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https://upvedues-my.sharepoint.com/personal/aillator_upv_edu_es/Documents/ICITECH/03 RILEM CCF TC/05 RRT Round Robin Test/0512 RRT DataBase/"/>
    </mc:Choice>
  </mc:AlternateContent>
  <xr:revisionPtr revIDLastSave="104" documentId="8_{C9B60D5E-361B-41D6-B513-DA6687CCD82D}" xr6:coauthVersionLast="46" xr6:coauthVersionMax="46" xr10:uidLastSave="{1CAFB7A1-FC74-4328-AD38-397D4DDE3F77}"/>
  <bookViews>
    <workbookView xWindow="-120" yWindow="-120" windowWidth="29040" windowHeight="15840" tabRatio="783" xr2:uid="{00000000-000D-0000-FFFF-FFFF00000000}"/>
  </bookViews>
  <sheets>
    <sheet name="Disclaimer" sheetId="38" r:id="rId1"/>
    <sheet name="DATA AND UNITS" sheetId="5" r:id="rId2"/>
    <sheet name="01 Flexural" sheetId="6" r:id="rId3"/>
    <sheet name="02 Direct Tension" sheetId="26" r:id="rId4"/>
    <sheet name="03 Panel Test (Square)" sheetId="27" r:id="rId5"/>
    <sheet name="04 Panel Test (Round)" sheetId="2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36" i="27" l="1"/>
  <c r="AB136" i="27"/>
  <c r="AC136" i="27"/>
  <c r="AD136" i="27"/>
  <c r="AE136" i="27"/>
  <c r="AF136" i="27"/>
  <c r="AG136" i="27"/>
  <c r="Z136" i="27"/>
  <c r="N136" i="27"/>
  <c r="O136" i="27"/>
  <c r="P136" i="27"/>
  <c r="Q136" i="27"/>
  <c r="R136" i="27"/>
  <c r="S136" i="27"/>
  <c r="T136" i="27"/>
  <c r="U136" i="27"/>
  <c r="V136" i="27"/>
  <c r="W136" i="27"/>
  <c r="X136" i="27"/>
  <c r="M136" i="27"/>
  <c r="I136" i="27"/>
  <c r="J136" i="27"/>
  <c r="K136" i="27"/>
  <c r="I136" i="28"/>
  <c r="J136" i="28"/>
  <c r="K136" i="28"/>
  <c r="H136" i="28"/>
  <c r="H136" i="27"/>
  <c r="P136" i="26"/>
  <c r="Q136" i="26"/>
  <c r="R136" i="26"/>
  <c r="O136" i="26"/>
  <c r="I136" i="26"/>
  <c r="J136" i="26"/>
  <c r="K136" i="26"/>
  <c r="L136" i="26"/>
  <c r="M136" i="26"/>
  <c r="H136" i="26"/>
  <c r="CZ136" i="6"/>
  <c r="CY136" i="6"/>
  <c r="CU136" i="6"/>
  <c r="CV136" i="6"/>
  <c r="CW136" i="6"/>
  <c r="CT136" i="6"/>
  <c r="CQ136" i="6"/>
  <c r="CR136" i="6"/>
  <c r="CP136" i="6"/>
  <c r="CN136" i="6"/>
  <c r="CM136" i="6"/>
  <c r="CE136" i="6"/>
  <c r="CF136" i="6"/>
  <c r="CG136" i="6"/>
  <c r="CH136" i="6"/>
  <c r="CI136" i="6"/>
  <c r="CJ136" i="6"/>
  <c r="CK136" i="6"/>
  <c r="CD136" i="6"/>
  <c r="BX136" i="6"/>
  <c r="BY136" i="6"/>
  <c r="BZ136" i="6"/>
  <c r="CA136" i="6"/>
  <c r="CB136" i="6"/>
  <c r="BW136" i="6"/>
  <c r="BQ136" i="6"/>
  <c r="BR136" i="6"/>
  <c r="BS136" i="6"/>
  <c r="BT136" i="6"/>
  <c r="BU136" i="6"/>
  <c r="BP136" i="6"/>
  <c r="BJ136" i="6"/>
  <c r="BK136" i="6"/>
  <c r="BL136" i="6"/>
  <c r="BM136" i="6"/>
  <c r="BN136" i="6"/>
  <c r="BI136" i="6"/>
  <c r="AW136" i="6"/>
  <c r="AX136" i="6"/>
  <c r="AY136" i="6"/>
  <c r="AZ136" i="6"/>
  <c r="BA136" i="6"/>
  <c r="BB136" i="6"/>
  <c r="BC136" i="6"/>
  <c r="BD136" i="6"/>
  <c r="BE136" i="6"/>
  <c r="BF136" i="6"/>
  <c r="BG136" i="6"/>
  <c r="AV136" i="6"/>
  <c r="AP136" i="6"/>
  <c r="AQ136" i="6"/>
  <c r="AR136" i="6"/>
  <c r="AS136" i="6"/>
  <c r="AT136" i="6"/>
  <c r="AO136" i="6"/>
  <c r="AI136" i="6"/>
  <c r="AJ136" i="6"/>
  <c r="AK136" i="6"/>
  <c r="AL136" i="6"/>
  <c r="AM136" i="6"/>
  <c r="AH136" i="6"/>
  <c r="H148" i="5"/>
  <c r="V136" i="6"/>
  <c r="W136" i="6"/>
  <c r="X136" i="6"/>
  <c r="Y136" i="6"/>
  <c r="Z136" i="6"/>
  <c r="AA136" i="6"/>
  <c r="AB136" i="6"/>
  <c r="AC136" i="6"/>
  <c r="AD136" i="6"/>
  <c r="AE136" i="6"/>
  <c r="AF136" i="6"/>
  <c r="U136" i="6"/>
  <c r="S136" i="6"/>
  <c r="R136" i="6"/>
  <c r="Q136" i="6"/>
  <c r="P136" i="6"/>
  <c r="O136" i="6"/>
  <c r="M136" i="6"/>
  <c r="L136" i="6"/>
  <c r="K136" i="6"/>
  <c r="J136" i="6"/>
  <c r="I136" i="6"/>
  <c r="H136" i="6"/>
  <c r="M62" i="27"/>
  <c r="I62" i="27"/>
  <c r="J62" i="27"/>
  <c r="K62" i="27"/>
  <c r="H62" i="27"/>
  <c r="CT62" i="6" l="1"/>
  <c r="W146" i="6"/>
  <c r="X146" i="6"/>
  <c r="Y146" i="6"/>
  <c r="Z146" i="6"/>
  <c r="AA146" i="6"/>
  <c r="AB146" i="6"/>
  <c r="AC146" i="6"/>
  <c r="AD146" i="6"/>
  <c r="W147" i="6"/>
  <c r="X147" i="6"/>
  <c r="Y147" i="6"/>
  <c r="Z147" i="6"/>
  <c r="AA147" i="6"/>
  <c r="AB147" i="6"/>
  <c r="AC147" i="6"/>
  <c r="AD147" i="6"/>
  <c r="V147" i="6"/>
  <c r="V146" i="6"/>
  <c r="V137" i="6"/>
  <c r="W137" i="6"/>
  <c r="X137" i="6"/>
  <c r="Y137" i="6"/>
  <c r="Z137" i="6"/>
  <c r="AA137" i="6"/>
  <c r="AB137" i="6"/>
  <c r="AC137" i="6"/>
  <c r="AD137" i="6"/>
  <c r="AE137" i="6"/>
  <c r="AF137" i="6"/>
  <c r="V138" i="6"/>
  <c r="W138" i="6"/>
  <c r="X138" i="6"/>
  <c r="Y138" i="6"/>
  <c r="Z138" i="6"/>
  <c r="AA138" i="6"/>
  <c r="AB138" i="6"/>
  <c r="AC138" i="6"/>
  <c r="AD138" i="6"/>
  <c r="AE138" i="6"/>
  <c r="AF138" i="6"/>
  <c r="U138" i="6"/>
  <c r="U137" i="6"/>
  <c r="H159" i="5"/>
  <c r="H158" i="5"/>
  <c r="H157" i="5"/>
  <c r="H156" i="5"/>
  <c r="H155" i="5"/>
  <c r="H154" i="5"/>
  <c r="H153" i="5"/>
  <c r="H152" i="5"/>
  <c r="H151" i="5"/>
  <c r="H150" i="5"/>
  <c r="H149" i="5"/>
  <c r="K138" i="28"/>
  <c r="K137" i="28"/>
  <c r="J138" i="28"/>
  <c r="J137" i="28"/>
  <c r="I138" i="28"/>
  <c r="I137" i="28"/>
  <c r="H138" i="28"/>
  <c r="H137" i="28"/>
  <c r="AG147" i="27"/>
  <c r="AG146" i="27"/>
  <c r="AG145" i="27"/>
  <c r="AG144" i="27"/>
  <c r="AG143" i="27"/>
  <c r="AG142" i="27"/>
  <c r="AG141" i="27"/>
  <c r="AG140" i="27"/>
  <c r="AG139" i="27"/>
  <c r="AG138" i="27"/>
  <c r="AG137" i="27"/>
  <c r="AE147" i="27"/>
  <c r="AE146" i="27"/>
  <c r="AE145" i="27"/>
  <c r="AE144" i="27"/>
  <c r="AE143" i="27"/>
  <c r="AE142" i="27"/>
  <c r="AE141" i="27"/>
  <c r="AE140" i="27"/>
  <c r="AE139" i="27"/>
  <c r="AE138" i="27"/>
  <c r="AE137" i="27"/>
  <c r="AF147" i="27"/>
  <c r="AF146" i="27"/>
  <c r="AF145" i="27"/>
  <c r="AF144" i="27"/>
  <c r="AF143" i="27"/>
  <c r="AF142" i="27"/>
  <c r="AF141" i="27"/>
  <c r="AF140" i="27"/>
  <c r="AF139" i="27"/>
  <c r="AF138" i="27"/>
  <c r="AF137" i="27"/>
  <c r="AD147" i="27"/>
  <c r="AD146" i="27"/>
  <c r="AD145" i="27"/>
  <c r="AD144" i="27"/>
  <c r="AD143" i="27"/>
  <c r="AD142" i="27"/>
  <c r="AD141" i="27"/>
  <c r="AD140" i="27"/>
  <c r="AD139" i="27"/>
  <c r="AD138" i="27"/>
  <c r="AD137" i="27"/>
  <c r="AC147" i="27"/>
  <c r="AC146" i="27"/>
  <c r="AC145" i="27"/>
  <c r="AC144" i="27"/>
  <c r="AC143" i="27"/>
  <c r="AC142" i="27"/>
  <c r="AC141" i="27"/>
  <c r="AC140" i="27"/>
  <c r="AC139" i="27"/>
  <c r="AC138" i="27"/>
  <c r="AC137" i="27"/>
  <c r="AB147" i="27"/>
  <c r="AB146" i="27"/>
  <c r="AB145" i="27"/>
  <c r="AB144" i="27"/>
  <c r="AB143" i="27"/>
  <c r="AB142" i="27"/>
  <c r="AB141" i="27"/>
  <c r="AB140" i="27"/>
  <c r="AB139" i="27"/>
  <c r="AB138" i="27"/>
  <c r="AB137" i="27"/>
  <c r="AA147" i="27"/>
  <c r="AA146" i="27"/>
  <c r="AA145" i="27"/>
  <c r="AA144" i="27"/>
  <c r="AA143" i="27"/>
  <c r="AA142" i="27"/>
  <c r="AA141" i="27"/>
  <c r="AA140" i="27"/>
  <c r="AA139" i="27"/>
  <c r="AA138" i="27"/>
  <c r="AA137" i="27"/>
  <c r="Z147" i="27"/>
  <c r="Z146" i="27"/>
  <c r="Z145" i="27"/>
  <c r="Z144" i="27"/>
  <c r="Z143" i="27"/>
  <c r="Z142" i="27"/>
  <c r="Z141" i="27"/>
  <c r="Z140" i="27"/>
  <c r="Z139" i="27"/>
  <c r="Z138" i="27"/>
  <c r="Z137" i="27"/>
  <c r="X147" i="27"/>
  <c r="X146" i="27"/>
  <c r="X145" i="27"/>
  <c r="X144" i="27"/>
  <c r="X143" i="27"/>
  <c r="X142" i="27"/>
  <c r="X141" i="27"/>
  <c r="X140" i="27"/>
  <c r="X139" i="27"/>
  <c r="X138" i="27"/>
  <c r="X137" i="27"/>
  <c r="W147" i="27"/>
  <c r="W146" i="27"/>
  <c r="W145" i="27"/>
  <c r="W144" i="27"/>
  <c r="W143" i="27"/>
  <c r="W142" i="27"/>
  <c r="W141" i="27"/>
  <c r="W140" i="27"/>
  <c r="W139" i="27"/>
  <c r="W138" i="27"/>
  <c r="W137" i="27"/>
  <c r="V147" i="27"/>
  <c r="V146" i="27"/>
  <c r="V145" i="27"/>
  <c r="V144" i="27"/>
  <c r="V143" i="27"/>
  <c r="V142" i="27"/>
  <c r="V141" i="27"/>
  <c r="V140" i="27"/>
  <c r="V139" i="27"/>
  <c r="V138" i="27"/>
  <c r="V137" i="27"/>
  <c r="U147" i="27"/>
  <c r="U146" i="27"/>
  <c r="U145" i="27"/>
  <c r="U144" i="27"/>
  <c r="U143" i="27"/>
  <c r="U142" i="27"/>
  <c r="U141" i="27"/>
  <c r="U140" i="27"/>
  <c r="U139" i="27"/>
  <c r="U138" i="27"/>
  <c r="U137" i="27"/>
  <c r="T147" i="27"/>
  <c r="T146" i="27"/>
  <c r="T145" i="27"/>
  <c r="T144" i="27"/>
  <c r="T143" i="27"/>
  <c r="T142" i="27"/>
  <c r="T141" i="27"/>
  <c r="T140" i="27"/>
  <c r="T139" i="27"/>
  <c r="T138" i="27"/>
  <c r="T137" i="27"/>
  <c r="S147" i="27"/>
  <c r="S146" i="27"/>
  <c r="S145" i="27"/>
  <c r="S144" i="27"/>
  <c r="S143" i="27"/>
  <c r="S142" i="27"/>
  <c r="S141" i="27"/>
  <c r="S140" i="27"/>
  <c r="S139" i="27"/>
  <c r="S138" i="27"/>
  <c r="S137" i="27"/>
  <c r="R147" i="27"/>
  <c r="R146" i="27"/>
  <c r="R145" i="27"/>
  <c r="R144" i="27"/>
  <c r="R143" i="27"/>
  <c r="R142" i="27"/>
  <c r="R141" i="27"/>
  <c r="R140" i="27"/>
  <c r="R139" i="27"/>
  <c r="R138" i="27"/>
  <c r="R137" i="27"/>
  <c r="Q147" i="27"/>
  <c r="Q146" i="27"/>
  <c r="Q145" i="27"/>
  <c r="Q144" i="27"/>
  <c r="Q143" i="27"/>
  <c r="Q142" i="27"/>
  <c r="Q141" i="27"/>
  <c r="Q140" i="27"/>
  <c r="Q139" i="27"/>
  <c r="Q138" i="27"/>
  <c r="Q137" i="27"/>
  <c r="P147" i="27"/>
  <c r="P146" i="27"/>
  <c r="P145" i="27"/>
  <c r="P144" i="27"/>
  <c r="P143" i="27"/>
  <c r="P142" i="27"/>
  <c r="P141" i="27"/>
  <c r="P140" i="27"/>
  <c r="P139" i="27"/>
  <c r="P138" i="27"/>
  <c r="P137" i="27"/>
  <c r="O147" i="27"/>
  <c r="O146" i="27"/>
  <c r="O145" i="27"/>
  <c r="O144" i="27"/>
  <c r="O143" i="27"/>
  <c r="O142" i="27"/>
  <c r="O141" i="27"/>
  <c r="O140" i="27"/>
  <c r="O139" i="27"/>
  <c r="O138" i="27"/>
  <c r="O137" i="27"/>
  <c r="N147" i="27"/>
  <c r="N146" i="27"/>
  <c r="N145" i="27"/>
  <c r="N144" i="27"/>
  <c r="N143" i="27"/>
  <c r="N142" i="27"/>
  <c r="N141" i="27"/>
  <c r="N140" i="27"/>
  <c r="N139" i="27"/>
  <c r="N138" i="27"/>
  <c r="N137" i="27"/>
  <c r="M147" i="27"/>
  <c r="M146" i="27"/>
  <c r="M145" i="27"/>
  <c r="M144" i="27"/>
  <c r="M143" i="27"/>
  <c r="M142" i="27"/>
  <c r="M141" i="27"/>
  <c r="M140" i="27"/>
  <c r="M139" i="27"/>
  <c r="M138" i="27"/>
  <c r="M137" i="27"/>
  <c r="K147" i="27"/>
  <c r="K146" i="27"/>
  <c r="K145" i="27"/>
  <c r="K144" i="27"/>
  <c r="K143" i="27"/>
  <c r="K142" i="27"/>
  <c r="K141" i="27"/>
  <c r="K140" i="27"/>
  <c r="K139" i="27"/>
  <c r="K138" i="27"/>
  <c r="K137" i="27"/>
  <c r="J147" i="27"/>
  <c r="J146" i="27"/>
  <c r="J145" i="27"/>
  <c r="J144" i="27"/>
  <c r="J143" i="27"/>
  <c r="J142" i="27"/>
  <c r="J141" i="27"/>
  <c r="J140" i="27"/>
  <c r="J139" i="27"/>
  <c r="J138" i="27"/>
  <c r="J137" i="27"/>
  <c r="I147" i="27"/>
  <c r="I146" i="27"/>
  <c r="I145" i="27"/>
  <c r="I144" i="27"/>
  <c r="I143" i="27"/>
  <c r="I142" i="27"/>
  <c r="I141" i="27"/>
  <c r="I140" i="27"/>
  <c r="I139" i="27"/>
  <c r="I138" i="27"/>
  <c r="I137" i="27"/>
  <c r="H147" i="27"/>
  <c r="H146" i="27"/>
  <c r="H145" i="27"/>
  <c r="H144" i="27"/>
  <c r="H143" i="27"/>
  <c r="H142" i="27"/>
  <c r="H141" i="27"/>
  <c r="H140" i="27"/>
  <c r="H139" i="27"/>
  <c r="H138" i="27"/>
  <c r="H137" i="27"/>
  <c r="R147" i="26"/>
  <c r="R146" i="26"/>
  <c r="R145" i="26"/>
  <c r="R144" i="26"/>
  <c r="R143" i="26"/>
  <c r="R142" i="26"/>
  <c r="R141" i="26"/>
  <c r="R140" i="26"/>
  <c r="R139" i="26"/>
  <c r="R138" i="26"/>
  <c r="R137" i="26"/>
  <c r="Q147" i="26"/>
  <c r="Q146" i="26"/>
  <c r="Q145" i="26"/>
  <c r="Q144" i="26"/>
  <c r="Q143" i="26"/>
  <c r="Q142" i="26"/>
  <c r="Q141" i="26"/>
  <c r="Q140" i="26"/>
  <c r="Q139" i="26"/>
  <c r="Q138" i="26"/>
  <c r="Q137" i="26"/>
  <c r="P147" i="26"/>
  <c r="P146" i="26"/>
  <c r="P145" i="26"/>
  <c r="P144" i="26"/>
  <c r="P143" i="26"/>
  <c r="P142" i="26"/>
  <c r="P141" i="26"/>
  <c r="P140" i="26"/>
  <c r="P139" i="26"/>
  <c r="P138" i="26"/>
  <c r="P137" i="26"/>
  <c r="O147" i="26"/>
  <c r="O146" i="26"/>
  <c r="O145" i="26"/>
  <c r="O144" i="26"/>
  <c r="O143" i="26"/>
  <c r="O142" i="26"/>
  <c r="O141" i="26"/>
  <c r="O140" i="26"/>
  <c r="O139" i="26"/>
  <c r="O138" i="26"/>
  <c r="O137" i="26"/>
  <c r="M147" i="26"/>
  <c r="M146" i="26"/>
  <c r="M145" i="26"/>
  <c r="M144" i="26"/>
  <c r="M143" i="26"/>
  <c r="M142" i="26"/>
  <c r="M141" i="26"/>
  <c r="M140" i="26"/>
  <c r="M139" i="26"/>
  <c r="M138" i="26"/>
  <c r="M137" i="26"/>
  <c r="L147" i="26"/>
  <c r="L146" i="26"/>
  <c r="L145" i="26"/>
  <c r="L144" i="26"/>
  <c r="L143" i="26"/>
  <c r="L142" i="26"/>
  <c r="L141" i="26"/>
  <c r="L140" i="26"/>
  <c r="L139" i="26"/>
  <c r="L138" i="26"/>
  <c r="L137" i="26"/>
  <c r="K147" i="26"/>
  <c r="K146" i="26"/>
  <c r="K145" i="26"/>
  <c r="K144" i="26"/>
  <c r="K143" i="26"/>
  <c r="K142" i="26"/>
  <c r="K141" i="26"/>
  <c r="K140" i="26"/>
  <c r="K139" i="26"/>
  <c r="K138" i="26"/>
  <c r="K137" i="26"/>
  <c r="J147" i="26"/>
  <c r="J146" i="26"/>
  <c r="J145" i="26"/>
  <c r="J144" i="26"/>
  <c r="J143" i="26"/>
  <c r="J142" i="26"/>
  <c r="J141" i="26"/>
  <c r="J140" i="26"/>
  <c r="J139" i="26"/>
  <c r="J138" i="26"/>
  <c r="J137" i="26"/>
  <c r="I147" i="26"/>
  <c r="I146" i="26"/>
  <c r="I145" i="26"/>
  <c r="I144" i="26"/>
  <c r="I143" i="26"/>
  <c r="I142" i="26"/>
  <c r="I141" i="26"/>
  <c r="I140" i="26"/>
  <c r="I139" i="26"/>
  <c r="I138" i="26"/>
  <c r="I137" i="26"/>
  <c r="H147" i="26"/>
  <c r="H146" i="26"/>
  <c r="H145" i="26"/>
  <c r="H144" i="26"/>
  <c r="H143" i="26"/>
  <c r="H142" i="26"/>
  <c r="H141" i="26"/>
  <c r="H140" i="26"/>
  <c r="H139" i="26"/>
  <c r="H138" i="26"/>
  <c r="H137" i="26"/>
  <c r="CD147" i="6"/>
  <c r="CD143" i="6"/>
  <c r="CD142" i="6"/>
  <c r="CD141" i="6"/>
  <c r="CD140" i="6"/>
  <c r="CD139" i="6"/>
  <c r="CD138" i="6"/>
  <c r="CD137" i="6"/>
  <c r="CE147" i="6"/>
  <c r="CE143" i="6"/>
  <c r="CE142" i="6"/>
  <c r="CE141" i="6"/>
  <c r="CE140" i="6"/>
  <c r="CE139" i="6"/>
  <c r="CE138" i="6"/>
  <c r="CE137" i="6"/>
  <c r="CF147" i="6"/>
  <c r="CF143" i="6"/>
  <c r="CF142" i="6"/>
  <c r="CF141" i="6"/>
  <c r="CF140" i="6"/>
  <c r="CF139" i="6"/>
  <c r="CF138" i="6"/>
  <c r="CF137" i="6"/>
  <c r="CG147" i="6"/>
  <c r="CG143" i="6"/>
  <c r="CG142" i="6"/>
  <c r="CG141" i="6"/>
  <c r="CG140" i="6"/>
  <c r="CG139" i="6"/>
  <c r="CG138" i="6"/>
  <c r="CG137" i="6"/>
  <c r="CH144" i="6"/>
  <c r="CH143" i="6"/>
  <c r="CH142" i="6"/>
  <c r="CH141" i="6"/>
  <c r="CH140" i="6"/>
  <c r="CH139" i="6"/>
  <c r="CH138" i="6"/>
  <c r="CH137" i="6"/>
  <c r="CI144" i="6"/>
  <c r="CI143" i="6"/>
  <c r="CI142" i="6"/>
  <c r="CI141" i="6"/>
  <c r="CI140" i="6"/>
  <c r="CI139" i="6"/>
  <c r="CI138" i="6"/>
  <c r="CI137" i="6"/>
  <c r="CJ144" i="6"/>
  <c r="CJ143" i="6"/>
  <c r="CJ142" i="6"/>
  <c r="CJ141" i="6"/>
  <c r="CJ140" i="6"/>
  <c r="CJ139" i="6"/>
  <c r="CJ138" i="6"/>
  <c r="CJ137" i="6"/>
  <c r="CK144" i="6"/>
  <c r="CK143" i="6"/>
  <c r="CK142" i="6"/>
  <c r="CK141" i="6"/>
  <c r="CK140" i="6"/>
  <c r="CK139" i="6"/>
  <c r="CK138" i="6"/>
  <c r="CK137" i="6"/>
  <c r="CQ144" i="6"/>
  <c r="CQ143" i="6"/>
  <c r="CQ142" i="6"/>
  <c r="CQ141" i="6"/>
  <c r="CQ140" i="6"/>
  <c r="CQ139" i="6"/>
  <c r="CQ138" i="6"/>
  <c r="CQ137" i="6"/>
  <c r="CZ147" i="6"/>
  <c r="CZ146" i="6"/>
  <c r="CZ145" i="6"/>
  <c r="CZ144" i="6"/>
  <c r="CZ143" i="6"/>
  <c r="CZ142" i="6"/>
  <c r="CZ141" i="6"/>
  <c r="CZ140" i="6"/>
  <c r="CZ139" i="6"/>
  <c r="CZ138" i="6"/>
  <c r="CZ137" i="6"/>
  <c r="CY147" i="6"/>
  <c r="CY146" i="6"/>
  <c r="CY145" i="6"/>
  <c r="CY144" i="6"/>
  <c r="CY143" i="6"/>
  <c r="CY142" i="6"/>
  <c r="CY141" i="6"/>
  <c r="CY140" i="6"/>
  <c r="CY139" i="6"/>
  <c r="CY138" i="6"/>
  <c r="CY137" i="6"/>
  <c r="CW147" i="6"/>
  <c r="CW146" i="6"/>
  <c r="CW145" i="6"/>
  <c r="CW144" i="6"/>
  <c r="CW143" i="6"/>
  <c r="CW142" i="6"/>
  <c r="CW141" i="6"/>
  <c r="CW140" i="6"/>
  <c r="CW139" i="6"/>
  <c r="CW138" i="6"/>
  <c r="CW137" i="6"/>
  <c r="CV147" i="6"/>
  <c r="CV146" i="6"/>
  <c r="CV145" i="6"/>
  <c r="CV144" i="6"/>
  <c r="CV143" i="6"/>
  <c r="CV142" i="6"/>
  <c r="CV141" i="6"/>
  <c r="CV140" i="6"/>
  <c r="CV139" i="6"/>
  <c r="CV138" i="6"/>
  <c r="CV137" i="6"/>
  <c r="CU147" i="6"/>
  <c r="CU146" i="6"/>
  <c r="CU145" i="6"/>
  <c r="CU144" i="6"/>
  <c r="CU143" i="6"/>
  <c r="CU142" i="6"/>
  <c r="CU141" i="6"/>
  <c r="CU140" i="6"/>
  <c r="CU139" i="6"/>
  <c r="CU138" i="6"/>
  <c r="CU137" i="6"/>
  <c r="CT147" i="6"/>
  <c r="CT146" i="6"/>
  <c r="CT145" i="6"/>
  <c r="CT144" i="6"/>
  <c r="CT143" i="6"/>
  <c r="CT142" i="6"/>
  <c r="CT141" i="6"/>
  <c r="CT140" i="6"/>
  <c r="CT139" i="6"/>
  <c r="CT138" i="6"/>
  <c r="CT137" i="6"/>
  <c r="CR147" i="6"/>
  <c r="CR146" i="6"/>
  <c r="CR145" i="6"/>
  <c r="CR144" i="6"/>
  <c r="CR143" i="6"/>
  <c r="CR142" i="6"/>
  <c r="CR141" i="6"/>
  <c r="CR140" i="6"/>
  <c r="CR139" i="6"/>
  <c r="CR138" i="6"/>
  <c r="CR137" i="6"/>
  <c r="CP147" i="6"/>
  <c r="CP146" i="6"/>
  <c r="CP145" i="6"/>
  <c r="CP144" i="6"/>
  <c r="CP143" i="6"/>
  <c r="CP142" i="6"/>
  <c r="CP141" i="6"/>
  <c r="CP140" i="6"/>
  <c r="CP139" i="6"/>
  <c r="CP138" i="6"/>
  <c r="CP137" i="6"/>
  <c r="CN147" i="6"/>
  <c r="CN146" i="6"/>
  <c r="CN145" i="6"/>
  <c r="CN144" i="6"/>
  <c r="CN143" i="6"/>
  <c r="CN142" i="6"/>
  <c r="CN141" i="6"/>
  <c r="CN140" i="6"/>
  <c r="CN139" i="6"/>
  <c r="CN138" i="6"/>
  <c r="CN137" i="6"/>
  <c r="CM147" i="6"/>
  <c r="CM146" i="6"/>
  <c r="CM145" i="6"/>
  <c r="CM144" i="6"/>
  <c r="CM143" i="6"/>
  <c r="CM142" i="6"/>
  <c r="CM141" i="6"/>
  <c r="CM140" i="6"/>
  <c r="CM139" i="6"/>
  <c r="CM138" i="6"/>
  <c r="CM137" i="6"/>
  <c r="CB147" i="6"/>
  <c r="CB146" i="6"/>
  <c r="CB145" i="6"/>
  <c r="CB144" i="6"/>
  <c r="CB143" i="6"/>
  <c r="CB142" i="6"/>
  <c r="CB141" i="6"/>
  <c r="CB140" i="6"/>
  <c r="CB139" i="6"/>
  <c r="CB138" i="6"/>
  <c r="CB137" i="6"/>
  <c r="CA147" i="6"/>
  <c r="CA146" i="6"/>
  <c r="CA145" i="6"/>
  <c r="CA144" i="6"/>
  <c r="CA143" i="6"/>
  <c r="CA142" i="6"/>
  <c r="CA141" i="6"/>
  <c r="CA140" i="6"/>
  <c r="CA139" i="6"/>
  <c r="CA138" i="6"/>
  <c r="CA137" i="6"/>
  <c r="BZ147" i="6"/>
  <c r="BZ146" i="6"/>
  <c r="BZ145" i="6"/>
  <c r="BZ144" i="6"/>
  <c r="BZ143" i="6"/>
  <c r="BZ142" i="6"/>
  <c r="BZ141" i="6"/>
  <c r="BZ140" i="6"/>
  <c r="BZ139" i="6"/>
  <c r="BZ138" i="6"/>
  <c r="BZ137" i="6"/>
  <c r="BY147" i="6"/>
  <c r="BY146" i="6"/>
  <c r="BY145" i="6"/>
  <c r="BY144" i="6"/>
  <c r="BY143" i="6"/>
  <c r="BY142" i="6"/>
  <c r="BY141" i="6"/>
  <c r="BY140" i="6"/>
  <c r="BY139" i="6"/>
  <c r="BY138" i="6"/>
  <c r="BY137" i="6"/>
  <c r="BX147" i="6"/>
  <c r="BX146" i="6"/>
  <c r="BX145" i="6"/>
  <c r="BX144" i="6"/>
  <c r="BX143" i="6"/>
  <c r="BX142" i="6"/>
  <c r="BX141" i="6"/>
  <c r="BX140" i="6"/>
  <c r="BX139" i="6"/>
  <c r="BX138" i="6"/>
  <c r="BX137" i="6"/>
  <c r="BW147" i="6"/>
  <c r="BW146" i="6"/>
  <c r="BW145" i="6"/>
  <c r="BW144" i="6"/>
  <c r="BW143" i="6"/>
  <c r="BW142" i="6"/>
  <c r="BW141" i="6"/>
  <c r="BW140" i="6"/>
  <c r="BW139" i="6"/>
  <c r="BW138" i="6"/>
  <c r="BW137" i="6"/>
  <c r="BU147" i="6"/>
  <c r="BU146" i="6"/>
  <c r="BU145" i="6"/>
  <c r="BU144" i="6"/>
  <c r="BU143" i="6"/>
  <c r="BU142" i="6"/>
  <c r="BU141" i="6"/>
  <c r="BU140" i="6"/>
  <c r="BU139" i="6"/>
  <c r="BU138" i="6"/>
  <c r="BU137" i="6"/>
  <c r="BT147" i="6"/>
  <c r="BT146" i="6"/>
  <c r="BT145" i="6"/>
  <c r="BT144" i="6"/>
  <c r="BT143" i="6"/>
  <c r="BT142" i="6"/>
  <c r="BT141" i="6"/>
  <c r="BT140" i="6"/>
  <c r="BT139" i="6"/>
  <c r="BT138" i="6"/>
  <c r="BT137" i="6"/>
  <c r="BS147" i="6"/>
  <c r="BS146" i="6"/>
  <c r="BS145" i="6"/>
  <c r="BS144" i="6"/>
  <c r="BS143" i="6"/>
  <c r="BS142" i="6"/>
  <c r="BS141" i="6"/>
  <c r="BS140" i="6"/>
  <c r="BS139" i="6"/>
  <c r="BS138" i="6"/>
  <c r="BS137" i="6"/>
  <c r="BR147" i="6"/>
  <c r="BR146" i="6"/>
  <c r="BR145" i="6"/>
  <c r="BR144" i="6"/>
  <c r="BR143" i="6"/>
  <c r="BR142" i="6"/>
  <c r="BR141" i="6"/>
  <c r="BR140" i="6"/>
  <c r="BR139" i="6"/>
  <c r="BR138" i="6"/>
  <c r="BR137" i="6"/>
  <c r="BQ147" i="6"/>
  <c r="BQ146" i="6"/>
  <c r="BQ145" i="6"/>
  <c r="BQ144" i="6"/>
  <c r="BQ143" i="6"/>
  <c r="BQ142" i="6"/>
  <c r="BQ141" i="6"/>
  <c r="BQ140" i="6"/>
  <c r="BQ139" i="6"/>
  <c r="BQ138" i="6"/>
  <c r="BQ137" i="6"/>
  <c r="BP147" i="6"/>
  <c r="BP146" i="6"/>
  <c r="BP145" i="6"/>
  <c r="BP144" i="6"/>
  <c r="BP143" i="6"/>
  <c r="BP142" i="6"/>
  <c r="BP141" i="6"/>
  <c r="BP140" i="6"/>
  <c r="BP139" i="6"/>
  <c r="BP138" i="6"/>
  <c r="BP137" i="6"/>
  <c r="BN147" i="6"/>
  <c r="BN146" i="6"/>
  <c r="BN145" i="6"/>
  <c r="BN144" i="6"/>
  <c r="BN143" i="6"/>
  <c r="BN142" i="6"/>
  <c r="BN141" i="6"/>
  <c r="BN140" i="6"/>
  <c r="BN139" i="6"/>
  <c r="BN138" i="6"/>
  <c r="BN137" i="6"/>
  <c r="BM147" i="6"/>
  <c r="BM146" i="6"/>
  <c r="BM145" i="6"/>
  <c r="BM144" i="6"/>
  <c r="BM143" i="6"/>
  <c r="BM142" i="6"/>
  <c r="BM141" i="6"/>
  <c r="BM140" i="6"/>
  <c r="BM139" i="6"/>
  <c r="BM138" i="6"/>
  <c r="BM137" i="6"/>
  <c r="BL139" i="6"/>
  <c r="BL138" i="6"/>
  <c r="BL137" i="6"/>
  <c r="BK147" i="6"/>
  <c r="BK146" i="6"/>
  <c r="BK145" i="6"/>
  <c r="BK144" i="6"/>
  <c r="BK143" i="6"/>
  <c r="BK142" i="6"/>
  <c r="BK141" i="6"/>
  <c r="BK140" i="6"/>
  <c r="BK139" i="6"/>
  <c r="BK138" i="6"/>
  <c r="BK137" i="6"/>
  <c r="BJ147" i="6"/>
  <c r="BJ146" i="6"/>
  <c r="BJ145" i="6"/>
  <c r="BJ144" i="6"/>
  <c r="BJ143" i="6"/>
  <c r="BJ142" i="6"/>
  <c r="BJ141" i="6"/>
  <c r="BJ140" i="6"/>
  <c r="BJ139" i="6"/>
  <c r="BJ138" i="6"/>
  <c r="BJ137" i="6"/>
  <c r="BI147" i="6"/>
  <c r="BI146" i="6"/>
  <c r="BI145" i="6"/>
  <c r="BI144" i="6"/>
  <c r="BI143" i="6"/>
  <c r="BI142" i="6"/>
  <c r="BI141" i="6"/>
  <c r="BI140" i="6"/>
  <c r="BI139" i="6"/>
  <c r="BI138" i="6"/>
  <c r="BI137" i="6"/>
  <c r="BG147" i="6"/>
  <c r="BG146" i="6"/>
  <c r="BG145" i="6"/>
  <c r="BG144" i="6"/>
  <c r="BG143" i="6"/>
  <c r="BG142" i="6"/>
  <c r="BG141" i="6"/>
  <c r="BG140" i="6"/>
  <c r="BG139" i="6"/>
  <c r="BG138" i="6"/>
  <c r="BG137" i="6"/>
  <c r="BF147" i="6"/>
  <c r="BF146" i="6"/>
  <c r="BF145" i="6"/>
  <c r="BF144" i="6"/>
  <c r="BF143" i="6"/>
  <c r="BF142" i="6"/>
  <c r="BF141" i="6"/>
  <c r="BF140" i="6"/>
  <c r="BF139" i="6"/>
  <c r="BF138" i="6"/>
  <c r="BF137" i="6"/>
  <c r="BE147" i="6"/>
  <c r="BE146" i="6"/>
  <c r="BE145" i="6"/>
  <c r="BE144" i="6"/>
  <c r="BE143" i="6"/>
  <c r="BE142" i="6"/>
  <c r="BE141" i="6"/>
  <c r="BE140" i="6"/>
  <c r="BE139" i="6"/>
  <c r="BE138" i="6"/>
  <c r="BE137" i="6"/>
  <c r="BD147" i="6"/>
  <c r="BD146" i="6"/>
  <c r="BD145" i="6"/>
  <c r="BD144" i="6"/>
  <c r="BD143" i="6"/>
  <c r="BD142" i="6"/>
  <c r="BD141" i="6"/>
  <c r="BD140" i="6"/>
  <c r="BD139" i="6"/>
  <c r="BD138" i="6"/>
  <c r="BD137" i="6"/>
  <c r="BC147" i="6"/>
  <c r="BC146" i="6"/>
  <c r="BC145" i="6"/>
  <c r="BC144" i="6"/>
  <c r="BC143" i="6"/>
  <c r="BC142" i="6"/>
  <c r="BC141" i="6"/>
  <c r="BC140" i="6"/>
  <c r="BC139" i="6"/>
  <c r="BC138" i="6"/>
  <c r="BC137" i="6"/>
  <c r="BB147" i="6"/>
  <c r="BB146" i="6"/>
  <c r="BB145" i="6"/>
  <c r="BB144" i="6"/>
  <c r="BB143" i="6"/>
  <c r="BB142" i="6"/>
  <c r="BB141" i="6"/>
  <c r="BB140" i="6"/>
  <c r="BB139" i="6"/>
  <c r="BB138" i="6"/>
  <c r="BB137" i="6"/>
  <c r="BA147" i="6"/>
  <c r="BA146" i="6"/>
  <c r="BA145" i="6"/>
  <c r="BA144" i="6"/>
  <c r="BA143" i="6"/>
  <c r="BA142" i="6"/>
  <c r="BA141" i="6"/>
  <c r="BA140" i="6"/>
  <c r="BA139" i="6"/>
  <c r="BA138" i="6"/>
  <c r="BA137" i="6"/>
  <c r="AZ147" i="6"/>
  <c r="AZ146" i="6"/>
  <c r="AZ145" i="6"/>
  <c r="AZ144" i="6"/>
  <c r="AZ143" i="6"/>
  <c r="AZ142" i="6"/>
  <c r="AZ141" i="6"/>
  <c r="AZ140" i="6"/>
  <c r="AZ139" i="6"/>
  <c r="AZ138" i="6"/>
  <c r="AZ137" i="6"/>
  <c r="AY147" i="6"/>
  <c r="AY146" i="6"/>
  <c r="AY145" i="6"/>
  <c r="AY144" i="6"/>
  <c r="AY143" i="6"/>
  <c r="AY142" i="6"/>
  <c r="AY141" i="6"/>
  <c r="AY140" i="6"/>
  <c r="AY139" i="6"/>
  <c r="AY138" i="6"/>
  <c r="AY137" i="6"/>
  <c r="AX147" i="6"/>
  <c r="AX146" i="6"/>
  <c r="AX145" i="6"/>
  <c r="AX144" i="6"/>
  <c r="AX143" i="6"/>
  <c r="AX142" i="6"/>
  <c r="AX141" i="6"/>
  <c r="AX140" i="6"/>
  <c r="AX139" i="6"/>
  <c r="AX138" i="6"/>
  <c r="AX137" i="6"/>
  <c r="AW147" i="6"/>
  <c r="AW146" i="6"/>
  <c r="AW145" i="6"/>
  <c r="AW144" i="6"/>
  <c r="AW143" i="6"/>
  <c r="AW142" i="6"/>
  <c r="AW141" i="6"/>
  <c r="AW140" i="6"/>
  <c r="AW139" i="6"/>
  <c r="AW138" i="6"/>
  <c r="AW137" i="6"/>
  <c r="AV147" i="6"/>
  <c r="AV146" i="6"/>
  <c r="AV145" i="6"/>
  <c r="AV144" i="6"/>
  <c r="AV143" i="6"/>
  <c r="AV142" i="6"/>
  <c r="AV141" i="6"/>
  <c r="AV140" i="6"/>
  <c r="AV139" i="6"/>
  <c r="AV138" i="6"/>
  <c r="AV137" i="6"/>
  <c r="AT147" i="6"/>
  <c r="AT146" i="6"/>
  <c r="AT145" i="6"/>
  <c r="AT144" i="6"/>
  <c r="AT143" i="6"/>
  <c r="AT142" i="6"/>
  <c r="AT141" i="6"/>
  <c r="AT140" i="6"/>
  <c r="AT139" i="6"/>
  <c r="AT138" i="6"/>
  <c r="AT137" i="6"/>
  <c r="AS147" i="6"/>
  <c r="AS146" i="6"/>
  <c r="AS145" i="6"/>
  <c r="AS144" i="6"/>
  <c r="AS143" i="6"/>
  <c r="AS142" i="6"/>
  <c r="AS141" i="6"/>
  <c r="AS140" i="6"/>
  <c r="AS139" i="6"/>
  <c r="AS138" i="6"/>
  <c r="AS137" i="6"/>
  <c r="AR147" i="6"/>
  <c r="AR146" i="6"/>
  <c r="AR145" i="6"/>
  <c r="AR144" i="6"/>
  <c r="AR143" i="6"/>
  <c r="AR142" i="6"/>
  <c r="AR141" i="6"/>
  <c r="AR140" i="6"/>
  <c r="AR139" i="6"/>
  <c r="AR138" i="6"/>
  <c r="AR137" i="6"/>
  <c r="AQ147" i="6"/>
  <c r="AQ146" i="6"/>
  <c r="AQ145" i="6"/>
  <c r="AQ144" i="6"/>
  <c r="AQ143" i="6"/>
  <c r="AQ142" i="6"/>
  <c r="AQ141" i="6"/>
  <c r="AQ140" i="6"/>
  <c r="AQ139" i="6"/>
  <c r="AQ138" i="6"/>
  <c r="AQ137" i="6"/>
  <c r="AP147" i="6"/>
  <c r="AP146" i="6"/>
  <c r="AP145" i="6"/>
  <c r="AP144" i="6"/>
  <c r="AP143" i="6"/>
  <c r="AP142" i="6"/>
  <c r="AP141" i="6"/>
  <c r="AP140" i="6"/>
  <c r="AP139" i="6"/>
  <c r="AP138" i="6"/>
  <c r="AP137" i="6"/>
  <c r="AO147" i="6"/>
  <c r="AO146" i="6"/>
  <c r="AO145" i="6"/>
  <c r="AO144" i="6"/>
  <c r="AO143" i="6"/>
  <c r="AO142" i="6"/>
  <c r="AO141" i="6"/>
  <c r="AO140" i="6"/>
  <c r="AO139" i="6"/>
  <c r="AO138" i="6"/>
  <c r="AO137" i="6"/>
  <c r="AM147" i="6"/>
  <c r="AM146" i="6"/>
  <c r="AM145" i="6"/>
  <c r="AM144" i="6"/>
  <c r="AM143" i="6"/>
  <c r="AM142" i="6"/>
  <c r="AM141" i="6"/>
  <c r="AM140" i="6"/>
  <c r="AM139" i="6"/>
  <c r="AM138" i="6"/>
  <c r="AM137" i="6"/>
  <c r="AL147" i="6"/>
  <c r="AL146" i="6"/>
  <c r="AL145" i="6"/>
  <c r="AL144" i="6"/>
  <c r="AL143" i="6"/>
  <c r="AL142" i="6"/>
  <c r="AL141" i="6"/>
  <c r="AL140" i="6"/>
  <c r="AL139" i="6"/>
  <c r="AL138" i="6"/>
  <c r="AL137" i="6"/>
  <c r="AK147" i="6"/>
  <c r="AK146" i="6"/>
  <c r="AK145" i="6"/>
  <c r="AK144" i="6"/>
  <c r="AK143" i="6"/>
  <c r="AK142" i="6"/>
  <c r="AK141" i="6"/>
  <c r="AK140" i="6"/>
  <c r="AK139" i="6"/>
  <c r="AK138" i="6"/>
  <c r="AK137" i="6"/>
  <c r="AJ147" i="6"/>
  <c r="AJ146" i="6"/>
  <c r="AJ145" i="6"/>
  <c r="AJ144" i="6"/>
  <c r="AJ143" i="6"/>
  <c r="AJ142" i="6"/>
  <c r="AJ141" i="6"/>
  <c r="AJ140" i="6"/>
  <c r="AJ139" i="6"/>
  <c r="AJ138" i="6"/>
  <c r="AJ137" i="6"/>
  <c r="AI147" i="6"/>
  <c r="AI146" i="6"/>
  <c r="AI145" i="6"/>
  <c r="AI144" i="6"/>
  <c r="AI143" i="6"/>
  <c r="AI142" i="6"/>
  <c r="AI141" i="6"/>
  <c r="AI140" i="6"/>
  <c r="AI139" i="6"/>
  <c r="AI138" i="6"/>
  <c r="AI137" i="6"/>
  <c r="AH147" i="6"/>
  <c r="AH146" i="6"/>
  <c r="AH145" i="6"/>
  <c r="AH144" i="6"/>
  <c r="AH143" i="6"/>
  <c r="AH142" i="6"/>
  <c r="AH141" i="6"/>
  <c r="AH140" i="6"/>
  <c r="AH139" i="6"/>
  <c r="AH138" i="6"/>
  <c r="AH137" i="6"/>
  <c r="O144" i="6"/>
  <c r="O143" i="6"/>
  <c r="O142" i="6"/>
  <c r="O141" i="6"/>
  <c r="O140" i="6"/>
  <c r="O139" i="6"/>
  <c r="O138" i="6"/>
  <c r="O137" i="6"/>
  <c r="S147" i="6"/>
  <c r="S146" i="6"/>
  <c r="S145" i="6"/>
  <c r="S144" i="6"/>
  <c r="S143" i="6"/>
  <c r="S142" i="6"/>
  <c r="S141" i="6"/>
  <c r="S140" i="6"/>
  <c r="S139" i="6"/>
  <c r="S138" i="6"/>
  <c r="S137" i="6"/>
  <c r="R147" i="6"/>
  <c r="R146" i="6"/>
  <c r="R145" i="6"/>
  <c r="R144" i="6"/>
  <c r="R143" i="6"/>
  <c r="R142" i="6"/>
  <c r="R141" i="6"/>
  <c r="R140" i="6"/>
  <c r="R139" i="6"/>
  <c r="R138" i="6"/>
  <c r="R137" i="6"/>
  <c r="Q147" i="6"/>
  <c r="Q146" i="6"/>
  <c r="Q145" i="6"/>
  <c r="Q144" i="6"/>
  <c r="Q143" i="6"/>
  <c r="Q142" i="6"/>
  <c r="Q141" i="6"/>
  <c r="Q140" i="6"/>
  <c r="Q139" i="6"/>
  <c r="Q138" i="6"/>
  <c r="Q137" i="6"/>
  <c r="P147" i="6"/>
  <c r="P146" i="6"/>
  <c r="P145" i="6"/>
  <c r="P144" i="6"/>
  <c r="P143" i="6"/>
  <c r="P142" i="6"/>
  <c r="P141" i="6"/>
  <c r="P140" i="6"/>
  <c r="P139" i="6"/>
  <c r="P138" i="6"/>
  <c r="P137" i="6"/>
  <c r="M147" i="6"/>
  <c r="M146" i="6"/>
  <c r="M145" i="6"/>
  <c r="M144" i="6"/>
  <c r="M143" i="6"/>
  <c r="M142" i="6"/>
  <c r="M141" i="6"/>
  <c r="M140" i="6"/>
  <c r="M139" i="6"/>
  <c r="M138" i="6"/>
  <c r="M137" i="6"/>
  <c r="L147" i="6"/>
  <c r="L146" i="6"/>
  <c r="L145" i="6"/>
  <c r="L144" i="6"/>
  <c r="L143" i="6"/>
  <c r="L142" i="6"/>
  <c r="L141" i="6"/>
  <c r="L140" i="6"/>
  <c r="L139" i="6"/>
  <c r="L138" i="6"/>
  <c r="L137" i="6"/>
  <c r="K147" i="6"/>
  <c r="K146" i="6"/>
  <c r="K145" i="6"/>
  <c r="K144" i="6"/>
  <c r="K143" i="6"/>
  <c r="K142" i="6"/>
  <c r="K141" i="6"/>
  <c r="K140" i="6"/>
  <c r="K139" i="6"/>
  <c r="K138" i="6"/>
  <c r="K137" i="6"/>
  <c r="J147" i="6"/>
  <c r="J146" i="6"/>
  <c r="J145" i="6"/>
  <c r="J144" i="6"/>
  <c r="J143" i="6"/>
  <c r="J142" i="6"/>
  <c r="J141" i="6"/>
  <c r="J140" i="6"/>
  <c r="J139" i="6"/>
  <c r="J138" i="6"/>
  <c r="J137" i="6"/>
  <c r="I147" i="6"/>
  <c r="I146" i="6"/>
  <c r="I145" i="6"/>
  <c r="I144" i="6"/>
  <c r="I143" i="6"/>
  <c r="I142" i="6"/>
  <c r="I141" i="6"/>
  <c r="I140" i="6"/>
  <c r="I139" i="6"/>
  <c r="I138" i="6"/>
  <c r="I137" i="6"/>
  <c r="H147" i="6"/>
  <c r="H146" i="6"/>
  <c r="H145" i="6"/>
  <c r="H144" i="6"/>
  <c r="H143" i="6"/>
  <c r="H142" i="6"/>
  <c r="H141" i="6"/>
  <c r="H140" i="6"/>
  <c r="H139" i="6"/>
  <c r="H138" i="6"/>
  <c r="H137" i="6"/>
  <c r="I62" i="28"/>
  <c r="J62" i="28"/>
  <c r="K62" i="28"/>
  <c r="H62" i="28"/>
  <c r="T106" i="27"/>
  <c r="AG62" i="27"/>
  <c r="AF62" i="27"/>
  <c r="AE62" i="27"/>
  <c r="AD62" i="27"/>
  <c r="AC62" i="27"/>
  <c r="AB62" i="27"/>
  <c r="AA62" i="27"/>
  <c r="Z62" i="27"/>
  <c r="N62" i="27"/>
  <c r="O62" i="27"/>
  <c r="P62" i="27"/>
  <c r="Q62" i="27"/>
  <c r="R62" i="27"/>
  <c r="S62" i="27"/>
  <c r="T62" i="27"/>
  <c r="U62" i="27"/>
  <c r="V62" i="27"/>
  <c r="W62" i="27"/>
  <c r="X62" i="27"/>
  <c r="M7" i="27"/>
  <c r="AE26" i="27"/>
  <c r="AF26" i="27"/>
  <c r="AG26" i="27"/>
  <c r="AE27" i="27"/>
  <c r="AF27" i="27"/>
  <c r="AG27" i="27"/>
  <c r="AE28" i="27"/>
  <c r="AF28" i="27"/>
  <c r="AG28" i="27"/>
  <c r="CZ121" i="6"/>
  <c r="CZ122" i="6"/>
  <c r="CZ123" i="6"/>
  <c r="CZ124" i="6"/>
  <c r="CZ125" i="6"/>
  <c r="CZ126" i="6"/>
  <c r="CZ127" i="6"/>
  <c r="CZ128" i="6"/>
  <c r="CZ129" i="6"/>
  <c r="CZ130" i="6"/>
  <c r="CZ131" i="6"/>
  <c r="CZ132" i="6"/>
  <c r="CZ133" i="6"/>
  <c r="CZ134" i="6"/>
  <c r="CY134" i="6"/>
  <c r="CY133" i="6"/>
  <c r="CY132" i="6"/>
  <c r="CY131" i="6"/>
  <c r="CY130" i="6"/>
  <c r="CY129" i="6"/>
  <c r="CY128" i="6"/>
  <c r="CY127" i="6"/>
  <c r="CY126" i="6"/>
  <c r="CY125" i="6"/>
  <c r="CY124" i="6"/>
  <c r="CY123" i="6"/>
  <c r="CY122" i="6"/>
  <c r="CY121" i="6"/>
  <c r="CN121" i="6"/>
  <c r="CQ121" i="6"/>
  <c r="CR121" i="6"/>
  <c r="CP121" i="6"/>
  <c r="CN122" i="6"/>
  <c r="CQ122" i="6"/>
  <c r="CR122" i="6"/>
  <c r="CP122" i="6"/>
  <c r="CN123" i="6"/>
  <c r="CQ123" i="6"/>
  <c r="CR123" i="6"/>
  <c r="CP123" i="6"/>
  <c r="CN124" i="6"/>
  <c r="CQ124" i="6"/>
  <c r="CR124" i="6"/>
  <c r="CP124" i="6"/>
  <c r="CN125" i="6"/>
  <c r="CQ125" i="6"/>
  <c r="CR125" i="6"/>
  <c r="CP125" i="6"/>
  <c r="CN126" i="6"/>
  <c r="CQ126" i="6"/>
  <c r="CR126" i="6"/>
  <c r="CP126" i="6"/>
  <c r="CN127" i="6"/>
  <c r="CQ127" i="6"/>
  <c r="CR127" i="6"/>
  <c r="CP127" i="6"/>
  <c r="CN128" i="6"/>
  <c r="CQ128" i="6"/>
  <c r="CR128" i="6"/>
  <c r="CP128" i="6"/>
  <c r="CN129" i="6"/>
  <c r="CQ129" i="6"/>
  <c r="CR129" i="6"/>
  <c r="CP129" i="6"/>
  <c r="CN130" i="6"/>
  <c r="CQ130" i="6"/>
  <c r="CR130" i="6"/>
  <c r="CP130" i="6"/>
  <c r="CN131" i="6"/>
  <c r="CQ131" i="6"/>
  <c r="CR131" i="6"/>
  <c r="CP131" i="6"/>
  <c r="CN132" i="6"/>
  <c r="CR132" i="6"/>
  <c r="CP132" i="6"/>
  <c r="CN133" i="6"/>
  <c r="CR133" i="6"/>
  <c r="CP133" i="6"/>
  <c r="CN134" i="6"/>
  <c r="CR134" i="6"/>
  <c r="CP134" i="6"/>
  <c r="CM134" i="6"/>
  <c r="CM133" i="6"/>
  <c r="CM132" i="6"/>
  <c r="CM131" i="6"/>
  <c r="CM130" i="6"/>
  <c r="CM129" i="6"/>
  <c r="CM128" i="6"/>
  <c r="CM127" i="6"/>
  <c r="CM126" i="6"/>
  <c r="CM125" i="6"/>
  <c r="CM124" i="6"/>
  <c r="CM123" i="6"/>
  <c r="CM122" i="6"/>
  <c r="CM121" i="6"/>
  <c r="CE121" i="6"/>
  <c r="CF121" i="6"/>
  <c r="CG121" i="6"/>
  <c r="CH121" i="6"/>
  <c r="CI121" i="6"/>
  <c r="CJ121" i="6"/>
  <c r="CK121" i="6"/>
  <c r="CE122" i="6"/>
  <c r="CF122" i="6"/>
  <c r="CG122" i="6"/>
  <c r="CH122" i="6"/>
  <c r="CI122" i="6"/>
  <c r="CJ122" i="6"/>
  <c r="CK122" i="6"/>
  <c r="CE123" i="6"/>
  <c r="CF123" i="6"/>
  <c r="CG123" i="6"/>
  <c r="CH123" i="6"/>
  <c r="CI123" i="6"/>
  <c r="CJ123" i="6"/>
  <c r="CK123" i="6"/>
  <c r="CE124" i="6"/>
  <c r="CF124" i="6"/>
  <c r="CG124" i="6"/>
  <c r="CH124" i="6"/>
  <c r="CI124" i="6"/>
  <c r="CJ124" i="6"/>
  <c r="CK124" i="6"/>
  <c r="CE125" i="6"/>
  <c r="CF125" i="6"/>
  <c r="CG125" i="6"/>
  <c r="CH125" i="6"/>
  <c r="CI125" i="6"/>
  <c r="CJ125" i="6"/>
  <c r="CK125" i="6"/>
  <c r="CE126" i="6"/>
  <c r="CF126" i="6"/>
  <c r="CG126" i="6"/>
  <c r="CH126" i="6"/>
  <c r="CI126" i="6"/>
  <c r="CJ126" i="6"/>
  <c r="CK126" i="6"/>
  <c r="CE127" i="6"/>
  <c r="CF127" i="6"/>
  <c r="CG127" i="6"/>
  <c r="CH127" i="6"/>
  <c r="CI127" i="6"/>
  <c r="CJ127" i="6"/>
  <c r="CK127" i="6"/>
  <c r="CE128" i="6"/>
  <c r="CF128" i="6"/>
  <c r="CG128" i="6"/>
  <c r="CH128" i="6"/>
  <c r="CI128" i="6"/>
  <c r="CJ128" i="6"/>
  <c r="CK128" i="6"/>
  <c r="CE129" i="6"/>
  <c r="CF129" i="6"/>
  <c r="CG129" i="6"/>
  <c r="CH129" i="6"/>
  <c r="CI129" i="6"/>
  <c r="CJ129" i="6"/>
  <c r="CK129" i="6"/>
  <c r="CE130" i="6"/>
  <c r="CF130" i="6"/>
  <c r="CG130" i="6"/>
  <c r="CH130" i="6"/>
  <c r="CI130" i="6"/>
  <c r="CJ130" i="6"/>
  <c r="CK130" i="6"/>
  <c r="CH131" i="6"/>
  <c r="CI131" i="6"/>
  <c r="CJ131" i="6"/>
  <c r="CK131" i="6"/>
  <c r="CH132" i="6"/>
  <c r="CI132" i="6"/>
  <c r="CJ132" i="6"/>
  <c r="CK132" i="6"/>
  <c r="CE133" i="6"/>
  <c r="CF133" i="6"/>
  <c r="CG133" i="6"/>
  <c r="CE134" i="6"/>
  <c r="CF134" i="6"/>
  <c r="CG134" i="6"/>
  <c r="CD134" i="6"/>
  <c r="CD133" i="6"/>
  <c r="CD130" i="6"/>
  <c r="CD129" i="6"/>
  <c r="CD128" i="6"/>
  <c r="CD127" i="6"/>
  <c r="CD126" i="6"/>
  <c r="CD125" i="6"/>
  <c r="CD124" i="6"/>
  <c r="CD123" i="6"/>
  <c r="CD122" i="6"/>
  <c r="CD121" i="6"/>
  <c r="BX122" i="6"/>
  <c r="BY122" i="6"/>
  <c r="BZ122" i="6"/>
  <c r="CA122" i="6"/>
  <c r="CB122" i="6"/>
  <c r="BX123" i="6"/>
  <c r="BY123" i="6"/>
  <c r="BZ123" i="6"/>
  <c r="CA123" i="6"/>
  <c r="CB123" i="6"/>
  <c r="BX124" i="6"/>
  <c r="BY124" i="6"/>
  <c r="BZ124" i="6"/>
  <c r="CA124" i="6"/>
  <c r="CB124" i="6"/>
  <c r="BX125" i="6"/>
  <c r="BY125" i="6"/>
  <c r="BZ125" i="6"/>
  <c r="CA125" i="6"/>
  <c r="CB125" i="6"/>
  <c r="BX126" i="6"/>
  <c r="BY126" i="6"/>
  <c r="BZ126" i="6"/>
  <c r="CA126" i="6"/>
  <c r="CB126" i="6"/>
  <c r="BX127" i="6"/>
  <c r="BY127" i="6"/>
  <c r="BZ127" i="6"/>
  <c r="CA127" i="6"/>
  <c r="CB127" i="6"/>
  <c r="BX128" i="6"/>
  <c r="BY128" i="6"/>
  <c r="BZ128" i="6"/>
  <c r="CA128" i="6"/>
  <c r="CB128" i="6"/>
  <c r="BX129" i="6"/>
  <c r="BY129" i="6"/>
  <c r="BZ129" i="6"/>
  <c r="CA129" i="6"/>
  <c r="CB129" i="6"/>
  <c r="BX130" i="6"/>
  <c r="BY130" i="6"/>
  <c r="BZ130" i="6"/>
  <c r="CA130" i="6"/>
  <c r="CB130" i="6"/>
  <c r="BX131" i="6"/>
  <c r="BY131" i="6"/>
  <c r="BZ131" i="6"/>
  <c r="CA131" i="6"/>
  <c r="CB131" i="6"/>
  <c r="BX132" i="6"/>
  <c r="BY132" i="6"/>
  <c r="BZ132" i="6"/>
  <c r="CA132" i="6"/>
  <c r="CB132" i="6"/>
  <c r="BX133" i="6"/>
  <c r="BY133" i="6"/>
  <c r="BZ133" i="6"/>
  <c r="CA133" i="6"/>
  <c r="CB133" i="6"/>
  <c r="BX134" i="6"/>
  <c r="BY134" i="6"/>
  <c r="BZ134" i="6"/>
  <c r="CA134" i="6"/>
  <c r="CB134" i="6"/>
  <c r="BW134" i="6"/>
  <c r="BW133" i="6"/>
  <c r="BW132" i="6"/>
  <c r="BW131" i="6"/>
  <c r="BW130" i="6"/>
  <c r="BW129" i="6"/>
  <c r="BW128" i="6"/>
  <c r="BW127" i="6"/>
  <c r="BW126" i="6"/>
  <c r="BW125" i="6"/>
  <c r="BW124" i="6"/>
  <c r="BW123" i="6"/>
  <c r="BW122" i="6"/>
  <c r="BJ121" i="6"/>
  <c r="BK121" i="6"/>
  <c r="BL121" i="6"/>
  <c r="BM121" i="6"/>
  <c r="BN121" i="6"/>
  <c r="BJ122" i="6"/>
  <c r="BK122" i="6"/>
  <c r="BL122" i="6"/>
  <c r="BM122" i="6"/>
  <c r="BN122" i="6"/>
  <c r="BJ123" i="6"/>
  <c r="BK123" i="6"/>
  <c r="BL123" i="6"/>
  <c r="BM123" i="6"/>
  <c r="BN123" i="6"/>
  <c r="BJ124" i="6"/>
  <c r="BK124" i="6"/>
  <c r="BL124" i="6"/>
  <c r="BM124" i="6"/>
  <c r="BN124" i="6"/>
  <c r="BJ125" i="6"/>
  <c r="BK125" i="6"/>
  <c r="BL125" i="6"/>
  <c r="BM125" i="6"/>
  <c r="BN125" i="6"/>
  <c r="BJ126" i="6"/>
  <c r="BK126" i="6"/>
  <c r="BL126" i="6"/>
  <c r="BM126" i="6"/>
  <c r="BN126" i="6"/>
  <c r="BJ127" i="6"/>
  <c r="BK127" i="6"/>
  <c r="BM127" i="6"/>
  <c r="BN127" i="6"/>
  <c r="BJ128" i="6"/>
  <c r="BK128" i="6"/>
  <c r="BM128" i="6"/>
  <c r="BN128" i="6"/>
  <c r="BJ129" i="6"/>
  <c r="BK129" i="6"/>
  <c r="BM129" i="6"/>
  <c r="BN129" i="6"/>
  <c r="BJ130" i="6"/>
  <c r="BK130" i="6"/>
  <c r="BM130" i="6"/>
  <c r="BN130" i="6"/>
  <c r="BJ131" i="6"/>
  <c r="BK131" i="6"/>
  <c r="BM131" i="6"/>
  <c r="BN131" i="6"/>
  <c r="BJ132" i="6"/>
  <c r="BK132" i="6"/>
  <c r="BM132" i="6"/>
  <c r="BN132" i="6"/>
  <c r="BJ133" i="6"/>
  <c r="BK133" i="6"/>
  <c r="BM133" i="6"/>
  <c r="BN133" i="6"/>
  <c r="BJ134" i="6"/>
  <c r="BK134" i="6"/>
  <c r="BM134" i="6"/>
  <c r="BN134" i="6"/>
  <c r="BI134" i="6"/>
  <c r="BI133" i="6"/>
  <c r="BI132" i="6"/>
  <c r="BI131" i="6"/>
  <c r="BI130" i="6"/>
  <c r="BI129" i="6"/>
  <c r="BI128" i="6"/>
  <c r="BI127" i="6"/>
  <c r="BI126" i="6"/>
  <c r="BI125" i="6"/>
  <c r="BI124" i="6"/>
  <c r="BI123" i="6"/>
  <c r="BI122" i="6"/>
  <c r="BI121" i="6"/>
  <c r="AW121" i="6"/>
  <c r="AX121" i="6"/>
  <c r="AY121" i="6"/>
  <c r="AZ121" i="6"/>
  <c r="BA121" i="6"/>
  <c r="BB121" i="6"/>
  <c r="BC121" i="6"/>
  <c r="BD121" i="6"/>
  <c r="BE121" i="6"/>
  <c r="BF121" i="6"/>
  <c r="BG121" i="6"/>
  <c r="AW122" i="6"/>
  <c r="AX122" i="6"/>
  <c r="AY122" i="6"/>
  <c r="AZ122" i="6"/>
  <c r="BA122" i="6"/>
  <c r="BB122" i="6"/>
  <c r="BC122" i="6"/>
  <c r="BD122" i="6"/>
  <c r="BE122" i="6"/>
  <c r="BF122" i="6"/>
  <c r="BG122" i="6"/>
  <c r="AW123" i="6"/>
  <c r="AX123" i="6"/>
  <c r="AY123" i="6"/>
  <c r="AZ123" i="6"/>
  <c r="BA123" i="6"/>
  <c r="BB123" i="6"/>
  <c r="BC123" i="6"/>
  <c r="BD123" i="6"/>
  <c r="BE123" i="6"/>
  <c r="BF123" i="6"/>
  <c r="BG123" i="6"/>
  <c r="AW124" i="6"/>
  <c r="AX124" i="6"/>
  <c r="AY124" i="6"/>
  <c r="AZ124" i="6"/>
  <c r="BA124" i="6"/>
  <c r="BB124" i="6"/>
  <c r="BC124" i="6"/>
  <c r="BD124" i="6"/>
  <c r="BE124" i="6"/>
  <c r="BF124" i="6"/>
  <c r="BG124" i="6"/>
  <c r="AW125" i="6"/>
  <c r="AX125" i="6"/>
  <c r="AY125" i="6"/>
  <c r="AZ125" i="6"/>
  <c r="BA125" i="6"/>
  <c r="BB125" i="6"/>
  <c r="BC125" i="6"/>
  <c r="BD125" i="6"/>
  <c r="BE125" i="6"/>
  <c r="BF125" i="6"/>
  <c r="BG125" i="6"/>
  <c r="AW126" i="6"/>
  <c r="AX126" i="6"/>
  <c r="AY126" i="6"/>
  <c r="AZ126" i="6"/>
  <c r="BA126" i="6"/>
  <c r="BB126" i="6"/>
  <c r="BC126" i="6"/>
  <c r="BD126" i="6"/>
  <c r="BE126" i="6"/>
  <c r="BF126" i="6"/>
  <c r="BG126" i="6"/>
  <c r="AW127" i="6"/>
  <c r="AX127" i="6"/>
  <c r="AY127" i="6"/>
  <c r="AZ127" i="6"/>
  <c r="BA127" i="6"/>
  <c r="BB127" i="6"/>
  <c r="BC127" i="6"/>
  <c r="BD127" i="6"/>
  <c r="BE127" i="6"/>
  <c r="BF127" i="6"/>
  <c r="BG127" i="6"/>
  <c r="AW128" i="6"/>
  <c r="AX128" i="6"/>
  <c r="AY128" i="6"/>
  <c r="AZ128" i="6"/>
  <c r="BA128" i="6"/>
  <c r="BB128" i="6"/>
  <c r="BC128" i="6"/>
  <c r="BD128" i="6"/>
  <c r="BE128" i="6"/>
  <c r="BF128" i="6"/>
  <c r="BG128" i="6"/>
  <c r="AW129" i="6"/>
  <c r="AX129" i="6"/>
  <c r="AY129" i="6"/>
  <c r="AZ129" i="6"/>
  <c r="BA129" i="6"/>
  <c r="BB129" i="6"/>
  <c r="BC129" i="6"/>
  <c r="BD129" i="6"/>
  <c r="BE129" i="6"/>
  <c r="BF129" i="6"/>
  <c r="BG129" i="6"/>
  <c r="AW130" i="6"/>
  <c r="AX130" i="6"/>
  <c r="AY130" i="6"/>
  <c r="AZ130" i="6"/>
  <c r="BA130" i="6"/>
  <c r="BB130" i="6"/>
  <c r="BC130" i="6"/>
  <c r="BD130" i="6"/>
  <c r="BE130" i="6"/>
  <c r="BF130" i="6"/>
  <c r="BG130" i="6"/>
  <c r="AW131" i="6"/>
  <c r="AX131" i="6"/>
  <c r="AY131" i="6"/>
  <c r="AZ131" i="6"/>
  <c r="BA131" i="6"/>
  <c r="BB131" i="6"/>
  <c r="BC131" i="6"/>
  <c r="BD131" i="6"/>
  <c r="BE131" i="6"/>
  <c r="BF131" i="6"/>
  <c r="BG131" i="6"/>
  <c r="AW132" i="6"/>
  <c r="AX132" i="6"/>
  <c r="AY132" i="6"/>
  <c r="AZ132" i="6"/>
  <c r="BA132" i="6"/>
  <c r="BB132" i="6"/>
  <c r="BC132" i="6"/>
  <c r="BD132" i="6"/>
  <c r="BE132" i="6"/>
  <c r="BF132" i="6"/>
  <c r="BG132" i="6"/>
  <c r="AW133" i="6"/>
  <c r="AX133" i="6"/>
  <c r="AY133" i="6"/>
  <c r="AZ133" i="6"/>
  <c r="BA133" i="6"/>
  <c r="BB133" i="6"/>
  <c r="BC133" i="6"/>
  <c r="BD133" i="6"/>
  <c r="BE133" i="6"/>
  <c r="BF133" i="6"/>
  <c r="BG133" i="6"/>
  <c r="AW134" i="6"/>
  <c r="AX134" i="6"/>
  <c r="AY134" i="6"/>
  <c r="AZ134" i="6"/>
  <c r="BA134" i="6"/>
  <c r="BB134" i="6"/>
  <c r="BC134" i="6"/>
  <c r="BD134" i="6"/>
  <c r="BE134" i="6"/>
  <c r="BF134" i="6"/>
  <c r="BG134" i="6"/>
  <c r="AV134" i="6"/>
  <c r="AV133" i="6"/>
  <c r="AV132" i="6"/>
  <c r="AV131" i="6"/>
  <c r="AV130" i="6"/>
  <c r="AV129" i="6"/>
  <c r="AV128" i="6"/>
  <c r="AV127" i="6"/>
  <c r="AV126" i="6"/>
  <c r="AV125" i="6"/>
  <c r="AV124" i="6"/>
  <c r="AV123" i="6"/>
  <c r="AV122" i="6"/>
  <c r="AV121" i="6"/>
  <c r="AP121" i="6"/>
  <c r="AQ121" i="6"/>
  <c r="AR121" i="6"/>
  <c r="AS121" i="6"/>
  <c r="AT121" i="6"/>
  <c r="AP122" i="6"/>
  <c r="AQ122" i="6"/>
  <c r="AR122" i="6"/>
  <c r="AS122" i="6"/>
  <c r="AT122" i="6"/>
  <c r="AP123" i="6"/>
  <c r="AQ123" i="6"/>
  <c r="AR123" i="6"/>
  <c r="AS123" i="6"/>
  <c r="AT123" i="6"/>
  <c r="AP124" i="6"/>
  <c r="AQ124" i="6"/>
  <c r="AR124" i="6"/>
  <c r="AS124" i="6"/>
  <c r="AT124" i="6"/>
  <c r="AP125" i="6"/>
  <c r="AQ125" i="6"/>
  <c r="AR125" i="6"/>
  <c r="AS125" i="6"/>
  <c r="AT125" i="6"/>
  <c r="AP126" i="6"/>
  <c r="AQ126" i="6"/>
  <c r="AR126" i="6"/>
  <c r="AS126" i="6"/>
  <c r="AT126" i="6"/>
  <c r="AP127" i="6"/>
  <c r="AQ127" i="6"/>
  <c r="AR127" i="6"/>
  <c r="AS127" i="6"/>
  <c r="AT127" i="6"/>
  <c r="AP128" i="6"/>
  <c r="AQ128" i="6"/>
  <c r="AR128" i="6"/>
  <c r="AS128" i="6"/>
  <c r="AT128" i="6"/>
  <c r="AP129" i="6"/>
  <c r="AQ129" i="6"/>
  <c r="AR129" i="6"/>
  <c r="AS129" i="6"/>
  <c r="AT129" i="6"/>
  <c r="AP130" i="6"/>
  <c r="AQ130" i="6"/>
  <c r="AR130" i="6"/>
  <c r="AS130" i="6"/>
  <c r="AT130" i="6"/>
  <c r="AP131" i="6"/>
  <c r="AQ131" i="6"/>
  <c r="AR131" i="6"/>
  <c r="AS131" i="6"/>
  <c r="AT131" i="6"/>
  <c r="AP132" i="6"/>
  <c r="AQ132" i="6"/>
  <c r="AR132" i="6"/>
  <c r="AS132" i="6"/>
  <c r="AT132" i="6"/>
  <c r="AP133" i="6"/>
  <c r="AQ133" i="6"/>
  <c r="AR133" i="6"/>
  <c r="AS133" i="6"/>
  <c r="AT133" i="6"/>
  <c r="AP134" i="6"/>
  <c r="AQ134" i="6"/>
  <c r="AR134" i="6"/>
  <c r="AS134" i="6"/>
  <c r="AT134" i="6"/>
  <c r="AO134" i="6"/>
  <c r="AO133" i="6"/>
  <c r="AO132" i="6"/>
  <c r="AO131" i="6"/>
  <c r="AO130" i="6"/>
  <c r="AO129" i="6"/>
  <c r="AO128" i="6"/>
  <c r="AO127" i="6"/>
  <c r="AO126" i="6"/>
  <c r="AO125" i="6"/>
  <c r="AO124" i="6"/>
  <c r="AO123" i="6"/>
  <c r="AO122" i="6"/>
  <c r="AO121" i="6"/>
  <c r="AI121" i="6"/>
  <c r="AJ121" i="6"/>
  <c r="AK121" i="6"/>
  <c r="AL121" i="6"/>
  <c r="AM121" i="6"/>
  <c r="AI122" i="6"/>
  <c r="AJ122" i="6"/>
  <c r="AK122" i="6"/>
  <c r="AL122" i="6"/>
  <c r="AM122" i="6"/>
  <c r="AI123" i="6"/>
  <c r="AJ123" i="6"/>
  <c r="AK123" i="6"/>
  <c r="AL123" i="6"/>
  <c r="AM123" i="6"/>
  <c r="AI124" i="6"/>
  <c r="AJ124" i="6"/>
  <c r="AK124" i="6"/>
  <c r="AL124" i="6"/>
  <c r="AM124" i="6"/>
  <c r="AI125" i="6"/>
  <c r="AJ125" i="6"/>
  <c r="AK125" i="6"/>
  <c r="AL125" i="6"/>
  <c r="AM125" i="6"/>
  <c r="AI126" i="6"/>
  <c r="AJ126" i="6"/>
  <c r="AK126" i="6"/>
  <c r="AL126" i="6"/>
  <c r="AM126" i="6"/>
  <c r="AI127" i="6"/>
  <c r="AJ127" i="6"/>
  <c r="AK127" i="6"/>
  <c r="AL127" i="6"/>
  <c r="AM127" i="6"/>
  <c r="AI128" i="6"/>
  <c r="AJ128" i="6"/>
  <c r="AK128" i="6"/>
  <c r="AL128" i="6"/>
  <c r="AM128" i="6"/>
  <c r="AI129" i="6"/>
  <c r="AJ129" i="6"/>
  <c r="AK129" i="6"/>
  <c r="AL129" i="6"/>
  <c r="AM129" i="6"/>
  <c r="AI130" i="6"/>
  <c r="AJ130" i="6"/>
  <c r="AK130" i="6"/>
  <c r="AL130" i="6"/>
  <c r="AM130" i="6"/>
  <c r="AI131" i="6"/>
  <c r="AJ131" i="6"/>
  <c r="AK131" i="6"/>
  <c r="AL131" i="6"/>
  <c r="AM131" i="6"/>
  <c r="AI132" i="6"/>
  <c r="AJ132" i="6"/>
  <c r="AK132" i="6"/>
  <c r="AL132" i="6"/>
  <c r="AM132" i="6"/>
  <c r="AI133" i="6"/>
  <c r="AJ133" i="6"/>
  <c r="AK133" i="6"/>
  <c r="AL133" i="6"/>
  <c r="AM133" i="6"/>
  <c r="AI134" i="6"/>
  <c r="AJ134" i="6"/>
  <c r="AK134" i="6"/>
  <c r="AL134" i="6"/>
  <c r="AM134" i="6"/>
  <c r="AH106" i="6"/>
  <c r="AH121" i="6"/>
  <c r="AH134" i="6"/>
  <c r="AH133" i="6"/>
  <c r="AH132" i="6"/>
  <c r="AH131" i="6"/>
  <c r="AH130" i="6"/>
  <c r="AH129" i="6"/>
  <c r="AH128" i="6"/>
  <c r="AH127" i="6"/>
  <c r="AH126" i="6"/>
  <c r="AH125" i="6"/>
  <c r="AH124" i="6"/>
  <c r="AH123" i="6"/>
  <c r="AH122" i="6"/>
  <c r="V121" i="6"/>
  <c r="W121" i="6"/>
  <c r="X121" i="6"/>
  <c r="Y121" i="6"/>
  <c r="Z121" i="6"/>
  <c r="AA121" i="6"/>
  <c r="AB121" i="6"/>
  <c r="AC121" i="6"/>
  <c r="AD121" i="6"/>
  <c r="AE121" i="6"/>
  <c r="AF121" i="6"/>
  <c r="V122" i="6"/>
  <c r="W122" i="6"/>
  <c r="X122" i="6"/>
  <c r="Y122" i="6"/>
  <c r="Z122" i="6"/>
  <c r="AA122" i="6"/>
  <c r="AB122" i="6"/>
  <c r="AC122" i="6"/>
  <c r="AD122" i="6"/>
  <c r="AE122" i="6"/>
  <c r="AF122" i="6"/>
  <c r="V123" i="6"/>
  <c r="W123" i="6"/>
  <c r="X123" i="6"/>
  <c r="Y123" i="6"/>
  <c r="Z123" i="6"/>
  <c r="AA123" i="6"/>
  <c r="AB123" i="6"/>
  <c r="AC123" i="6"/>
  <c r="AD123" i="6"/>
  <c r="AE123" i="6"/>
  <c r="AF123" i="6"/>
  <c r="V124" i="6"/>
  <c r="W124" i="6"/>
  <c r="X124" i="6"/>
  <c r="Y124" i="6"/>
  <c r="Z124" i="6"/>
  <c r="AA124" i="6"/>
  <c r="AB124" i="6"/>
  <c r="AC124" i="6"/>
  <c r="AD124" i="6"/>
  <c r="AE124" i="6"/>
  <c r="AF124" i="6"/>
  <c r="V125" i="6"/>
  <c r="W125" i="6"/>
  <c r="X125" i="6"/>
  <c r="Y125" i="6"/>
  <c r="Z125" i="6"/>
  <c r="AA125" i="6"/>
  <c r="AB125" i="6"/>
  <c r="AC125" i="6"/>
  <c r="AD125" i="6"/>
  <c r="AE125" i="6"/>
  <c r="AF125" i="6"/>
  <c r="V132" i="6"/>
  <c r="W132" i="6"/>
  <c r="X132" i="6"/>
  <c r="Y132" i="6"/>
  <c r="Z132" i="6"/>
  <c r="AA132" i="6"/>
  <c r="AB132" i="6"/>
  <c r="AC132" i="6"/>
  <c r="AD132" i="6"/>
  <c r="V133" i="6"/>
  <c r="W133" i="6"/>
  <c r="X133" i="6"/>
  <c r="Y133" i="6"/>
  <c r="Z133" i="6"/>
  <c r="AA133" i="6"/>
  <c r="AB133" i="6"/>
  <c r="AC133" i="6"/>
  <c r="AD133" i="6"/>
  <c r="V134" i="6"/>
  <c r="W134" i="6"/>
  <c r="X134" i="6"/>
  <c r="Y134" i="6"/>
  <c r="Z134" i="6"/>
  <c r="AA134" i="6"/>
  <c r="AB134" i="6"/>
  <c r="AC134" i="6"/>
  <c r="AD134" i="6"/>
  <c r="U125" i="6"/>
  <c r="U124" i="6"/>
  <c r="U123" i="6"/>
  <c r="U122" i="6"/>
  <c r="U121" i="6"/>
  <c r="H134" i="6"/>
  <c r="H133" i="6"/>
  <c r="H132" i="6"/>
  <c r="H131" i="6"/>
  <c r="H130" i="6"/>
  <c r="H129" i="6"/>
  <c r="H128" i="6"/>
  <c r="H127" i="6"/>
  <c r="H126" i="6"/>
  <c r="H125" i="6"/>
  <c r="H124" i="6"/>
  <c r="H123" i="6"/>
  <c r="H122" i="6"/>
  <c r="H121" i="6"/>
  <c r="H121" i="28"/>
  <c r="K125" i="28"/>
  <c r="J125" i="28"/>
  <c r="I125" i="28"/>
  <c r="H125" i="28"/>
  <c r="K124" i="28"/>
  <c r="J124" i="28"/>
  <c r="I124" i="28"/>
  <c r="H124" i="28"/>
  <c r="K123" i="28"/>
  <c r="J123" i="28"/>
  <c r="I123" i="28"/>
  <c r="H123" i="28"/>
  <c r="K122" i="28"/>
  <c r="J122" i="28"/>
  <c r="I122" i="28"/>
  <c r="H122" i="28"/>
  <c r="K121" i="28"/>
  <c r="J121" i="28"/>
  <c r="I121" i="28"/>
  <c r="K110" i="28"/>
  <c r="J110" i="28"/>
  <c r="I110" i="28"/>
  <c r="H110" i="28"/>
  <c r="K109" i="28"/>
  <c r="J109" i="28"/>
  <c r="I109" i="28"/>
  <c r="H109" i="28"/>
  <c r="K108" i="28"/>
  <c r="J108" i="28"/>
  <c r="I108" i="28"/>
  <c r="H108" i="28"/>
  <c r="K107" i="28"/>
  <c r="J107" i="28"/>
  <c r="I107" i="28"/>
  <c r="H107" i="28"/>
  <c r="K106" i="28"/>
  <c r="J106" i="28"/>
  <c r="I106" i="28"/>
  <c r="H106" i="28"/>
  <c r="K7" i="28"/>
  <c r="J7" i="28"/>
  <c r="I7" i="28"/>
  <c r="H7" i="28"/>
  <c r="H122" i="26"/>
  <c r="I122" i="26"/>
  <c r="J122" i="26"/>
  <c r="K122" i="26"/>
  <c r="L122" i="26"/>
  <c r="M122" i="26"/>
  <c r="H123" i="26"/>
  <c r="I123" i="26"/>
  <c r="J123" i="26"/>
  <c r="K123" i="26"/>
  <c r="L123" i="26"/>
  <c r="M123" i="26"/>
  <c r="H124" i="26"/>
  <c r="I124" i="26"/>
  <c r="J124" i="26"/>
  <c r="K124" i="26"/>
  <c r="L124" i="26"/>
  <c r="M124" i="26"/>
  <c r="H125" i="26"/>
  <c r="I125" i="26"/>
  <c r="J125" i="26"/>
  <c r="K125" i="26"/>
  <c r="L125" i="26"/>
  <c r="M125" i="26"/>
  <c r="H126" i="26"/>
  <c r="I126" i="26"/>
  <c r="J126" i="26"/>
  <c r="K126" i="26"/>
  <c r="L126" i="26"/>
  <c r="M126" i="26"/>
  <c r="H127" i="26"/>
  <c r="I127" i="26"/>
  <c r="J127" i="26"/>
  <c r="K127" i="26"/>
  <c r="L127" i="26"/>
  <c r="M127" i="26"/>
  <c r="H128" i="26"/>
  <c r="I128" i="26"/>
  <c r="J128" i="26"/>
  <c r="K128" i="26"/>
  <c r="L128" i="26"/>
  <c r="M128" i="26"/>
  <c r="H129" i="26"/>
  <c r="I129" i="26"/>
  <c r="J129" i="26"/>
  <c r="K129" i="26"/>
  <c r="L129" i="26"/>
  <c r="M129" i="26"/>
  <c r="H130" i="26"/>
  <c r="I130" i="26"/>
  <c r="J130" i="26"/>
  <c r="K130" i="26"/>
  <c r="L130" i="26"/>
  <c r="M130" i="26"/>
  <c r="H131" i="26"/>
  <c r="I131" i="26"/>
  <c r="J131" i="26"/>
  <c r="K131" i="26"/>
  <c r="L131" i="26"/>
  <c r="M131" i="26"/>
  <c r="H132" i="26"/>
  <c r="I132" i="26"/>
  <c r="J132" i="26"/>
  <c r="K132" i="26"/>
  <c r="L132" i="26"/>
  <c r="M132" i="26"/>
  <c r="H133" i="26"/>
  <c r="I133" i="26"/>
  <c r="J133" i="26"/>
  <c r="K133" i="26"/>
  <c r="L133" i="26"/>
  <c r="M133" i="26"/>
  <c r="H134" i="26"/>
  <c r="I134" i="26"/>
  <c r="J134" i="26"/>
  <c r="K134" i="26"/>
  <c r="L134" i="26"/>
  <c r="M134" i="26"/>
  <c r="H121" i="26"/>
  <c r="I121" i="26"/>
  <c r="J121" i="26"/>
  <c r="K121" i="26"/>
  <c r="L121" i="26"/>
  <c r="M121" i="26"/>
  <c r="P121" i="26"/>
  <c r="Q121" i="26"/>
  <c r="R121" i="26"/>
  <c r="P122" i="26"/>
  <c r="Q122" i="26"/>
  <c r="R122" i="26"/>
  <c r="P123" i="26"/>
  <c r="Q123" i="26"/>
  <c r="R123" i="26"/>
  <c r="P124" i="26"/>
  <c r="Q124" i="26"/>
  <c r="R124" i="26"/>
  <c r="P125" i="26"/>
  <c r="Q125" i="26"/>
  <c r="R125" i="26"/>
  <c r="P126" i="26"/>
  <c r="Q126" i="26"/>
  <c r="R126" i="26"/>
  <c r="P127" i="26"/>
  <c r="Q127" i="26"/>
  <c r="R127" i="26"/>
  <c r="P128" i="26"/>
  <c r="Q128" i="26"/>
  <c r="R128" i="26"/>
  <c r="P129" i="26"/>
  <c r="Q129" i="26"/>
  <c r="R129" i="26"/>
  <c r="P130" i="26"/>
  <c r="Q130" i="26"/>
  <c r="R130" i="26"/>
  <c r="P131" i="26"/>
  <c r="Q131" i="26"/>
  <c r="R131" i="26"/>
  <c r="P132" i="26"/>
  <c r="Q132" i="26"/>
  <c r="R132" i="26"/>
  <c r="P133" i="26"/>
  <c r="Q133" i="26"/>
  <c r="R133" i="26"/>
  <c r="P134" i="26"/>
  <c r="Q134" i="26"/>
  <c r="R134" i="26"/>
  <c r="O122" i="26"/>
  <c r="O123" i="26"/>
  <c r="O124" i="26"/>
  <c r="O125" i="26"/>
  <c r="O126" i="26"/>
  <c r="O127" i="26"/>
  <c r="O128" i="26"/>
  <c r="O129" i="26"/>
  <c r="O130" i="26"/>
  <c r="O131" i="26"/>
  <c r="O132" i="26"/>
  <c r="O133" i="26"/>
  <c r="O134" i="26"/>
  <c r="O121" i="26"/>
  <c r="R119" i="26"/>
  <c r="Q119" i="26"/>
  <c r="P119" i="26"/>
  <c r="O119" i="26"/>
  <c r="R118" i="26"/>
  <c r="Q118" i="26"/>
  <c r="P118" i="26"/>
  <c r="O118" i="26"/>
  <c r="R117" i="26"/>
  <c r="Q117" i="26"/>
  <c r="P117" i="26"/>
  <c r="O117" i="26"/>
  <c r="R116" i="26"/>
  <c r="Q116" i="26"/>
  <c r="P116" i="26"/>
  <c r="O116" i="26"/>
  <c r="R115" i="26"/>
  <c r="Q115" i="26"/>
  <c r="P115" i="26"/>
  <c r="O115" i="26"/>
  <c r="R114" i="26"/>
  <c r="Q114" i="26"/>
  <c r="P114" i="26"/>
  <c r="O114" i="26"/>
  <c r="R113" i="26"/>
  <c r="Q113" i="26"/>
  <c r="P113" i="26"/>
  <c r="O113" i="26"/>
  <c r="R112" i="26"/>
  <c r="Q112" i="26"/>
  <c r="P112" i="26"/>
  <c r="O112" i="26"/>
  <c r="R111" i="26"/>
  <c r="Q111" i="26"/>
  <c r="P111" i="26"/>
  <c r="O111" i="26"/>
  <c r="R110" i="26"/>
  <c r="Q110" i="26"/>
  <c r="P110" i="26"/>
  <c r="O110" i="26"/>
  <c r="R109" i="26"/>
  <c r="Q109" i="26"/>
  <c r="P109" i="26"/>
  <c r="O109" i="26"/>
  <c r="R108" i="26"/>
  <c r="Q108" i="26"/>
  <c r="P108" i="26"/>
  <c r="O108" i="26"/>
  <c r="R107" i="26"/>
  <c r="Q107" i="26"/>
  <c r="P107" i="26"/>
  <c r="O107" i="26"/>
  <c r="R106" i="26"/>
  <c r="Q106" i="26"/>
  <c r="P106" i="26"/>
  <c r="O106" i="26"/>
  <c r="R62" i="26"/>
  <c r="Q62" i="26"/>
  <c r="P62" i="26"/>
  <c r="O62" i="26"/>
  <c r="R34" i="26"/>
  <c r="Q34" i="26"/>
  <c r="P34" i="26"/>
  <c r="O34" i="26"/>
  <c r="R33" i="26"/>
  <c r="Q33" i="26"/>
  <c r="P33" i="26"/>
  <c r="O33" i="26"/>
  <c r="R32" i="26"/>
  <c r="Q32" i="26"/>
  <c r="P32" i="26"/>
  <c r="O32" i="26"/>
  <c r="R30" i="26"/>
  <c r="Q30" i="26"/>
  <c r="P30" i="26"/>
  <c r="O30" i="26"/>
  <c r="R29" i="26"/>
  <c r="Q29" i="26"/>
  <c r="P29" i="26"/>
  <c r="O29" i="26"/>
  <c r="R28" i="26"/>
  <c r="Q28" i="26"/>
  <c r="P28" i="26"/>
  <c r="O28" i="26"/>
  <c r="R27" i="26"/>
  <c r="Q27" i="26"/>
  <c r="P27" i="26"/>
  <c r="O27" i="26"/>
  <c r="R26" i="26"/>
  <c r="Q26" i="26"/>
  <c r="P26" i="26"/>
  <c r="O26" i="26"/>
  <c r="R7" i="26"/>
  <c r="Q7" i="26"/>
  <c r="P7" i="26"/>
  <c r="O7" i="26"/>
  <c r="M119" i="26"/>
  <c r="L119" i="26"/>
  <c r="K119" i="26"/>
  <c r="J119" i="26"/>
  <c r="I119" i="26"/>
  <c r="H119" i="26"/>
  <c r="M118" i="26"/>
  <c r="L118" i="26"/>
  <c r="K118" i="26"/>
  <c r="J118" i="26"/>
  <c r="I118" i="26"/>
  <c r="H118" i="26"/>
  <c r="M117" i="26"/>
  <c r="L117" i="26"/>
  <c r="K117" i="26"/>
  <c r="J117" i="26"/>
  <c r="I117" i="26"/>
  <c r="H117" i="26"/>
  <c r="M116" i="26"/>
  <c r="L116" i="26"/>
  <c r="K116" i="26"/>
  <c r="J116" i="26"/>
  <c r="I116" i="26"/>
  <c r="H116" i="26"/>
  <c r="M115" i="26"/>
  <c r="L115" i="26"/>
  <c r="K115" i="26"/>
  <c r="J115" i="26"/>
  <c r="I115" i="26"/>
  <c r="H115" i="26"/>
  <c r="M114" i="26"/>
  <c r="L114" i="26"/>
  <c r="K114" i="26"/>
  <c r="J114" i="26"/>
  <c r="I114" i="26"/>
  <c r="H114" i="26"/>
  <c r="M113" i="26"/>
  <c r="L113" i="26"/>
  <c r="K113" i="26"/>
  <c r="J113" i="26"/>
  <c r="I113" i="26"/>
  <c r="H113" i="26"/>
  <c r="M112" i="26"/>
  <c r="L112" i="26"/>
  <c r="K112" i="26"/>
  <c r="J112" i="26"/>
  <c r="I112" i="26"/>
  <c r="H112" i="26"/>
  <c r="M111" i="26"/>
  <c r="L111" i="26"/>
  <c r="K111" i="26"/>
  <c r="J111" i="26"/>
  <c r="I111" i="26"/>
  <c r="H111" i="26"/>
  <c r="M110" i="26"/>
  <c r="L110" i="26"/>
  <c r="K110" i="26"/>
  <c r="J110" i="26"/>
  <c r="I110" i="26"/>
  <c r="H110" i="26"/>
  <c r="M109" i="26"/>
  <c r="L109" i="26"/>
  <c r="K109" i="26"/>
  <c r="J109" i="26"/>
  <c r="I109" i="26"/>
  <c r="H109" i="26"/>
  <c r="M108" i="26"/>
  <c r="L108" i="26"/>
  <c r="K108" i="26"/>
  <c r="J108" i="26"/>
  <c r="I108" i="26"/>
  <c r="H108" i="26"/>
  <c r="M107" i="26"/>
  <c r="L107" i="26"/>
  <c r="K107" i="26"/>
  <c r="J107" i="26"/>
  <c r="I107" i="26"/>
  <c r="H107" i="26"/>
  <c r="M106" i="26"/>
  <c r="L106" i="26"/>
  <c r="K106" i="26"/>
  <c r="J106" i="26"/>
  <c r="I106" i="26"/>
  <c r="H106" i="26"/>
  <c r="M62" i="26"/>
  <c r="L62" i="26"/>
  <c r="K62" i="26"/>
  <c r="J62" i="26"/>
  <c r="I62" i="26"/>
  <c r="H62" i="26"/>
  <c r="M34" i="26"/>
  <c r="L34" i="26"/>
  <c r="K34" i="26"/>
  <c r="J34" i="26"/>
  <c r="I34" i="26"/>
  <c r="H34" i="26"/>
  <c r="M33" i="26"/>
  <c r="L33" i="26"/>
  <c r="K33" i="26"/>
  <c r="J33" i="26"/>
  <c r="I33" i="26"/>
  <c r="H33" i="26"/>
  <c r="M32" i="26"/>
  <c r="L32" i="26"/>
  <c r="K32" i="26"/>
  <c r="J32" i="26"/>
  <c r="I32" i="26"/>
  <c r="H32" i="26"/>
  <c r="M31" i="26"/>
  <c r="L31" i="26"/>
  <c r="K31" i="26"/>
  <c r="J31" i="26"/>
  <c r="I31" i="26"/>
  <c r="H31" i="26"/>
  <c r="M30" i="26"/>
  <c r="L30" i="26"/>
  <c r="K30" i="26"/>
  <c r="J30" i="26"/>
  <c r="I30" i="26"/>
  <c r="H30" i="26"/>
  <c r="M29" i="26"/>
  <c r="L29" i="26"/>
  <c r="K29" i="26"/>
  <c r="J29" i="26"/>
  <c r="I29" i="26"/>
  <c r="H29" i="26"/>
  <c r="M28" i="26"/>
  <c r="L28" i="26"/>
  <c r="K28" i="26"/>
  <c r="J28" i="26"/>
  <c r="I28" i="26"/>
  <c r="H28" i="26"/>
  <c r="M27" i="26"/>
  <c r="L27" i="26"/>
  <c r="K27" i="26"/>
  <c r="J27" i="26"/>
  <c r="I27" i="26"/>
  <c r="H27" i="26"/>
  <c r="M26" i="26"/>
  <c r="L26" i="26"/>
  <c r="K26" i="26"/>
  <c r="J26" i="26"/>
  <c r="I26" i="26"/>
  <c r="H26" i="26"/>
  <c r="M7" i="26"/>
  <c r="L7" i="26"/>
  <c r="K7" i="26"/>
  <c r="J7" i="26"/>
  <c r="I7" i="26"/>
  <c r="H7" i="26"/>
  <c r="I7" i="27"/>
  <c r="J7" i="27"/>
  <c r="K7" i="27"/>
  <c r="H7" i="27"/>
  <c r="AA106" i="27"/>
  <c r="AB106" i="27"/>
  <c r="AC106" i="27"/>
  <c r="AD106" i="27"/>
  <c r="AE106" i="27"/>
  <c r="AF106" i="27"/>
  <c r="AG106" i="27"/>
  <c r="AA107" i="27"/>
  <c r="AB107" i="27"/>
  <c r="AC107" i="27"/>
  <c r="AD107" i="27"/>
  <c r="AE107" i="27"/>
  <c r="AF107" i="27"/>
  <c r="AG107" i="27"/>
  <c r="AA108" i="27"/>
  <c r="AB108" i="27"/>
  <c r="AC108" i="27"/>
  <c r="AD108" i="27"/>
  <c r="AE108" i="27"/>
  <c r="AF108" i="27"/>
  <c r="AG108" i="27"/>
  <c r="AA109" i="27"/>
  <c r="AB109" i="27"/>
  <c r="AC109" i="27"/>
  <c r="AD109" i="27"/>
  <c r="AE109" i="27"/>
  <c r="AF109" i="27"/>
  <c r="AG109" i="27"/>
  <c r="AA110" i="27"/>
  <c r="AB110" i="27"/>
  <c r="AC110" i="27"/>
  <c r="AD110" i="27"/>
  <c r="AE110" i="27"/>
  <c r="AF110" i="27"/>
  <c r="AG110" i="27"/>
  <c r="AA111" i="27"/>
  <c r="AB111" i="27"/>
  <c r="AC111" i="27"/>
  <c r="AD111" i="27"/>
  <c r="AE111" i="27"/>
  <c r="AF111" i="27"/>
  <c r="AG111" i="27"/>
  <c r="AA112" i="27"/>
  <c r="AB112" i="27"/>
  <c r="AC112" i="27"/>
  <c r="AD112" i="27"/>
  <c r="AE112" i="27"/>
  <c r="AF112" i="27"/>
  <c r="AG112" i="27"/>
  <c r="AA113" i="27"/>
  <c r="AB113" i="27"/>
  <c r="AC113" i="27"/>
  <c r="AD113" i="27"/>
  <c r="AE113" i="27"/>
  <c r="AF113" i="27"/>
  <c r="AG113" i="27"/>
  <c r="AA114" i="27"/>
  <c r="AB114" i="27"/>
  <c r="AC114" i="27"/>
  <c r="AD114" i="27"/>
  <c r="AE114" i="27"/>
  <c r="AF114" i="27"/>
  <c r="AG114" i="27"/>
  <c r="AA115" i="27"/>
  <c r="AB115" i="27"/>
  <c r="AC115" i="27"/>
  <c r="AD115" i="27"/>
  <c r="AE115" i="27"/>
  <c r="AF115" i="27"/>
  <c r="AG115" i="27"/>
  <c r="AA116" i="27"/>
  <c r="AB116" i="27"/>
  <c r="AC116" i="27"/>
  <c r="AD116" i="27"/>
  <c r="AE116" i="27"/>
  <c r="AF116" i="27"/>
  <c r="AG116" i="27"/>
  <c r="AA117" i="27"/>
  <c r="AB117" i="27"/>
  <c r="AC117" i="27"/>
  <c r="AD117" i="27"/>
  <c r="AE117" i="27"/>
  <c r="AF117" i="27"/>
  <c r="AG117" i="27"/>
  <c r="AA118" i="27"/>
  <c r="AB118" i="27"/>
  <c r="AC118" i="27"/>
  <c r="AD118" i="27"/>
  <c r="AE118" i="27"/>
  <c r="AF118" i="27"/>
  <c r="AG118" i="27"/>
  <c r="AA119" i="27"/>
  <c r="AB119" i="27"/>
  <c r="AC119" i="27"/>
  <c r="AD119" i="27"/>
  <c r="AE119" i="27"/>
  <c r="AF119" i="27"/>
  <c r="AG119" i="27"/>
  <c r="AA32" i="27"/>
  <c r="AB32" i="27"/>
  <c r="AC32" i="27"/>
  <c r="AD32" i="27"/>
  <c r="AE32" i="27"/>
  <c r="AF32" i="27"/>
  <c r="AG32" i="27"/>
  <c r="AA33" i="27"/>
  <c r="AB33" i="27"/>
  <c r="AC33" i="27"/>
  <c r="AD33" i="27"/>
  <c r="AE33" i="27"/>
  <c r="AF33" i="27"/>
  <c r="AG33" i="27"/>
  <c r="AA34" i="27"/>
  <c r="AB34" i="27"/>
  <c r="AC34" i="27"/>
  <c r="AD34" i="27"/>
  <c r="AE34" i="27"/>
  <c r="AF34" i="27"/>
  <c r="AG34" i="27"/>
  <c r="AA26" i="27"/>
  <c r="AB26" i="27"/>
  <c r="AC26" i="27"/>
  <c r="AD26" i="27"/>
  <c r="AA27" i="27"/>
  <c r="AB27" i="27"/>
  <c r="AC27" i="27"/>
  <c r="AD27" i="27"/>
  <c r="AA28" i="27"/>
  <c r="AB28" i="27"/>
  <c r="AC28" i="27"/>
  <c r="AD28" i="27"/>
  <c r="AA29" i="27"/>
  <c r="AB29" i="27"/>
  <c r="AC29" i="27"/>
  <c r="AD29" i="27"/>
  <c r="AE29" i="27"/>
  <c r="AF29" i="27"/>
  <c r="AG29" i="27"/>
  <c r="AA30" i="27"/>
  <c r="AB30" i="27"/>
  <c r="AC30" i="27"/>
  <c r="AD30" i="27"/>
  <c r="AE30" i="27"/>
  <c r="AF30" i="27"/>
  <c r="AG30" i="27"/>
  <c r="AA7" i="27"/>
  <c r="AB7" i="27"/>
  <c r="AC7" i="27"/>
  <c r="AD7" i="27"/>
  <c r="AE7" i="27"/>
  <c r="AF7" i="27"/>
  <c r="AG7" i="27"/>
  <c r="Z119" i="27"/>
  <c r="Z118" i="27"/>
  <c r="Z117" i="27"/>
  <c r="Z116" i="27"/>
  <c r="Z115" i="27"/>
  <c r="Z114" i="27"/>
  <c r="Z113" i="27"/>
  <c r="Z112" i="27"/>
  <c r="Z111" i="27"/>
  <c r="Z110" i="27"/>
  <c r="Z109" i="27"/>
  <c r="Z108" i="27"/>
  <c r="Z107" i="27"/>
  <c r="Z106" i="27"/>
  <c r="Z34" i="27"/>
  <c r="Z33" i="27"/>
  <c r="Z32" i="27"/>
  <c r="Z30" i="27"/>
  <c r="Z29" i="27"/>
  <c r="Z28" i="27"/>
  <c r="Z27" i="27"/>
  <c r="Z26" i="27"/>
  <c r="Z7" i="27"/>
  <c r="N106" i="27"/>
  <c r="O106" i="27"/>
  <c r="P106" i="27"/>
  <c r="Q106" i="27"/>
  <c r="R106" i="27"/>
  <c r="S106" i="27"/>
  <c r="U106" i="27"/>
  <c r="V106" i="27"/>
  <c r="W106" i="27"/>
  <c r="X106" i="27"/>
  <c r="N107" i="27"/>
  <c r="O107" i="27"/>
  <c r="P107" i="27"/>
  <c r="Q107" i="27"/>
  <c r="R107" i="27"/>
  <c r="S107" i="27"/>
  <c r="T107" i="27"/>
  <c r="U107" i="27"/>
  <c r="V107" i="27"/>
  <c r="W107" i="27"/>
  <c r="X107" i="27"/>
  <c r="N108" i="27"/>
  <c r="O108" i="27"/>
  <c r="P108" i="27"/>
  <c r="Q108" i="27"/>
  <c r="R108" i="27"/>
  <c r="S108" i="27"/>
  <c r="T108" i="27"/>
  <c r="U108" i="27"/>
  <c r="V108" i="27"/>
  <c r="W108" i="27"/>
  <c r="X108" i="27"/>
  <c r="N109" i="27"/>
  <c r="O109" i="27"/>
  <c r="P109" i="27"/>
  <c r="Q109" i="27"/>
  <c r="R109" i="27"/>
  <c r="S109" i="27"/>
  <c r="T109" i="27"/>
  <c r="U109" i="27"/>
  <c r="V109" i="27"/>
  <c r="W109" i="27"/>
  <c r="X109" i="27"/>
  <c r="N110" i="27"/>
  <c r="O110" i="27"/>
  <c r="P110" i="27"/>
  <c r="Q110" i="27"/>
  <c r="R110" i="27"/>
  <c r="S110" i="27"/>
  <c r="T110" i="27"/>
  <c r="U110" i="27"/>
  <c r="V110" i="27"/>
  <c r="W110" i="27"/>
  <c r="X110" i="27"/>
  <c r="N111" i="27"/>
  <c r="O111" i="27"/>
  <c r="P111" i="27"/>
  <c r="Q111" i="27"/>
  <c r="R111" i="27"/>
  <c r="S111" i="27"/>
  <c r="T111" i="27"/>
  <c r="U111" i="27"/>
  <c r="V111" i="27"/>
  <c r="W111" i="27"/>
  <c r="X111" i="27"/>
  <c r="N112" i="27"/>
  <c r="O112" i="27"/>
  <c r="P112" i="27"/>
  <c r="Q112" i="27"/>
  <c r="R112" i="27"/>
  <c r="S112" i="27"/>
  <c r="T112" i="27"/>
  <c r="U112" i="27"/>
  <c r="V112" i="27"/>
  <c r="W112" i="27"/>
  <c r="X112" i="27"/>
  <c r="N113" i="27"/>
  <c r="O113" i="27"/>
  <c r="P113" i="27"/>
  <c r="Q113" i="27"/>
  <c r="R113" i="27"/>
  <c r="S113" i="27"/>
  <c r="T113" i="27"/>
  <c r="U113" i="27"/>
  <c r="V113" i="27"/>
  <c r="W113" i="27"/>
  <c r="X113" i="27"/>
  <c r="N114" i="27"/>
  <c r="O114" i="27"/>
  <c r="P114" i="27"/>
  <c r="Q114" i="27"/>
  <c r="R114" i="27"/>
  <c r="S114" i="27"/>
  <c r="T114" i="27"/>
  <c r="U114" i="27"/>
  <c r="V114" i="27"/>
  <c r="W114" i="27"/>
  <c r="X114" i="27"/>
  <c r="N115" i="27"/>
  <c r="O115" i="27"/>
  <c r="P115" i="27"/>
  <c r="Q115" i="27"/>
  <c r="R115" i="27"/>
  <c r="S115" i="27"/>
  <c r="T115" i="27"/>
  <c r="U115" i="27"/>
  <c r="V115" i="27"/>
  <c r="W115" i="27"/>
  <c r="X115" i="27"/>
  <c r="N116" i="27"/>
  <c r="O116" i="27"/>
  <c r="P116" i="27"/>
  <c r="Q116" i="27"/>
  <c r="R116" i="27"/>
  <c r="S116" i="27"/>
  <c r="T116" i="27"/>
  <c r="U116" i="27"/>
  <c r="V116" i="27"/>
  <c r="W116" i="27"/>
  <c r="X116" i="27"/>
  <c r="N117" i="27"/>
  <c r="O117" i="27"/>
  <c r="P117" i="27"/>
  <c r="Q117" i="27"/>
  <c r="R117" i="27"/>
  <c r="S117" i="27"/>
  <c r="T117" i="27"/>
  <c r="U117" i="27"/>
  <c r="V117" i="27"/>
  <c r="W117" i="27"/>
  <c r="X117" i="27"/>
  <c r="N118" i="27"/>
  <c r="O118" i="27"/>
  <c r="P118" i="27"/>
  <c r="Q118" i="27"/>
  <c r="R118" i="27"/>
  <c r="S118" i="27"/>
  <c r="T118" i="27"/>
  <c r="U118" i="27"/>
  <c r="V118" i="27"/>
  <c r="W118" i="27"/>
  <c r="X118" i="27"/>
  <c r="N119" i="27"/>
  <c r="O119" i="27"/>
  <c r="P119" i="27"/>
  <c r="Q119" i="27"/>
  <c r="R119" i="27"/>
  <c r="S119" i="27"/>
  <c r="T119" i="27"/>
  <c r="U119" i="27"/>
  <c r="V119" i="27"/>
  <c r="W119" i="27"/>
  <c r="X119" i="27"/>
  <c r="N26" i="27"/>
  <c r="O26" i="27"/>
  <c r="P26" i="27"/>
  <c r="Q26" i="27"/>
  <c r="R26" i="27"/>
  <c r="S26" i="27"/>
  <c r="T26" i="27"/>
  <c r="U26" i="27"/>
  <c r="V26" i="27"/>
  <c r="W26" i="27"/>
  <c r="X26" i="27"/>
  <c r="N27" i="27"/>
  <c r="O27" i="27"/>
  <c r="P27" i="27"/>
  <c r="Q27" i="27"/>
  <c r="R27" i="27"/>
  <c r="S27" i="27"/>
  <c r="T27" i="27"/>
  <c r="U27" i="27"/>
  <c r="V27" i="27"/>
  <c r="W27" i="27"/>
  <c r="X27" i="27"/>
  <c r="N28" i="27"/>
  <c r="O28" i="27"/>
  <c r="P28" i="27"/>
  <c r="Q28" i="27"/>
  <c r="R28" i="27"/>
  <c r="S28" i="27"/>
  <c r="T28" i="27"/>
  <c r="U28" i="27"/>
  <c r="V28" i="27"/>
  <c r="W28" i="27"/>
  <c r="X28" i="27"/>
  <c r="N29" i="27"/>
  <c r="O29" i="27"/>
  <c r="P29" i="27"/>
  <c r="Q29" i="27"/>
  <c r="R29" i="27"/>
  <c r="S29" i="27"/>
  <c r="T29" i="27"/>
  <c r="U29" i="27"/>
  <c r="V29" i="27"/>
  <c r="W29" i="27"/>
  <c r="X29" i="27"/>
  <c r="N30" i="27"/>
  <c r="O30" i="27"/>
  <c r="P30" i="27"/>
  <c r="Q30" i="27"/>
  <c r="R30" i="27"/>
  <c r="S30" i="27"/>
  <c r="T30" i="27"/>
  <c r="U30" i="27"/>
  <c r="V30" i="27"/>
  <c r="W30" i="27"/>
  <c r="X30" i="27"/>
  <c r="N32" i="27"/>
  <c r="O32" i="27"/>
  <c r="P32" i="27"/>
  <c r="Q32" i="27"/>
  <c r="R32" i="27"/>
  <c r="S32" i="27"/>
  <c r="T32" i="27"/>
  <c r="U32" i="27"/>
  <c r="V32" i="27"/>
  <c r="W32" i="27"/>
  <c r="X32" i="27"/>
  <c r="N33" i="27"/>
  <c r="O33" i="27"/>
  <c r="P33" i="27"/>
  <c r="Q33" i="27"/>
  <c r="R33" i="27"/>
  <c r="S33" i="27"/>
  <c r="T33" i="27"/>
  <c r="U33" i="27"/>
  <c r="V33" i="27"/>
  <c r="W33" i="27"/>
  <c r="X33" i="27"/>
  <c r="N34" i="27"/>
  <c r="O34" i="27"/>
  <c r="P34" i="27"/>
  <c r="Q34" i="27"/>
  <c r="R34" i="27"/>
  <c r="S34" i="27"/>
  <c r="T34" i="27"/>
  <c r="U34" i="27"/>
  <c r="V34" i="27"/>
  <c r="W34" i="27"/>
  <c r="X34" i="27"/>
  <c r="N7" i="27"/>
  <c r="O7" i="27"/>
  <c r="P7" i="27"/>
  <c r="Q7" i="27"/>
  <c r="R7" i="27"/>
  <c r="S7" i="27"/>
  <c r="T7" i="27"/>
  <c r="U7" i="27"/>
  <c r="V7" i="27"/>
  <c r="W7" i="27"/>
  <c r="X7" i="27"/>
  <c r="M119" i="27"/>
  <c r="M118" i="27"/>
  <c r="M117" i="27"/>
  <c r="M116" i="27"/>
  <c r="M115" i="27"/>
  <c r="M114" i="27"/>
  <c r="M113" i="27"/>
  <c r="M112" i="27"/>
  <c r="M111" i="27"/>
  <c r="M110" i="27"/>
  <c r="M109" i="27"/>
  <c r="M108" i="27"/>
  <c r="M107" i="27"/>
  <c r="M106" i="27"/>
  <c r="M34" i="27"/>
  <c r="M33" i="27"/>
  <c r="M32" i="27"/>
  <c r="M30" i="27"/>
  <c r="M29" i="27"/>
  <c r="M28" i="27"/>
  <c r="M27" i="27"/>
  <c r="M26" i="27"/>
  <c r="H111" i="27"/>
  <c r="K119" i="27"/>
  <c r="J119" i="27"/>
  <c r="I119" i="27"/>
  <c r="H119" i="27"/>
  <c r="K118" i="27"/>
  <c r="J118" i="27"/>
  <c r="I118" i="27"/>
  <c r="H118" i="27"/>
  <c r="K117" i="27"/>
  <c r="J117" i="27"/>
  <c r="I117" i="27"/>
  <c r="H117" i="27"/>
  <c r="K116" i="27"/>
  <c r="J116" i="27"/>
  <c r="I116" i="27"/>
  <c r="H116" i="27"/>
  <c r="K115" i="27"/>
  <c r="J115" i="27"/>
  <c r="I115" i="27"/>
  <c r="H115" i="27"/>
  <c r="K114" i="27"/>
  <c r="J114" i="27"/>
  <c r="I114" i="27"/>
  <c r="H114" i="27"/>
  <c r="K113" i="27"/>
  <c r="J113" i="27"/>
  <c r="I113" i="27"/>
  <c r="H113" i="27"/>
  <c r="K112" i="27"/>
  <c r="J112" i="27"/>
  <c r="I112" i="27"/>
  <c r="H112" i="27"/>
  <c r="K111" i="27"/>
  <c r="J111" i="27"/>
  <c r="I111" i="27"/>
  <c r="K110" i="27"/>
  <c r="J110" i="27"/>
  <c r="I110" i="27"/>
  <c r="H110" i="27"/>
  <c r="K109" i="27"/>
  <c r="J109" i="27"/>
  <c r="I109" i="27"/>
  <c r="H109" i="27"/>
  <c r="K108" i="27"/>
  <c r="J108" i="27"/>
  <c r="I108" i="27"/>
  <c r="H108" i="27"/>
  <c r="K107" i="27"/>
  <c r="J107" i="27"/>
  <c r="I107" i="27"/>
  <c r="H107" i="27"/>
  <c r="K106" i="27"/>
  <c r="J106" i="27"/>
  <c r="I106" i="27"/>
  <c r="H106" i="27"/>
  <c r="K34" i="27"/>
  <c r="J34" i="27"/>
  <c r="I34" i="27"/>
  <c r="H34" i="27"/>
  <c r="K33" i="27"/>
  <c r="J33" i="27"/>
  <c r="I33" i="27"/>
  <c r="H33" i="27"/>
  <c r="K32" i="27"/>
  <c r="J32" i="27"/>
  <c r="I32" i="27"/>
  <c r="H32" i="27"/>
  <c r="K30" i="27"/>
  <c r="J30" i="27"/>
  <c r="I30" i="27"/>
  <c r="H30" i="27"/>
  <c r="K29" i="27"/>
  <c r="J29" i="27"/>
  <c r="I29" i="27"/>
  <c r="H29" i="27"/>
  <c r="K28" i="27"/>
  <c r="J28" i="27"/>
  <c r="I28" i="27"/>
  <c r="H28" i="27"/>
  <c r="K27" i="27"/>
  <c r="J27" i="27"/>
  <c r="I27" i="27"/>
  <c r="H27" i="27"/>
  <c r="K26" i="27"/>
  <c r="J26" i="27"/>
  <c r="I26" i="27"/>
  <c r="H26" i="27"/>
  <c r="K34" i="28"/>
  <c r="J34" i="28"/>
  <c r="I34" i="28"/>
  <c r="H34" i="28"/>
  <c r="K33" i="28"/>
  <c r="J33" i="28"/>
  <c r="I33" i="28"/>
  <c r="H33" i="28"/>
  <c r="K32" i="28"/>
  <c r="J32" i="28"/>
  <c r="I32" i="28"/>
  <c r="H32" i="28"/>
  <c r="K30" i="28"/>
  <c r="J30" i="28"/>
  <c r="I30" i="28"/>
  <c r="H30" i="28"/>
  <c r="K29" i="28"/>
  <c r="J29" i="28"/>
  <c r="I29" i="28"/>
  <c r="H29" i="28"/>
  <c r="K28" i="28"/>
  <c r="J28" i="28"/>
  <c r="I28" i="28"/>
  <c r="H28" i="28"/>
  <c r="K27" i="28"/>
  <c r="J27" i="28"/>
  <c r="I27" i="28"/>
  <c r="H27" i="28"/>
  <c r="K26" i="28"/>
  <c r="J26" i="28"/>
  <c r="I26" i="28"/>
  <c r="H26" i="28"/>
  <c r="C155" i="28"/>
  <c r="B155" i="28"/>
  <c r="C152" i="28"/>
  <c r="B152" i="28"/>
  <c r="B68" i="28"/>
  <c r="B67" i="28"/>
  <c r="C155" i="27"/>
  <c r="B155" i="27"/>
  <c r="C152" i="27"/>
  <c r="B152" i="27"/>
  <c r="B68" i="27"/>
  <c r="B67" i="27"/>
  <c r="C155" i="26"/>
  <c r="B155" i="26"/>
  <c r="C152" i="26"/>
  <c r="B152" i="26"/>
  <c r="B68" i="26"/>
  <c r="B67" i="26"/>
  <c r="CZ62" i="6"/>
  <c r="CY62" i="6"/>
  <c r="CU62" i="6"/>
  <c r="CV62" i="6"/>
  <c r="CW62" i="6"/>
  <c r="CN62" i="6"/>
  <c r="CO62" i="6"/>
  <c r="CQ62" i="6"/>
  <c r="CR62" i="6"/>
  <c r="CP62" i="6"/>
  <c r="CM62" i="6"/>
  <c r="CE62" i="6"/>
  <c r="CF62" i="6"/>
  <c r="CG62" i="6"/>
  <c r="CH62" i="6"/>
  <c r="CI62" i="6"/>
  <c r="CJ62" i="6"/>
  <c r="CK62" i="6"/>
  <c r="CD62" i="6"/>
  <c r="BX62" i="6"/>
  <c r="BY62" i="6"/>
  <c r="BZ62" i="6"/>
  <c r="CA62" i="6"/>
  <c r="CB62" i="6"/>
  <c r="BW62" i="6"/>
  <c r="BQ62" i="6"/>
  <c r="BR62" i="6"/>
  <c r="BS62" i="6"/>
  <c r="BT62" i="6"/>
  <c r="BU62" i="6"/>
  <c r="BP62" i="6"/>
  <c r="BJ62" i="6"/>
  <c r="BK62" i="6"/>
  <c r="BL62" i="6"/>
  <c r="BM62" i="6"/>
  <c r="BN62" i="6"/>
  <c r="BI62" i="6"/>
  <c r="AW62" i="6"/>
  <c r="AX62" i="6"/>
  <c r="AY62" i="6"/>
  <c r="AZ62" i="6"/>
  <c r="BA62" i="6"/>
  <c r="BB62" i="6"/>
  <c r="BC62" i="6"/>
  <c r="BD62" i="6"/>
  <c r="BE62" i="6"/>
  <c r="BF62" i="6"/>
  <c r="BG62" i="6"/>
  <c r="AV62" i="6"/>
  <c r="AP62" i="6"/>
  <c r="AQ62" i="6"/>
  <c r="AR62" i="6"/>
  <c r="AS62" i="6"/>
  <c r="AT62" i="6"/>
  <c r="AO62" i="6"/>
  <c r="AI62" i="6"/>
  <c r="AJ62" i="6"/>
  <c r="AK62" i="6"/>
  <c r="AL62" i="6"/>
  <c r="AM62" i="6"/>
  <c r="AH62" i="6"/>
  <c r="V62" i="6"/>
  <c r="W62" i="6"/>
  <c r="X62" i="6"/>
  <c r="Y62" i="6"/>
  <c r="Z62" i="6"/>
  <c r="AA62" i="6"/>
  <c r="AB62" i="6"/>
  <c r="AC62" i="6"/>
  <c r="AD62" i="6"/>
  <c r="AE62" i="6"/>
  <c r="AF62" i="6"/>
  <c r="U62" i="6"/>
  <c r="I62" i="6"/>
  <c r="J62" i="6"/>
  <c r="K62" i="6"/>
  <c r="L62" i="6"/>
  <c r="M62" i="6"/>
  <c r="N62" i="6"/>
  <c r="O62" i="6"/>
  <c r="P62" i="6"/>
  <c r="Q62" i="6"/>
  <c r="R62" i="6"/>
  <c r="S62" i="6"/>
  <c r="H62" i="6"/>
  <c r="CZ34" i="6"/>
  <c r="CY34" i="6"/>
  <c r="CU34" i="6"/>
  <c r="CV34" i="6"/>
  <c r="CW34" i="6"/>
  <c r="CT34" i="6"/>
  <c r="CN34" i="6"/>
  <c r="CO34" i="6"/>
  <c r="CQ34" i="6"/>
  <c r="CR34" i="6"/>
  <c r="CP34" i="6"/>
  <c r="CM34" i="6"/>
  <c r="CE34" i="6"/>
  <c r="CF34" i="6"/>
  <c r="CG34" i="6"/>
  <c r="CH34" i="6"/>
  <c r="CI34" i="6"/>
  <c r="CJ34" i="6"/>
  <c r="CK34" i="6"/>
  <c r="CD34" i="6"/>
  <c r="BX34" i="6"/>
  <c r="BY34" i="6"/>
  <c r="BZ34" i="6"/>
  <c r="CA34" i="6"/>
  <c r="CB34" i="6"/>
  <c r="BW34" i="6"/>
  <c r="BQ34" i="6"/>
  <c r="BR34" i="6"/>
  <c r="BS34" i="6"/>
  <c r="BT34" i="6"/>
  <c r="BU34" i="6"/>
  <c r="BP34" i="6"/>
  <c r="BJ34" i="6"/>
  <c r="BK34" i="6"/>
  <c r="BL34" i="6"/>
  <c r="BM34" i="6"/>
  <c r="BN34" i="6"/>
  <c r="BI34" i="6"/>
  <c r="AW34" i="6"/>
  <c r="AX34" i="6"/>
  <c r="AY34" i="6"/>
  <c r="AZ34" i="6"/>
  <c r="BA34" i="6"/>
  <c r="BB34" i="6"/>
  <c r="BC34" i="6"/>
  <c r="BD34" i="6"/>
  <c r="BE34" i="6"/>
  <c r="BF34" i="6"/>
  <c r="BG34" i="6"/>
  <c r="AV34" i="6"/>
  <c r="AP34" i="6"/>
  <c r="AQ34" i="6"/>
  <c r="AR34" i="6"/>
  <c r="AS34" i="6"/>
  <c r="AT34" i="6"/>
  <c r="AO34" i="6"/>
  <c r="AI34" i="6"/>
  <c r="AJ34" i="6"/>
  <c r="AK34" i="6"/>
  <c r="AL34" i="6"/>
  <c r="AM34" i="6"/>
  <c r="AH34" i="6"/>
  <c r="V34" i="6"/>
  <c r="W34" i="6"/>
  <c r="X34" i="6"/>
  <c r="Y34" i="6"/>
  <c r="Z34" i="6"/>
  <c r="AA34" i="6"/>
  <c r="AB34" i="6"/>
  <c r="AC34" i="6"/>
  <c r="AD34" i="6"/>
  <c r="AE34" i="6"/>
  <c r="AF34" i="6"/>
  <c r="U34" i="6"/>
  <c r="I34" i="6"/>
  <c r="J34" i="6"/>
  <c r="K34" i="6"/>
  <c r="L34" i="6"/>
  <c r="M34" i="6"/>
  <c r="N34" i="6"/>
  <c r="O34" i="6"/>
  <c r="P34" i="6"/>
  <c r="Q34" i="6"/>
  <c r="R34" i="6"/>
  <c r="S34" i="6"/>
  <c r="H34" i="6"/>
  <c r="B67" i="6"/>
  <c r="B68" i="6"/>
  <c r="CM7" i="6"/>
  <c r="CM26" i="6"/>
  <c r="CM27" i="6"/>
  <c r="CM28" i="6"/>
  <c r="CM29" i="6"/>
  <c r="CM30" i="6"/>
  <c r="CM32" i="6"/>
  <c r="CM33" i="6"/>
  <c r="CM96" i="6"/>
  <c r="CM106" i="6"/>
  <c r="CM107" i="6"/>
  <c r="CM108" i="6"/>
  <c r="CM109" i="6"/>
  <c r="CM110" i="6"/>
  <c r="CM111" i="6"/>
  <c r="CM112" i="6"/>
  <c r="CM113" i="6"/>
  <c r="CM114" i="6"/>
  <c r="CM115" i="6"/>
  <c r="CM116" i="6"/>
  <c r="CM117" i="6"/>
  <c r="CM118" i="6"/>
  <c r="CM119" i="6"/>
  <c r="AC7" i="6"/>
  <c r="AD7" i="6"/>
  <c r="AE7" i="6"/>
  <c r="AF7" i="6"/>
  <c r="AH7" i="6"/>
  <c r="AI7" i="6"/>
  <c r="AJ7" i="6"/>
  <c r="AK7" i="6"/>
  <c r="AL7" i="6"/>
  <c r="AM7" i="6"/>
  <c r="AO7" i="6"/>
  <c r="AP7" i="6"/>
  <c r="AQ7" i="6"/>
  <c r="AR7" i="6"/>
  <c r="AS7" i="6"/>
  <c r="AT7" i="6"/>
  <c r="AV7" i="6"/>
  <c r="AW7" i="6"/>
  <c r="AX7" i="6"/>
  <c r="AY7" i="6"/>
  <c r="AZ7" i="6"/>
  <c r="BA7" i="6"/>
  <c r="BB7" i="6"/>
  <c r="BC7" i="6"/>
  <c r="BD7" i="6"/>
  <c r="BE7" i="6"/>
  <c r="BF7" i="6"/>
  <c r="BG7" i="6"/>
  <c r="BI7" i="6"/>
  <c r="BJ7" i="6"/>
  <c r="BK7" i="6"/>
  <c r="BL7" i="6"/>
  <c r="BM7" i="6"/>
  <c r="BN7" i="6"/>
  <c r="BP7" i="6"/>
  <c r="BQ7" i="6"/>
  <c r="BR7" i="6"/>
  <c r="BS7" i="6"/>
  <c r="BT7" i="6"/>
  <c r="BU7" i="6"/>
  <c r="BW7" i="6"/>
  <c r="BX7" i="6"/>
  <c r="BY7" i="6"/>
  <c r="BZ7" i="6"/>
  <c r="CA7" i="6"/>
  <c r="CB7" i="6"/>
  <c r="CD7" i="6"/>
  <c r="CE7" i="6"/>
  <c r="CF7" i="6"/>
  <c r="CG7" i="6"/>
  <c r="CH7" i="6"/>
  <c r="CI7" i="6"/>
  <c r="CJ7" i="6"/>
  <c r="CK7" i="6"/>
  <c r="CN7" i="6"/>
  <c r="CO7" i="6"/>
  <c r="CQ7" i="6"/>
  <c r="CR7" i="6"/>
  <c r="CP7" i="6"/>
  <c r="CT7" i="6"/>
  <c r="CU7" i="6"/>
  <c r="CV7" i="6"/>
  <c r="CW7" i="6"/>
  <c r="CY7" i="6"/>
  <c r="CZ7" i="6"/>
  <c r="AC26" i="6"/>
  <c r="AD26" i="6"/>
  <c r="AE26" i="6"/>
  <c r="AF26" i="6"/>
  <c r="AH26" i="6"/>
  <c r="AI26" i="6"/>
  <c r="AJ26" i="6"/>
  <c r="AK26" i="6"/>
  <c r="AL26" i="6"/>
  <c r="AM26" i="6"/>
  <c r="AO26" i="6"/>
  <c r="AP26" i="6"/>
  <c r="AQ26" i="6"/>
  <c r="AR26" i="6"/>
  <c r="AS26" i="6"/>
  <c r="AT26" i="6"/>
  <c r="AV26" i="6"/>
  <c r="AW26" i="6"/>
  <c r="AX26" i="6"/>
  <c r="AY26" i="6"/>
  <c r="AZ26" i="6"/>
  <c r="BA26" i="6"/>
  <c r="BB26" i="6"/>
  <c r="BC26" i="6"/>
  <c r="BD26" i="6"/>
  <c r="BE26" i="6"/>
  <c r="BF26" i="6"/>
  <c r="BG26" i="6"/>
  <c r="BI26" i="6"/>
  <c r="BJ26" i="6"/>
  <c r="BK26" i="6"/>
  <c r="BL26" i="6"/>
  <c r="BM26" i="6"/>
  <c r="BN26" i="6"/>
  <c r="BP26" i="6"/>
  <c r="BQ26" i="6"/>
  <c r="BR26" i="6"/>
  <c r="BS26" i="6"/>
  <c r="BT26" i="6"/>
  <c r="BU26" i="6"/>
  <c r="BW26" i="6"/>
  <c r="BX26" i="6"/>
  <c r="BY26" i="6"/>
  <c r="BZ26" i="6"/>
  <c r="CA26" i="6"/>
  <c r="CB26" i="6"/>
  <c r="CD26" i="6"/>
  <c r="CE26" i="6"/>
  <c r="CF26" i="6"/>
  <c r="CG26" i="6"/>
  <c r="CH26" i="6"/>
  <c r="CI26" i="6"/>
  <c r="CJ26" i="6"/>
  <c r="CK26" i="6"/>
  <c r="CN26" i="6"/>
  <c r="CO26" i="6"/>
  <c r="CQ26" i="6"/>
  <c r="CR26" i="6"/>
  <c r="CP26" i="6"/>
  <c r="CT26" i="6"/>
  <c r="CU26" i="6"/>
  <c r="CV26" i="6"/>
  <c r="CW26" i="6"/>
  <c r="CY26" i="6"/>
  <c r="CZ26" i="6"/>
  <c r="AC27" i="6"/>
  <c r="AD27" i="6"/>
  <c r="AE27" i="6"/>
  <c r="AF27" i="6"/>
  <c r="AH27" i="6"/>
  <c r="AI27" i="6"/>
  <c r="AJ27" i="6"/>
  <c r="AK27" i="6"/>
  <c r="AL27" i="6"/>
  <c r="AM27" i="6"/>
  <c r="AO27" i="6"/>
  <c r="AP27" i="6"/>
  <c r="AQ27" i="6"/>
  <c r="AR27" i="6"/>
  <c r="AS27" i="6"/>
  <c r="AT27" i="6"/>
  <c r="AV27" i="6"/>
  <c r="AW27" i="6"/>
  <c r="AX27" i="6"/>
  <c r="AY27" i="6"/>
  <c r="AZ27" i="6"/>
  <c r="BA27" i="6"/>
  <c r="BB27" i="6"/>
  <c r="BC27" i="6"/>
  <c r="BD27" i="6"/>
  <c r="BE27" i="6"/>
  <c r="BF27" i="6"/>
  <c r="BG27" i="6"/>
  <c r="BI27" i="6"/>
  <c r="BJ27" i="6"/>
  <c r="BK27" i="6"/>
  <c r="BL27" i="6"/>
  <c r="BM27" i="6"/>
  <c r="BN27" i="6"/>
  <c r="BP27" i="6"/>
  <c r="BQ27" i="6"/>
  <c r="BR27" i="6"/>
  <c r="BS27" i="6"/>
  <c r="BT27" i="6"/>
  <c r="BU27" i="6"/>
  <c r="BW27" i="6"/>
  <c r="BX27" i="6"/>
  <c r="BY27" i="6"/>
  <c r="BZ27" i="6"/>
  <c r="CA27" i="6"/>
  <c r="CB27" i="6"/>
  <c r="CD27" i="6"/>
  <c r="CE27" i="6"/>
  <c r="CF27" i="6"/>
  <c r="CG27" i="6"/>
  <c r="CH27" i="6"/>
  <c r="CI27" i="6"/>
  <c r="CJ27" i="6"/>
  <c r="CK27" i="6"/>
  <c r="CN27" i="6"/>
  <c r="CO27" i="6"/>
  <c r="CQ27" i="6"/>
  <c r="CR27" i="6"/>
  <c r="CP27" i="6"/>
  <c r="CT27" i="6"/>
  <c r="CU27" i="6"/>
  <c r="CV27" i="6"/>
  <c r="CW27" i="6"/>
  <c r="CY27" i="6"/>
  <c r="CZ27" i="6"/>
  <c r="AC28" i="6"/>
  <c r="AD28" i="6"/>
  <c r="AE28" i="6"/>
  <c r="AF28" i="6"/>
  <c r="AH28" i="6"/>
  <c r="AI28" i="6"/>
  <c r="AJ28" i="6"/>
  <c r="AK28" i="6"/>
  <c r="AL28" i="6"/>
  <c r="AM28" i="6"/>
  <c r="AO28" i="6"/>
  <c r="AP28" i="6"/>
  <c r="AQ28" i="6"/>
  <c r="AR28" i="6"/>
  <c r="AS28" i="6"/>
  <c r="AT28" i="6"/>
  <c r="AV28" i="6"/>
  <c r="AW28" i="6"/>
  <c r="AX28" i="6"/>
  <c r="AY28" i="6"/>
  <c r="AZ28" i="6"/>
  <c r="BA28" i="6"/>
  <c r="BB28" i="6"/>
  <c r="BC28" i="6"/>
  <c r="BD28" i="6"/>
  <c r="BE28" i="6"/>
  <c r="BF28" i="6"/>
  <c r="BG28" i="6"/>
  <c r="BI28" i="6"/>
  <c r="BJ28" i="6"/>
  <c r="BK28" i="6"/>
  <c r="BL28" i="6"/>
  <c r="BM28" i="6"/>
  <c r="BN28" i="6"/>
  <c r="BP28" i="6"/>
  <c r="BQ28" i="6"/>
  <c r="BR28" i="6"/>
  <c r="BS28" i="6"/>
  <c r="BT28" i="6"/>
  <c r="BU28" i="6"/>
  <c r="BW28" i="6"/>
  <c r="BX28" i="6"/>
  <c r="BY28" i="6"/>
  <c r="BZ28" i="6"/>
  <c r="CA28" i="6"/>
  <c r="CB28" i="6"/>
  <c r="CD28" i="6"/>
  <c r="CE28" i="6"/>
  <c r="CF28" i="6"/>
  <c r="CG28" i="6"/>
  <c r="CH28" i="6"/>
  <c r="CI28" i="6"/>
  <c r="CJ28" i="6"/>
  <c r="CK28" i="6"/>
  <c r="CN28" i="6"/>
  <c r="CO28" i="6"/>
  <c r="CQ28" i="6"/>
  <c r="CR28" i="6"/>
  <c r="CP28" i="6"/>
  <c r="CT28" i="6"/>
  <c r="CU28" i="6"/>
  <c r="CV28" i="6"/>
  <c r="CW28" i="6"/>
  <c r="CY28" i="6"/>
  <c r="CZ28" i="6"/>
  <c r="AC29" i="6"/>
  <c r="AD29" i="6"/>
  <c r="AE29" i="6"/>
  <c r="AF29" i="6"/>
  <c r="AH29" i="6"/>
  <c r="AI29" i="6"/>
  <c r="AJ29" i="6"/>
  <c r="AK29" i="6"/>
  <c r="AL29" i="6"/>
  <c r="AM29" i="6"/>
  <c r="AO29" i="6"/>
  <c r="AP29" i="6"/>
  <c r="AQ29" i="6"/>
  <c r="AR29" i="6"/>
  <c r="AS29" i="6"/>
  <c r="AT29" i="6"/>
  <c r="AV29" i="6"/>
  <c r="AW29" i="6"/>
  <c r="AX29" i="6"/>
  <c r="AY29" i="6"/>
  <c r="AZ29" i="6"/>
  <c r="BA29" i="6"/>
  <c r="BB29" i="6"/>
  <c r="BC29" i="6"/>
  <c r="BD29" i="6"/>
  <c r="BE29" i="6"/>
  <c r="BF29" i="6"/>
  <c r="BG29" i="6"/>
  <c r="BI29" i="6"/>
  <c r="BJ29" i="6"/>
  <c r="BK29" i="6"/>
  <c r="BL29" i="6"/>
  <c r="BM29" i="6"/>
  <c r="BN29" i="6"/>
  <c r="BP29" i="6"/>
  <c r="BQ29" i="6"/>
  <c r="BR29" i="6"/>
  <c r="BS29" i="6"/>
  <c r="BT29" i="6"/>
  <c r="BU29" i="6"/>
  <c r="BW29" i="6"/>
  <c r="BX29" i="6"/>
  <c r="BY29" i="6"/>
  <c r="BZ29" i="6"/>
  <c r="CA29" i="6"/>
  <c r="CB29" i="6"/>
  <c r="CD29" i="6"/>
  <c r="CE29" i="6"/>
  <c r="CF29" i="6"/>
  <c r="CG29" i="6"/>
  <c r="CH29" i="6"/>
  <c r="CI29" i="6"/>
  <c r="CJ29" i="6"/>
  <c r="CK29" i="6"/>
  <c r="CN29" i="6"/>
  <c r="CO29" i="6"/>
  <c r="CQ29" i="6"/>
  <c r="CR29" i="6"/>
  <c r="CP29" i="6"/>
  <c r="CT29" i="6"/>
  <c r="CU29" i="6"/>
  <c r="CV29" i="6"/>
  <c r="CW29" i="6"/>
  <c r="CY29" i="6"/>
  <c r="CZ29" i="6"/>
  <c r="AC30" i="6"/>
  <c r="AD30" i="6"/>
  <c r="AE30" i="6"/>
  <c r="AF30" i="6"/>
  <c r="AH30" i="6"/>
  <c r="AI30" i="6"/>
  <c r="AJ30" i="6"/>
  <c r="AK30" i="6"/>
  <c r="AL30" i="6"/>
  <c r="AM30" i="6"/>
  <c r="AO30" i="6"/>
  <c r="AP30" i="6"/>
  <c r="AQ30" i="6"/>
  <c r="AR30" i="6"/>
  <c r="AS30" i="6"/>
  <c r="AT30" i="6"/>
  <c r="AV30" i="6"/>
  <c r="AW30" i="6"/>
  <c r="AX30" i="6"/>
  <c r="AY30" i="6"/>
  <c r="AZ30" i="6"/>
  <c r="BA30" i="6"/>
  <c r="BB30" i="6"/>
  <c r="BC30" i="6"/>
  <c r="BD30" i="6"/>
  <c r="BE30" i="6"/>
  <c r="BF30" i="6"/>
  <c r="BG30" i="6"/>
  <c r="BI30" i="6"/>
  <c r="BJ30" i="6"/>
  <c r="BK30" i="6"/>
  <c r="BL30" i="6"/>
  <c r="BM30" i="6"/>
  <c r="BN30" i="6"/>
  <c r="BP30" i="6"/>
  <c r="BQ30" i="6"/>
  <c r="BR30" i="6"/>
  <c r="BS30" i="6"/>
  <c r="BT30" i="6"/>
  <c r="BU30" i="6"/>
  <c r="BW30" i="6"/>
  <c r="BX30" i="6"/>
  <c r="BY30" i="6"/>
  <c r="BZ30" i="6"/>
  <c r="CA30" i="6"/>
  <c r="CB30" i="6"/>
  <c r="CD30" i="6"/>
  <c r="CE30" i="6"/>
  <c r="CF30" i="6"/>
  <c r="CG30" i="6"/>
  <c r="CH30" i="6"/>
  <c r="CI30" i="6"/>
  <c r="CJ30" i="6"/>
  <c r="CK30" i="6"/>
  <c r="CN30" i="6"/>
  <c r="CO30" i="6"/>
  <c r="CQ30" i="6"/>
  <c r="CR30" i="6"/>
  <c r="CP30" i="6"/>
  <c r="CT30" i="6"/>
  <c r="CU30" i="6"/>
  <c r="CV30" i="6"/>
  <c r="CW30" i="6"/>
  <c r="CY30" i="6"/>
  <c r="CZ30" i="6"/>
  <c r="AC32" i="6"/>
  <c r="AD32" i="6"/>
  <c r="AE32" i="6"/>
  <c r="AF32" i="6"/>
  <c r="AH32" i="6"/>
  <c r="AI32" i="6"/>
  <c r="AJ32" i="6"/>
  <c r="AK32" i="6"/>
  <c r="AL32" i="6"/>
  <c r="AM32" i="6"/>
  <c r="AO32" i="6"/>
  <c r="AP32" i="6"/>
  <c r="AQ32" i="6"/>
  <c r="AR32" i="6"/>
  <c r="AS32" i="6"/>
  <c r="AT32" i="6"/>
  <c r="AV32" i="6"/>
  <c r="AW32" i="6"/>
  <c r="AX32" i="6"/>
  <c r="AY32" i="6"/>
  <c r="AZ32" i="6"/>
  <c r="BA32" i="6"/>
  <c r="BB32" i="6"/>
  <c r="BC32" i="6"/>
  <c r="BD32" i="6"/>
  <c r="BE32" i="6"/>
  <c r="BF32" i="6"/>
  <c r="BG32" i="6"/>
  <c r="BI32" i="6"/>
  <c r="BJ32" i="6"/>
  <c r="BK32" i="6"/>
  <c r="BL32" i="6"/>
  <c r="BM32" i="6"/>
  <c r="BN32" i="6"/>
  <c r="BP32" i="6"/>
  <c r="BQ32" i="6"/>
  <c r="BR32" i="6"/>
  <c r="BS32" i="6"/>
  <c r="BT32" i="6"/>
  <c r="BU32" i="6"/>
  <c r="BW32" i="6"/>
  <c r="BX32" i="6"/>
  <c r="BY32" i="6"/>
  <c r="BZ32" i="6"/>
  <c r="CA32" i="6"/>
  <c r="CB32" i="6"/>
  <c r="CD32" i="6"/>
  <c r="CE32" i="6"/>
  <c r="CF32" i="6"/>
  <c r="CG32" i="6"/>
  <c r="CH32" i="6"/>
  <c r="CI32" i="6"/>
  <c r="CJ32" i="6"/>
  <c r="CK32" i="6"/>
  <c r="CN32" i="6"/>
  <c r="CO32" i="6"/>
  <c r="CQ32" i="6"/>
  <c r="CR32" i="6"/>
  <c r="CP32" i="6"/>
  <c r="CT32" i="6"/>
  <c r="CU32" i="6"/>
  <c r="CV32" i="6"/>
  <c r="CW32" i="6"/>
  <c r="CY32" i="6"/>
  <c r="CZ32" i="6"/>
  <c r="AC33" i="6"/>
  <c r="AD33" i="6"/>
  <c r="AE33" i="6"/>
  <c r="AF33" i="6"/>
  <c r="AH33" i="6"/>
  <c r="AI33" i="6"/>
  <c r="AJ33" i="6"/>
  <c r="AK33" i="6"/>
  <c r="AL33" i="6"/>
  <c r="AM33" i="6"/>
  <c r="AO33" i="6"/>
  <c r="AP33" i="6"/>
  <c r="AQ33" i="6"/>
  <c r="AR33" i="6"/>
  <c r="AS33" i="6"/>
  <c r="AT33" i="6"/>
  <c r="AV33" i="6"/>
  <c r="AW33" i="6"/>
  <c r="AX33" i="6"/>
  <c r="AY33" i="6"/>
  <c r="AZ33" i="6"/>
  <c r="BA33" i="6"/>
  <c r="BB33" i="6"/>
  <c r="BC33" i="6"/>
  <c r="BD33" i="6"/>
  <c r="BE33" i="6"/>
  <c r="BF33" i="6"/>
  <c r="BG33" i="6"/>
  <c r="BI33" i="6"/>
  <c r="BJ33" i="6"/>
  <c r="BK33" i="6"/>
  <c r="BL33" i="6"/>
  <c r="BM33" i="6"/>
  <c r="BN33" i="6"/>
  <c r="BP33" i="6"/>
  <c r="BQ33" i="6"/>
  <c r="BR33" i="6"/>
  <c r="BS33" i="6"/>
  <c r="BT33" i="6"/>
  <c r="BU33" i="6"/>
  <c r="BW33" i="6"/>
  <c r="BX33" i="6"/>
  <c r="BY33" i="6"/>
  <c r="BZ33" i="6"/>
  <c r="CA33" i="6"/>
  <c r="CB33" i="6"/>
  <c r="CD33" i="6"/>
  <c r="CE33" i="6"/>
  <c r="CF33" i="6"/>
  <c r="CG33" i="6"/>
  <c r="CH33" i="6"/>
  <c r="CI33" i="6"/>
  <c r="CJ33" i="6"/>
  <c r="CK33" i="6"/>
  <c r="CN33" i="6"/>
  <c r="CO33" i="6"/>
  <c r="CQ33" i="6"/>
  <c r="CR33" i="6"/>
  <c r="CP33" i="6"/>
  <c r="CT33" i="6"/>
  <c r="CU33" i="6"/>
  <c r="CV33" i="6"/>
  <c r="CW33" i="6"/>
  <c r="CY33" i="6"/>
  <c r="CZ33" i="6"/>
  <c r="AC96" i="6"/>
  <c r="AD96" i="6"/>
  <c r="AH96" i="6"/>
  <c r="AI96" i="6"/>
  <c r="AJ96" i="6"/>
  <c r="AK96" i="6"/>
  <c r="AL96" i="6"/>
  <c r="AM96" i="6"/>
  <c r="AO96" i="6"/>
  <c r="AP96" i="6"/>
  <c r="AQ96" i="6"/>
  <c r="AR96" i="6"/>
  <c r="AS96" i="6"/>
  <c r="AT96" i="6"/>
  <c r="AV96" i="6"/>
  <c r="AW96" i="6"/>
  <c r="AX96" i="6"/>
  <c r="AY96" i="6"/>
  <c r="AZ96" i="6"/>
  <c r="BA96" i="6"/>
  <c r="BB96" i="6"/>
  <c r="BC96" i="6"/>
  <c r="BD96" i="6"/>
  <c r="BE96" i="6"/>
  <c r="BF96" i="6"/>
  <c r="BG96" i="6"/>
  <c r="BI96" i="6"/>
  <c r="BJ96" i="6"/>
  <c r="BK96" i="6"/>
  <c r="BM96" i="6"/>
  <c r="BN96" i="6"/>
  <c r="BP96" i="6"/>
  <c r="BQ96" i="6"/>
  <c r="BR96" i="6"/>
  <c r="BS96" i="6"/>
  <c r="BT96" i="6"/>
  <c r="BU96" i="6"/>
  <c r="BW96" i="6"/>
  <c r="BX96" i="6"/>
  <c r="BY96" i="6"/>
  <c r="BZ96" i="6"/>
  <c r="CA96" i="6"/>
  <c r="CB96" i="6"/>
  <c r="CD96" i="6"/>
  <c r="CE96" i="6"/>
  <c r="CF96" i="6"/>
  <c r="CG96" i="6"/>
  <c r="CH96" i="6"/>
  <c r="CI96" i="6"/>
  <c r="CJ96" i="6"/>
  <c r="CN96" i="6"/>
  <c r="CR96" i="6"/>
  <c r="CP96" i="6"/>
  <c r="CY96" i="6"/>
  <c r="CZ96" i="6"/>
  <c r="AC106" i="6"/>
  <c r="AD106" i="6"/>
  <c r="AE106" i="6"/>
  <c r="AF106" i="6"/>
  <c r="AI106" i="6"/>
  <c r="AJ106" i="6"/>
  <c r="AK106" i="6"/>
  <c r="AL106" i="6"/>
  <c r="AM106" i="6"/>
  <c r="AO106" i="6"/>
  <c r="AP106" i="6"/>
  <c r="AQ106" i="6"/>
  <c r="AR106" i="6"/>
  <c r="AS106" i="6"/>
  <c r="AT106" i="6"/>
  <c r="AV106" i="6"/>
  <c r="AW106" i="6"/>
  <c r="AX106" i="6"/>
  <c r="AY106" i="6"/>
  <c r="AZ106" i="6"/>
  <c r="BA106" i="6"/>
  <c r="BB106" i="6"/>
  <c r="BC106" i="6"/>
  <c r="BD106" i="6"/>
  <c r="BE106" i="6"/>
  <c r="BF106" i="6"/>
  <c r="BG106" i="6"/>
  <c r="BI106" i="6"/>
  <c r="BJ106" i="6"/>
  <c r="BK106" i="6"/>
  <c r="BL106" i="6"/>
  <c r="BM106" i="6"/>
  <c r="BN106" i="6"/>
  <c r="BP106" i="6"/>
  <c r="BQ106" i="6"/>
  <c r="BR106" i="6"/>
  <c r="BS106" i="6"/>
  <c r="BT106" i="6"/>
  <c r="BU106" i="6"/>
  <c r="CD106" i="6"/>
  <c r="CE106" i="6"/>
  <c r="CF106" i="6"/>
  <c r="CG106" i="6"/>
  <c r="CH106" i="6"/>
  <c r="CI106" i="6"/>
  <c r="CJ106" i="6"/>
  <c r="CK106" i="6"/>
  <c r="CN106" i="6"/>
  <c r="CQ106" i="6"/>
  <c r="CR106" i="6"/>
  <c r="CP106" i="6"/>
  <c r="CT106" i="6"/>
  <c r="CU106" i="6"/>
  <c r="CV106" i="6"/>
  <c r="CW106" i="6"/>
  <c r="CY106" i="6"/>
  <c r="CZ106" i="6"/>
  <c r="AC107" i="6"/>
  <c r="AD107" i="6"/>
  <c r="AE107" i="6"/>
  <c r="AF107" i="6"/>
  <c r="AH107" i="6"/>
  <c r="AI107" i="6"/>
  <c r="AJ107" i="6"/>
  <c r="AK107" i="6"/>
  <c r="AL107" i="6"/>
  <c r="AM107" i="6"/>
  <c r="AO107" i="6"/>
  <c r="AP107" i="6"/>
  <c r="AQ107" i="6"/>
  <c r="AR107" i="6"/>
  <c r="AS107" i="6"/>
  <c r="AT107" i="6"/>
  <c r="AV107" i="6"/>
  <c r="AW107" i="6"/>
  <c r="AX107" i="6"/>
  <c r="AY107" i="6"/>
  <c r="AZ107" i="6"/>
  <c r="BA107" i="6"/>
  <c r="BB107" i="6"/>
  <c r="BC107" i="6"/>
  <c r="BD107" i="6"/>
  <c r="BE107" i="6"/>
  <c r="BF107" i="6"/>
  <c r="BG107" i="6"/>
  <c r="BI107" i="6"/>
  <c r="BJ107" i="6"/>
  <c r="BK107" i="6"/>
  <c r="BL107" i="6"/>
  <c r="BM107" i="6"/>
  <c r="BN107" i="6"/>
  <c r="BP107" i="6"/>
  <c r="BQ107" i="6"/>
  <c r="BR107" i="6"/>
  <c r="BS107" i="6"/>
  <c r="BT107" i="6"/>
  <c r="BU107" i="6"/>
  <c r="BW107" i="6"/>
  <c r="BX107" i="6"/>
  <c r="BY107" i="6"/>
  <c r="BZ107" i="6"/>
  <c r="CA107" i="6"/>
  <c r="CB107" i="6"/>
  <c r="CD107" i="6"/>
  <c r="CE107" i="6"/>
  <c r="CF107" i="6"/>
  <c r="CG107" i="6"/>
  <c r="CH107" i="6"/>
  <c r="CI107" i="6"/>
  <c r="CJ107" i="6"/>
  <c r="CK107" i="6"/>
  <c r="CN107" i="6"/>
  <c r="CQ107" i="6"/>
  <c r="CR107" i="6"/>
  <c r="CP107" i="6"/>
  <c r="CT107" i="6"/>
  <c r="CU107" i="6"/>
  <c r="CV107" i="6"/>
  <c r="CW107" i="6"/>
  <c r="CY107" i="6"/>
  <c r="CZ107" i="6"/>
  <c r="AC108" i="6"/>
  <c r="AD108" i="6"/>
  <c r="AE108" i="6"/>
  <c r="AF108" i="6"/>
  <c r="AH108" i="6"/>
  <c r="AI108" i="6"/>
  <c r="AJ108" i="6"/>
  <c r="AK108" i="6"/>
  <c r="AL108" i="6"/>
  <c r="AM108" i="6"/>
  <c r="AO108" i="6"/>
  <c r="AP108" i="6"/>
  <c r="AQ108" i="6"/>
  <c r="AR108" i="6"/>
  <c r="AS108" i="6"/>
  <c r="AT108" i="6"/>
  <c r="AV108" i="6"/>
  <c r="AW108" i="6"/>
  <c r="AX108" i="6"/>
  <c r="AY108" i="6"/>
  <c r="AZ108" i="6"/>
  <c r="BA108" i="6"/>
  <c r="BB108" i="6"/>
  <c r="BC108" i="6"/>
  <c r="BD108" i="6"/>
  <c r="BE108" i="6"/>
  <c r="BF108" i="6"/>
  <c r="BG108" i="6"/>
  <c r="BI108" i="6"/>
  <c r="BJ108" i="6"/>
  <c r="BK108" i="6"/>
  <c r="BL108" i="6"/>
  <c r="BM108" i="6"/>
  <c r="BN108" i="6"/>
  <c r="BP108" i="6"/>
  <c r="BQ108" i="6"/>
  <c r="BR108" i="6"/>
  <c r="BS108" i="6"/>
  <c r="BT108" i="6"/>
  <c r="BU108" i="6"/>
  <c r="BW108" i="6"/>
  <c r="BX108" i="6"/>
  <c r="BY108" i="6"/>
  <c r="BZ108" i="6"/>
  <c r="CA108" i="6"/>
  <c r="CB108" i="6"/>
  <c r="CD108" i="6"/>
  <c r="CE108" i="6"/>
  <c r="CF108" i="6"/>
  <c r="CG108" i="6"/>
  <c r="CH108" i="6"/>
  <c r="CI108" i="6"/>
  <c r="CJ108" i="6"/>
  <c r="CK108" i="6"/>
  <c r="CN108" i="6"/>
  <c r="CQ108" i="6"/>
  <c r="CR108" i="6"/>
  <c r="CP108" i="6"/>
  <c r="CT108" i="6"/>
  <c r="CU108" i="6"/>
  <c r="CV108" i="6"/>
  <c r="CW108" i="6"/>
  <c r="CY108" i="6"/>
  <c r="CZ108" i="6"/>
  <c r="AC109" i="6"/>
  <c r="AD109" i="6"/>
  <c r="AE109" i="6"/>
  <c r="AF109" i="6"/>
  <c r="AH109" i="6"/>
  <c r="AI109" i="6"/>
  <c r="AJ109" i="6"/>
  <c r="AK109" i="6"/>
  <c r="AL109" i="6"/>
  <c r="AM109" i="6"/>
  <c r="AO109" i="6"/>
  <c r="AP109" i="6"/>
  <c r="AQ109" i="6"/>
  <c r="AR109" i="6"/>
  <c r="AS109" i="6"/>
  <c r="AT109" i="6"/>
  <c r="AV109" i="6"/>
  <c r="AW109" i="6"/>
  <c r="AX109" i="6"/>
  <c r="AY109" i="6"/>
  <c r="AZ109" i="6"/>
  <c r="BA109" i="6"/>
  <c r="BB109" i="6"/>
  <c r="BC109" i="6"/>
  <c r="BD109" i="6"/>
  <c r="BE109" i="6"/>
  <c r="BF109" i="6"/>
  <c r="BG109" i="6"/>
  <c r="BI109" i="6"/>
  <c r="BJ109" i="6"/>
  <c r="BK109" i="6"/>
  <c r="BL109" i="6"/>
  <c r="BM109" i="6"/>
  <c r="BN109" i="6"/>
  <c r="BP109" i="6"/>
  <c r="BQ109" i="6"/>
  <c r="BR109" i="6"/>
  <c r="BS109" i="6"/>
  <c r="BT109" i="6"/>
  <c r="BU109" i="6"/>
  <c r="BW109" i="6"/>
  <c r="BX109" i="6"/>
  <c r="BY109" i="6"/>
  <c r="BZ109" i="6"/>
  <c r="CA109" i="6"/>
  <c r="CB109" i="6"/>
  <c r="CD109" i="6"/>
  <c r="CE109" i="6"/>
  <c r="CF109" i="6"/>
  <c r="CG109" i="6"/>
  <c r="CH109" i="6"/>
  <c r="CI109" i="6"/>
  <c r="CJ109" i="6"/>
  <c r="CK109" i="6"/>
  <c r="CN109" i="6"/>
  <c r="CQ109" i="6"/>
  <c r="CR109" i="6"/>
  <c r="CP109" i="6"/>
  <c r="CT109" i="6"/>
  <c r="CU109" i="6"/>
  <c r="CV109" i="6"/>
  <c r="CW109" i="6"/>
  <c r="CY109" i="6"/>
  <c r="CZ109" i="6"/>
  <c r="AC110" i="6"/>
  <c r="AD110" i="6"/>
  <c r="AE110" i="6"/>
  <c r="AF110" i="6"/>
  <c r="AH110" i="6"/>
  <c r="AI110" i="6"/>
  <c r="AJ110" i="6"/>
  <c r="AK110" i="6"/>
  <c r="AL110" i="6"/>
  <c r="AM110" i="6"/>
  <c r="AO110" i="6"/>
  <c r="AP110" i="6"/>
  <c r="AQ110" i="6"/>
  <c r="AR110" i="6"/>
  <c r="AS110" i="6"/>
  <c r="AT110" i="6"/>
  <c r="AV110" i="6"/>
  <c r="AW110" i="6"/>
  <c r="AX110" i="6"/>
  <c r="AY110" i="6"/>
  <c r="AZ110" i="6"/>
  <c r="BA110" i="6"/>
  <c r="BB110" i="6"/>
  <c r="BC110" i="6"/>
  <c r="BD110" i="6"/>
  <c r="BE110" i="6"/>
  <c r="BF110" i="6"/>
  <c r="BG110" i="6"/>
  <c r="BI110" i="6"/>
  <c r="BJ110" i="6"/>
  <c r="BK110" i="6"/>
  <c r="BL110" i="6"/>
  <c r="BM110" i="6"/>
  <c r="BN110" i="6"/>
  <c r="BP110" i="6"/>
  <c r="BQ110" i="6"/>
  <c r="BR110" i="6"/>
  <c r="BS110" i="6"/>
  <c r="BT110" i="6"/>
  <c r="BU110" i="6"/>
  <c r="BW110" i="6"/>
  <c r="BX110" i="6"/>
  <c r="BY110" i="6"/>
  <c r="BZ110" i="6"/>
  <c r="CA110" i="6"/>
  <c r="CB110" i="6"/>
  <c r="CD110" i="6"/>
  <c r="CE110" i="6"/>
  <c r="CF110" i="6"/>
  <c r="CG110" i="6"/>
  <c r="CH110" i="6"/>
  <c r="CI110" i="6"/>
  <c r="CJ110" i="6"/>
  <c r="CK110" i="6"/>
  <c r="CN110" i="6"/>
  <c r="CQ110" i="6"/>
  <c r="CR110" i="6"/>
  <c r="CP110" i="6"/>
  <c r="CT110" i="6"/>
  <c r="CU110" i="6"/>
  <c r="CV110" i="6"/>
  <c r="CW110" i="6"/>
  <c r="CY110" i="6"/>
  <c r="CZ110" i="6"/>
  <c r="AH111" i="6"/>
  <c r="AI111" i="6"/>
  <c r="AJ111" i="6"/>
  <c r="AK111" i="6"/>
  <c r="AL111" i="6"/>
  <c r="AM111" i="6"/>
  <c r="AO111" i="6"/>
  <c r="AP111" i="6"/>
  <c r="AQ111" i="6"/>
  <c r="AR111" i="6"/>
  <c r="AS111" i="6"/>
  <c r="AT111" i="6"/>
  <c r="AV111" i="6"/>
  <c r="AW111" i="6"/>
  <c r="AX111" i="6"/>
  <c r="AY111" i="6"/>
  <c r="AZ111" i="6"/>
  <c r="BA111" i="6"/>
  <c r="BB111" i="6"/>
  <c r="BC111" i="6"/>
  <c r="BD111" i="6"/>
  <c r="BE111" i="6"/>
  <c r="BF111" i="6"/>
  <c r="BG111" i="6"/>
  <c r="BI111" i="6"/>
  <c r="BJ111" i="6"/>
  <c r="BK111" i="6"/>
  <c r="BL111" i="6"/>
  <c r="BM111" i="6"/>
  <c r="BN111" i="6"/>
  <c r="BP111" i="6"/>
  <c r="BQ111" i="6"/>
  <c r="BR111" i="6"/>
  <c r="BS111" i="6"/>
  <c r="BT111" i="6"/>
  <c r="BU111" i="6"/>
  <c r="BW111" i="6"/>
  <c r="BX111" i="6"/>
  <c r="BY111" i="6"/>
  <c r="BZ111" i="6"/>
  <c r="CA111" i="6"/>
  <c r="CB111" i="6"/>
  <c r="CD111" i="6"/>
  <c r="CE111" i="6"/>
  <c r="CF111" i="6"/>
  <c r="CG111" i="6"/>
  <c r="CH111" i="6"/>
  <c r="CI111" i="6"/>
  <c r="CJ111" i="6"/>
  <c r="CK111" i="6"/>
  <c r="CN111" i="6"/>
  <c r="CQ111" i="6"/>
  <c r="CR111" i="6"/>
  <c r="CP111" i="6"/>
  <c r="CT111" i="6"/>
  <c r="CU111" i="6"/>
  <c r="CV111" i="6"/>
  <c r="CW111" i="6"/>
  <c r="CY111" i="6"/>
  <c r="CZ111" i="6"/>
  <c r="AH112" i="6"/>
  <c r="AI112" i="6"/>
  <c r="AJ112" i="6"/>
  <c r="AK112" i="6"/>
  <c r="AL112" i="6"/>
  <c r="AM112" i="6"/>
  <c r="AO112" i="6"/>
  <c r="AP112" i="6"/>
  <c r="AQ112" i="6"/>
  <c r="AR112" i="6"/>
  <c r="AS112" i="6"/>
  <c r="AT112" i="6"/>
  <c r="AV112" i="6"/>
  <c r="AW112" i="6"/>
  <c r="AX112" i="6"/>
  <c r="AY112" i="6"/>
  <c r="AZ112" i="6"/>
  <c r="BA112" i="6"/>
  <c r="BB112" i="6"/>
  <c r="BC112" i="6"/>
  <c r="BD112" i="6"/>
  <c r="BE112" i="6"/>
  <c r="BF112" i="6"/>
  <c r="BG112" i="6"/>
  <c r="BI112" i="6"/>
  <c r="BJ112" i="6"/>
  <c r="BK112" i="6"/>
  <c r="BM112" i="6"/>
  <c r="BN112" i="6"/>
  <c r="BP112" i="6"/>
  <c r="BQ112" i="6"/>
  <c r="BR112" i="6"/>
  <c r="BS112" i="6"/>
  <c r="BT112" i="6"/>
  <c r="BU112" i="6"/>
  <c r="BW112" i="6"/>
  <c r="BX112" i="6"/>
  <c r="BY112" i="6"/>
  <c r="BZ112" i="6"/>
  <c r="CA112" i="6"/>
  <c r="CB112" i="6"/>
  <c r="CD112" i="6"/>
  <c r="CE112" i="6"/>
  <c r="CF112" i="6"/>
  <c r="CG112" i="6"/>
  <c r="CH112" i="6"/>
  <c r="CI112" i="6"/>
  <c r="CJ112" i="6"/>
  <c r="CK112" i="6"/>
  <c r="CN112" i="6"/>
  <c r="CQ112" i="6"/>
  <c r="CR112" i="6"/>
  <c r="CP112" i="6"/>
  <c r="CT112" i="6"/>
  <c r="CU112" i="6"/>
  <c r="CV112" i="6"/>
  <c r="CW112" i="6"/>
  <c r="CY112" i="6"/>
  <c r="CZ112" i="6"/>
  <c r="AH113" i="6"/>
  <c r="AI113" i="6"/>
  <c r="AJ113" i="6"/>
  <c r="AK113" i="6"/>
  <c r="AL113" i="6"/>
  <c r="AM113" i="6"/>
  <c r="AO113" i="6"/>
  <c r="AP113" i="6"/>
  <c r="AQ113" i="6"/>
  <c r="AR113" i="6"/>
  <c r="AS113" i="6"/>
  <c r="AT113" i="6"/>
  <c r="AV113" i="6"/>
  <c r="AW113" i="6"/>
  <c r="AX113" i="6"/>
  <c r="AY113" i="6"/>
  <c r="AZ113" i="6"/>
  <c r="BA113" i="6"/>
  <c r="BB113" i="6"/>
  <c r="BC113" i="6"/>
  <c r="BD113" i="6"/>
  <c r="BE113" i="6"/>
  <c r="BF113" i="6"/>
  <c r="BG113" i="6"/>
  <c r="BI113" i="6"/>
  <c r="BJ113" i="6"/>
  <c r="BK113" i="6"/>
  <c r="BM113" i="6"/>
  <c r="BN113" i="6"/>
  <c r="BP113" i="6"/>
  <c r="BQ113" i="6"/>
  <c r="BR113" i="6"/>
  <c r="BS113" i="6"/>
  <c r="BT113" i="6"/>
  <c r="BU113" i="6"/>
  <c r="BW113" i="6"/>
  <c r="BX113" i="6"/>
  <c r="BY113" i="6"/>
  <c r="BZ113" i="6"/>
  <c r="CA113" i="6"/>
  <c r="CB113" i="6"/>
  <c r="CD113" i="6"/>
  <c r="CE113" i="6"/>
  <c r="CF113" i="6"/>
  <c r="CG113" i="6"/>
  <c r="CH113" i="6"/>
  <c r="CI113" i="6"/>
  <c r="CJ113" i="6"/>
  <c r="CK113" i="6"/>
  <c r="CN113" i="6"/>
  <c r="CQ113" i="6"/>
  <c r="CR113" i="6"/>
  <c r="CP113" i="6"/>
  <c r="CT113" i="6"/>
  <c r="CU113" i="6"/>
  <c r="CV113" i="6"/>
  <c r="CW113" i="6"/>
  <c r="CY113" i="6"/>
  <c r="CZ113" i="6"/>
  <c r="AH114" i="6"/>
  <c r="AI114" i="6"/>
  <c r="AJ114" i="6"/>
  <c r="AK114" i="6"/>
  <c r="AL114" i="6"/>
  <c r="AM114" i="6"/>
  <c r="AO114" i="6"/>
  <c r="AP114" i="6"/>
  <c r="AQ114" i="6"/>
  <c r="AR114" i="6"/>
  <c r="AS114" i="6"/>
  <c r="AT114" i="6"/>
  <c r="AV114" i="6"/>
  <c r="AW114" i="6"/>
  <c r="AX114" i="6"/>
  <c r="AY114" i="6"/>
  <c r="AZ114" i="6"/>
  <c r="BA114" i="6"/>
  <c r="BB114" i="6"/>
  <c r="BC114" i="6"/>
  <c r="BD114" i="6"/>
  <c r="BE114" i="6"/>
  <c r="BF114" i="6"/>
  <c r="BG114" i="6"/>
  <c r="BI114" i="6"/>
  <c r="BJ114" i="6"/>
  <c r="BK114" i="6"/>
  <c r="BM114" i="6"/>
  <c r="BN114" i="6"/>
  <c r="BP114" i="6"/>
  <c r="BQ114" i="6"/>
  <c r="BR114" i="6"/>
  <c r="BS114" i="6"/>
  <c r="BT114" i="6"/>
  <c r="BU114" i="6"/>
  <c r="BW114" i="6"/>
  <c r="BX114" i="6"/>
  <c r="BY114" i="6"/>
  <c r="BZ114" i="6"/>
  <c r="CA114" i="6"/>
  <c r="CB114" i="6"/>
  <c r="CD114" i="6"/>
  <c r="CE114" i="6"/>
  <c r="CF114" i="6"/>
  <c r="CG114" i="6"/>
  <c r="CH114" i="6"/>
  <c r="CI114" i="6"/>
  <c r="CJ114" i="6"/>
  <c r="CK114" i="6"/>
  <c r="CN114" i="6"/>
  <c r="CQ114" i="6"/>
  <c r="CR114" i="6"/>
  <c r="CP114" i="6"/>
  <c r="CT114" i="6"/>
  <c r="CU114" i="6"/>
  <c r="CV114" i="6"/>
  <c r="CW114" i="6"/>
  <c r="CY114" i="6"/>
  <c r="CZ114" i="6"/>
  <c r="AH115" i="6"/>
  <c r="AI115" i="6"/>
  <c r="AJ115" i="6"/>
  <c r="AK115" i="6"/>
  <c r="AL115" i="6"/>
  <c r="AM115" i="6"/>
  <c r="AO115" i="6"/>
  <c r="AP115" i="6"/>
  <c r="AQ115" i="6"/>
  <c r="AR115" i="6"/>
  <c r="AS115" i="6"/>
  <c r="AT115" i="6"/>
  <c r="AV115" i="6"/>
  <c r="AW115" i="6"/>
  <c r="AX115" i="6"/>
  <c r="AY115" i="6"/>
  <c r="AZ115" i="6"/>
  <c r="BA115" i="6"/>
  <c r="BB115" i="6"/>
  <c r="BC115" i="6"/>
  <c r="BD115" i="6"/>
  <c r="BE115" i="6"/>
  <c r="BF115" i="6"/>
  <c r="BG115" i="6"/>
  <c r="BI115" i="6"/>
  <c r="BJ115" i="6"/>
  <c r="BK115" i="6"/>
  <c r="BM115" i="6"/>
  <c r="BN115" i="6"/>
  <c r="BP115" i="6"/>
  <c r="BQ115" i="6"/>
  <c r="BR115" i="6"/>
  <c r="BS115" i="6"/>
  <c r="BT115" i="6"/>
  <c r="BU115" i="6"/>
  <c r="BW115" i="6"/>
  <c r="BX115" i="6"/>
  <c r="BY115" i="6"/>
  <c r="BZ115" i="6"/>
  <c r="CA115" i="6"/>
  <c r="CB115" i="6"/>
  <c r="CD115" i="6"/>
  <c r="CE115" i="6"/>
  <c r="CF115" i="6"/>
  <c r="CG115" i="6"/>
  <c r="CH115" i="6"/>
  <c r="CI115" i="6"/>
  <c r="CJ115" i="6"/>
  <c r="CK115" i="6"/>
  <c r="CN115" i="6"/>
  <c r="CQ115" i="6"/>
  <c r="CR115" i="6"/>
  <c r="CP115" i="6"/>
  <c r="CT115" i="6"/>
  <c r="CU115" i="6"/>
  <c r="CV115" i="6"/>
  <c r="CW115" i="6"/>
  <c r="CY115" i="6"/>
  <c r="CZ115" i="6"/>
  <c r="AH116" i="6"/>
  <c r="AI116" i="6"/>
  <c r="AJ116" i="6"/>
  <c r="AK116" i="6"/>
  <c r="AL116" i="6"/>
  <c r="AM116" i="6"/>
  <c r="AO116" i="6"/>
  <c r="AP116" i="6"/>
  <c r="AQ116" i="6"/>
  <c r="AR116" i="6"/>
  <c r="AS116" i="6"/>
  <c r="AT116" i="6"/>
  <c r="AV116" i="6"/>
  <c r="AW116" i="6"/>
  <c r="AX116" i="6"/>
  <c r="AY116" i="6"/>
  <c r="AZ116" i="6"/>
  <c r="BA116" i="6"/>
  <c r="BB116" i="6"/>
  <c r="BC116" i="6"/>
  <c r="BD116" i="6"/>
  <c r="BE116" i="6"/>
  <c r="BF116" i="6"/>
  <c r="BG116" i="6"/>
  <c r="BI116" i="6"/>
  <c r="BJ116" i="6"/>
  <c r="BK116" i="6"/>
  <c r="BM116" i="6"/>
  <c r="BN116" i="6"/>
  <c r="BP116" i="6"/>
  <c r="BQ116" i="6"/>
  <c r="BR116" i="6"/>
  <c r="BS116" i="6"/>
  <c r="BT116" i="6"/>
  <c r="BU116" i="6"/>
  <c r="BW116" i="6"/>
  <c r="BX116" i="6"/>
  <c r="BY116" i="6"/>
  <c r="BZ116" i="6"/>
  <c r="CA116" i="6"/>
  <c r="CB116" i="6"/>
  <c r="CH116" i="6"/>
  <c r="CI116" i="6"/>
  <c r="CJ116" i="6"/>
  <c r="CK116" i="6"/>
  <c r="CN116" i="6"/>
  <c r="CQ116" i="6"/>
  <c r="CR116" i="6"/>
  <c r="CP116" i="6"/>
  <c r="CT116" i="6"/>
  <c r="CU116" i="6"/>
  <c r="CV116" i="6"/>
  <c r="CW116" i="6"/>
  <c r="CY116" i="6"/>
  <c r="CZ116" i="6"/>
  <c r="AC117" i="6"/>
  <c r="AD117" i="6"/>
  <c r="AH117" i="6"/>
  <c r="AI117" i="6"/>
  <c r="AJ117" i="6"/>
  <c r="AK117" i="6"/>
  <c r="AL117" i="6"/>
  <c r="AM117" i="6"/>
  <c r="AO117" i="6"/>
  <c r="AP117" i="6"/>
  <c r="AQ117" i="6"/>
  <c r="AR117" i="6"/>
  <c r="AS117" i="6"/>
  <c r="AT117" i="6"/>
  <c r="AV117" i="6"/>
  <c r="AW117" i="6"/>
  <c r="AX117" i="6"/>
  <c r="AY117" i="6"/>
  <c r="AZ117" i="6"/>
  <c r="BA117" i="6"/>
  <c r="BB117" i="6"/>
  <c r="BC117" i="6"/>
  <c r="BD117" i="6"/>
  <c r="BE117" i="6"/>
  <c r="BF117" i="6"/>
  <c r="BG117" i="6"/>
  <c r="BI117" i="6"/>
  <c r="BJ117" i="6"/>
  <c r="BK117" i="6"/>
  <c r="BM117" i="6"/>
  <c r="BN117" i="6"/>
  <c r="BP117" i="6"/>
  <c r="BQ117" i="6"/>
  <c r="BR117" i="6"/>
  <c r="BS117" i="6"/>
  <c r="BT117" i="6"/>
  <c r="BU117" i="6"/>
  <c r="BW117" i="6"/>
  <c r="BX117" i="6"/>
  <c r="BY117" i="6"/>
  <c r="BZ117" i="6"/>
  <c r="CA117" i="6"/>
  <c r="CB117" i="6"/>
  <c r="CH117" i="6"/>
  <c r="CI117" i="6"/>
  <c r="CJ117" i="6"/>
  <c r="CK117" i="6"/>
  <c r="CN117" i="6"/>
  <c r="CR117" i="6"/>
  <c r="CP117" i="6"/>
  <c r="CT117" i="6"/>
  <c r="CU117" i="6"/>
  <c r="CV117" i="6"/>
  <c r="CW117" i="6"/>
  <c r="CY117" i="6"/>
  <c r="CZ117" i="6"/>
  <c r="AC118" i="6"/>
  <c r="AD118" i="6"/>
  <c r="AH118" i="6"/>
  <c r="AI118" i="6"/>
  <c r="AJ118" i="6"/>
  <c r="AK118" i="6"/>
  <c r="AL118" i="6"/>
  <c r="AM118" i="6"/>
  <c r="AO118" i="6"/>
  <c r="AP118" i="6"/>
  <c r="AQ118" i="6"/>
  <c r="AR118" i="6"/>
  <c r="AS118" i="6"/>
  <c r="AT118" i="6"/>
  <c r="AV118" i="6"/>
  <c r="AW118" i="6"/>
  <c r="AX118" i="6"/>
  <c r="AY118" i="6"/>
  <c r="AZ118" i="6"/>
  <c r="BA118" i="6"/>
  <c r="BB118" i="6"/>
  <c r="BC118" i="6"/>
  <c r="BD118" i="6"/>
  <c r="BE118" i="6"/>
  <c r="BF118" i="6"/>
  <c r="BG118" i="6"/>
  <c r="BI118" i="6"/>
  <c r="BJ118" i="6"/>
  <c r="BK118" i="6"/>
  <c r="BM118" i="6"/>
  <c r="BN118" i="6"/>
  <c r="BP118" i="6"/>
  <c r="BQ118" i="6"/>
  <c r="BR118" i="6"/>
  <c r="BS118" i="6"/>
  <c r="BT118" i="6"/>
  <c r="BU118" i="6"/>
  <c r="BW118" i="6"/>
  <c r="BX118" i="6"/>
  <c r="BY118" i="6"/>
  <c r="BZ118" i="6"/>
  <c r="CA118" i="6"/>
  <c r="CB118" i="6"/>
  <c r="CD118" i="6"/>
  <c r="CE118" i="6"/>
  <c r="CF118" i="6"/>
  <c r="CG118" i="6"/>
  <c r="CN118" i="6"/>
  <c r="CR118" i="6"/>
  <c r="CP118" i="6"/>
  <c r="CT118" i="6"/>
  <c r="CU118" i="6"/>
  <c r="CV118" i="6"/>
  <c r="CW118" i="6"/>
  <c r="CY118" i="6"/>
  <c r="CZ118" i="6"/>
  <c r="AC119" i="6"/>
  <c r="AD119" i="6"/>
  <c r="AH119" i="6"/>
  <c r="AI119" i="6"/>
  <c r="AJ119" i="6"/>
  <c r="AK119" i="6"/>
  <c r="AL119" i="6"/>
  <c r="AM119" i="6"/>
  <c r="AO119" i="6"/>
  <c r="AP119" i="6"/>
  <c r="AQ119" i="6"/>
  <c r="AR119" i="6"/>
  <c r="AS119" i="6"/>
  <c r="AT119" i="6"/>
  <c r="AV119" i="6"/>
  <c r="AW119" i="6"/>
  <c r="AX119" i="6"/>
  <c r="AY119" i="6"/>
  <c r="AZ119" i="6"/>
  <c r="BA119" i="6"/>
  <c r="BB119" i="6"/>
  <c r="BC119" i="6"/>
  <c r="BD119" i="6"/>
  <c r="BE119" i="6"/>
  <c r="BF119" i="6"/>
  <c r="BG119" i="6"/>
  <c r="BI119" i="6"/>
  <c r="BJ119" i="6"/>
  <c r="BK119" i="6"/>
  <c r="BM119" i="6"/>
  <c r="BN119" i="6"/>
  <c r="BP119" i="6"/>
  <c r="BQ119" i="6"/>
  <c r="BR119" i="6"/>
  <c r="BS119" i="6"/>
  <c r="BT119" i="6"/>
  <c r="BU119" i="6"/>
  <c r="BW119" i="6"/>
  <c r="BX119" i="6"/>
  <c r="BY119" i="6"/>
  <c r="BZ119" i="6"/>
  <c r="CA119" i="6"/>
  <c r="CB119" i="6"/>
  <c r="CD119" i="6"/>
  <c r="CE119" i="6"/>
  <c r="CF119" i="6"/>
  <c r="CG119" i="6"/>
  <c r="CN119" i="6"/>
  <c r="CR119" i="6"/>
  <c r="CP119" i="6"/>
  <c r="CT119" i="6"/>
  <c r="CU119" i="6"/>
  <c r="CV119" i="6"/>
  <c r="CW119" i="6"/>
  <c r="CY119" i="6"/>
  <c r="CZ119" i="6"/>
  <c r="H100" i="5"/>
  <c r="I96" i="6"/>
  <c r="J96" i="6"/>
  <c r="K96" i="6"/>
  <c r="L96" i="6"/>
  <c r="M96" i="6"/>
  <c r="P96" i="6"/>
  <c r="Q96" i="6"/>
  <c r="R96" i="6"/>
  <c r="S96" i="6"/>
  <c r="V96" i="6"/>
  <c r="W96" i="6"/>
  <c r="X96" i="6"/>
  <c r="Y96" i="6"/>
  <c r="Z96" i="6"/>
  <c r="AA96" i="6"/>
  <c r="AB96" i="6"/>
  <c r="H96" i="6"/>
  <c r="I7" i="6"/>
  <c r="J7" i="6"/>
  <c r="K7" i="6"/>
  <c r="L7" i="6"/>
  <c r="M7" i="6"/>
  <c r="N7" i="6"/>
  <c r="O7" i="6"/>
  <c r="P7" i="6"/>
  <c r="Q7" i="6"/>
  <c r="R7" i="6"/>
  <c r="S7" i="6"/>
  <c r="U7" i="6"/>
  <c r="V7" i="6"/>
  <c r="W7" i="6"/>
  <c r="X7" i="6"/>
  <c r="Y7" i="6"/>
  <c r="Z7" i="6"/>
  <c r="AA7" i="6"/>
  <c r="AB7" i="6"/>
  <c r="I26" i="6"/>
  <c r="J26" i="6"/>
  <c r="K26" i="6"/>
  <c r="L26" i="6"/>
  <c r="M26" i="6"/>
  <c r="N26" i="6"/>
  <c r="O26" i="6"/>
  <c r="P26" i="6"/>
  <c r="Q26" i="6"/>
  <c r="R26" i="6"/>
  <c r="S26" i="6"/>
  <c r="U26" i="6"/>
  <c r="V26" i="6"/>
  <c r="W26" i="6"/>
  <c r="X26" i="6"/>
  <c r="Y26" i="6"/>
  <c r="Z26" i="6"/>
  <c r="AA26" i="6"/>
  <c r="AB26" i="6"/>
  <c r="H26" i="6"/>
  <c r="I27" i="6"/>
  <c r="J27" i="6"/>
  <c r="K27" i="6"/>
  <c r="L27" i="6"/>
  <c r="M27" i="6"/>
  <c r="N27" i="6"/>
  <c r="O27" i="6"/>
  <c r="P27" i="6"/>
  <c r="Q27" i="6"/>
  <c r="R27" i="6"/>
  <c r="S27" i="6"/>
  <c r="U27" i="6"/>
  <c r="V27" i="6"/>
  <c r="W27" i="6"/>
  <c r="X27" i="6"/>
  <c r="Y27" i="6"/>
  <c r="Z27" i="6"/>
  <c r="AA27" i="6"/>
  <c r="AB27" i="6"/>
  <c r="I28" i="6"/>
  <c r="J28" i="6"/>
  <c r="K28" i="6"/>
  <c r="L28" i="6"/>
  <c r="M28" i="6"/>
  <c r="N28" i="6"/>
  <c r="O28" i="6"/>
  <c r="P28" i="6"/>
  <c r="Q28" i="6"/>
  <c r="R28" i="6"/>
  <c r="S28" i="6"/>
  <c r="U28" i="6"/>
  <c r="V28" i="6"/>
  <c r="W28" i="6"/>
  <c r="X28" i="6"/>
  <c r="Y28" i="6"/>
  <c r="Z28" i="6"/>
  <c r="AA28" i="6"/>
  <c r="AB28" i="6"/>
  <c r="I29" i="6"/>
  <c r="J29" i="6"/>
  <c r="K29" i="6"/>
  <c r="L29" i="6"/>
  <c r="M29" i="6"/>
  <c r="N29" i="6"/>
  <c r="O29" i="6"/>
  <c r="P29" i="6"/>
  <c r="Q29" i="6"/>
  <c r="R29" i="6"/>
  <c r="S29" i="6"/>
  <c r="U29" i="6"/>
  <c r="V29" i="6"/>
  <c r="W29" i="6"/>
  <c r="X29" i="6"/>
  <c r="Y29" i="6"/>
  <c r="Z29" i="6"/>
  <c r="AA29" i="6"/>
  <c r="AB29" i="6"/>
  <c r="I30" i="6"/>
  <c r="J30" i="6"/>
  <c r="K30" i="6"/>
  <c r="L30" i="6"/>
  <c r="M30" i="6"/>
  <c r="N30" i="6"/>
  <c r="O30" i="6"/>
  <c r="P30" i="6"/>
  <c r="Q30" i="6"/>
  <c r="R30" i="6"/>
  <c r="S30" i="6"/>
  <c r="U30" i="6"/>
  <c r="V30" i="6"/>
  <c r="W30" i="6"/>
  <c r="X30" i="6"/>
  <c r="Y30" i="6"/>
  <c r="Z30" i="6"/>
  <c r="AA30" i="6"/>
  <c r="AB30" i="6"/>
  <c r="I32" i="6"/>
  <c r="J32" i="6"/>
  <c r="K32" i="6"/>
  <c r="L32" i="6"/>
  <c r="M32" i="6"/>
  <c r="N32" i="6"/>
  <c r="O32" i="6"/>
  <c r="P32" i="6"/>
  <c r="Q32" i="6"/>
  <c r="R32" i="6"/>
  <c r="S32" i="6"/>
  <c r="U32" i="6"/>
  <c r="V32" i="6"/>
  <c r="W32" i="6"/>
  <c r="X32" i="6"/>
  <c r="Y32" i="6"/>
  <c r="Z32" i="6"/>
  <c r="AA32" i="6"/>
  <c r="AB32" i="6"/>
  <c r="I33" i="6"/>
  <c r="J33" i="6"/>
  <c r="K33" i="6"/>
  <c r="L33" i="6"/>
  <c r="M33" i="6"/>
  <c r="N33" i="6"/>
  <c r="O33" i="6"/>
  <c r="P33" i="6"/>
  <c r="Q33" i="6"/>
  <c r="R33" i="6"/>
  <c r="S33" i="6"/>
  <c r="U33" i="6"/>
  <c r="V33" i="6"/>
  <c r="W33" i="6"/>
  <c r="X33" i="6"/>
  <c r="Y33" i="6"/>
  <c r="Z33" i="6"/>
  <c r="AA33" i="6"/>
  <c r="AB33" i="6"/>
  <c r="H33" i="6"/>
  <c r="H32" i="6"/>
  <c r="H30" i="6"/>
  <c r="H29" i="6"/>
  <c r="H28" i="6"/>
  <c r="H27" i="6"/>
  <c r="H111" i="6"/>
  <c r="I121" i="6"/>
  <c r="J121" i="6"/>
  <c r="K121" i="6"/>
  <c r="L121" i="6"/>
  <c r="M121" i="6"/>
  <c r="O121" i="6"/>
  <c r="P121" i="6"/>
  <c r="Q121" i="6"/>
  <c r="R121" i="6"/>
  <c r="S121" i="6"/>
  <c r="I122" i="6"/>
  <c r="J122" i="6"/>
  <c r="K122" i="6"/>
  <c r="L122" i="6"/>
  <c r="M122" i="6"/>
  <c r="O122" i="6"/>
  <c r="P122" i="6"/>
  <c r="Q122" i="6"/>
  <c r="R122" i="6"/>
  <c r="S122" i="6"/>
  <c r="I123" i="6"/>
  <c r="J123" i="6"/>
  <c r="K123" i="6"/>
  <c r="L123" i="6"/>
  <c r="M123" i="6"/>
  <c r="O123" i="6"/>
  <c r="P123" i="6"/>
  <c r="Q123" i="6"/>
  <c r="R123" i="6"/>
  <c r="S123" i="6"/>
  <c r="I124" i="6"/>
  <c r="J124" i="6"/>
  <c r="K124" i="6"/>
  <c r="L124" i="6"/>
  <c r="M124" i="6"/>
  <c r="O124" i="6"/>
  <c r="P124" i="6"/>
  <c r="Q124" i="6"/>
  <c r="R124" i="6"/>
  <c r="S124" i="6"/>
  <c r="I125" i="6"/>
  <c r="J125" i="6"/>
  <c r="K125" i="6"/>
  <c r="L125" i="6"/>
  <c r="M125" i="6"/>
  <c r="O125" i="6"/>
  <c r="P125" i="6"/>
  <c r="Q125" i="6"/>
  <c r="R125" i="6"/>
  <c r="S125" i="6"/>
  <c r="I126" i="6"/>
  <c r="J126" i="6"/>
  <c r="K126" i="6"/>
  <c r="L126" i="6"/>
  <c r="M126" i="6"/>
  <c r="O126" i="6"/>
  <c r="P126" i="6"/>
  <c r="Q126" i="6"/>
  <c r="R126" i="6"/>
  <c r="S126" i="6"/>
  <c r="I127" i="6"/>
  <c r="J127" i="6"/>
  <c r="K127" i="6"/>
  <c r="L127" i="6"/>
  <c r="M127" i="6"/>
  <c r="O127" i="6"/>
  <c r="P127" i="6"/>
  <c r="Q127" i="6"/>
  <c r="R127" i="6"/>
  <c r="S127" i="6"/>
  <c r="I128" i="6"/>
  <c r="J128" i="6"/>
  <c r="K128" i="6"/>
  <c r="L128" i="6"/>
  <c r="M128" i="6"/>
  <c r="O128" i="6"/>
  <c r="P128" i="6"/>
  <c r="Q128" i="6"/>
  <c r="R128" i="6"/>
  <c r="S128" i="6"/>
  <c r="I129" i="6"/>
  <c r="J129" i="6"/>
  <c r="K129" i="6"/>
  <c r="L129" i="6"/>
  <c r="M129" i="6"/>
  <c r="O129" i="6"/>
  <c r="P129" i="6"/>
  <c r="Q129" i="6"/>
  <c r="R129" i="6"/>
  <c r="S129" i="6"/>
  <c r="I130" i="6"/>
  <c r="J130" i="6"/>
  <c r="K130" i="6"/>
  <c r="L130" i="6"/>
  <c r="M130" i="6"/>
  <c r="O130" i="6"/>
  <c r="P130" i="6"/>
  <c r="Q130" i="6"/>
  <c r="R130" i="6"/>
  <c r="S130" i="6"/>
  <c r="I131" i="6"/>
  <c r="J131" i="6"/>
  <c r="K131" i="6"/>
  <c r="L131" i="6"/>
  <c r="M131" i="6"/>
  <c r="O131" i="6"/>
  <c r="P131" i="6"/>
  <c r="Q131" i="6"/>
  <c r="R131" i="6"/>
  <c r="S131" i="6"/>
  <c r="I132" i="6"/>
  <c r="J132" i="6"/>
  <c r="K132" i="6"/>
  <c r="L132" i="6"/>
  <c r="M132" i="6"/>
  <c r="P132" i="6"/>
  <c r="Q132" i="6"/>
  <c r="R132" i="6"/>
  <c r="S132" i="6"/>
  <c r="I133" i="6"/>
  <c r="J133" i="6"/>
  <c r="K133" i="6"/>
  <c r="L133" i="6"/>
  <c r="M133" i="6"/>
  <c r="P133" i="6"/>
  <c r="Q133" i="6"/>
  <c r="R133" i="6"/>
  <c r="S133" i="6"/>
  <c r="I134" i="6"/>
  <c r="J134" i="6"/>
  <c r="K134" i="6"/>
  <c r="L134" i="6"/>
  <c r="M134" i="6"/>
  <c r="P134" i="6"/>
  <c r="Q134" i="6"/>
  <c r="R134" i="6"/>
  <c r="S134" i="6"/>
  <c r="H129" i="5"/>
  <c r="J106" i="6"/>
  <c r="K106" i="6"/>
  <c r="L106" i="6"/>
  <c r="M106" i="6"/>
  <c r="O106" i="6"/>
  <c r="P106" i="6"/>
  <c r="Q106" i="6"/>
  <c r="R106" i="6"/>
  <c r="S106" i="6"/>
  <c r="U106" i="6"/>
  <c r="V106" i="6"/>
  <c r="W106" i="6"/>
  <c r="X106" i="6"/>
  <c r="Y106" i="6"/>
  <c r="Z106" i="6"/>
  <c r="AA106" i="6"/>
  <c r="AB106" i="6"/>
  <c r="J107" i="6"/>
  <c r="K107" i="6"/>
  <c r="L107" i="6"/>
  <c r="M107" i="6"/>
  <c r="O107" i="6"/>
  <c r="P107" i="6"/>
  <c r="Q107" i="6"/>
  <c r="R107" i="6"/>
  <c r="S107" i="6"/>
  <c r="U107" i="6"/>
  <c r="V107" i="6"/>
  <c r="W107" i="6"/>
  <c r="X107" i="6"/>
  <c r="Y107" i="6"/>
  <c r="Z107" i="6"/>
  <c r="AA107" i="6"/>
  <c r="AB107" i="6"/>
  <c r="J108" i="6"/>
  <c r="K108" i="6"/>
  <c r="L108" i="6"/>
  <c r="M108" i="6"/>
  <c r="O108" i="6"/>
  <c r="P108" i="6"/>
  <c r="Q108" i="6"/>
  <c r="R108" i="6"/>
  <c r="S108" i="6"/>
  <c r="U108" i="6"/>
  <c r="V108" i="6"/>
  <c r="W108" i="6"/>
  <c r="X108" i="6"/>
  <c r="Y108" i="6"/>
  <c r="Z108" i="6"/>
  <c r="AA108" i="6"/>
  <c r="AB108" i="6"/>
  <c r="J109" i="6"/>
  <c r="K109" i="6"/>
  <c r="L109" i="6"/>
  <c r="M109" i="6"/>
  <c r="O109" i="6"/>
  <c r="P109" i="6"/>
  <c r="Q109" i="6"/>
  <c r="R109" i="6"/>
  <c r="S109" i="6"/>
  <c r="U109" i="6"/>
  <c r="V109" i="6"/>
  <c r="W109" i="6"/>
  <c r="X109" i="6"/>
  <c r="Y109" i="6"/>
  <c r="Z109" i="6"/>
  <c r="AA109" i="6"/>
  <c r="AB109" i="6"/>
  <c r="J110" i="6"/>
  <c r="K110" i="6"/>
  <c r="L110" i="6"/>
  <c r="M110" i="6"/>
  <c r="O110" i="6"/>
  <c r="P110" i="6"/>
  <c r="Q110" i="6"/>
  <c r="R110" i="6"/>
  <c r="S110" i="6"/>
  <c r="U110" i="6"/>
  <c r="V110" i="6"/>
  <c r="W110" i="6"/>
  <c r="X110" i="6"/>
  <c r="Y110" i="6"/>
  <c r="Z110" i="6"/>
  <c r="AA110" i="6"/>
  <c r="AB110" i="6"/>
  <c r="J111" i="6"/>
  <c r="K111" i="6"/>
  <c r="L111" i="6"/>
  <c r="M111" i="6"/>
  <c r="O111" i="6"/>
  <c r="P111" i="6"/>
  <c r="Q111" i="6"/>
  <c r="R111" i="6"/>
  <c r="S111" i="6"/>
  <c r="J112" i="6"/>
  <c r="K112" i="6"/>
  <c r="L112" i="6"/>
  <c r="M112" i="6"/>
  <c r="O112" i="6"/>
  <c r="P112" i="6"/>
  <c r="Q112" i="6"/>
  <c r="R112" i="6"/>
  <c r="S112" i="6"/>
  <c r="J113" i="6"/>
  <c r="K113" i="6"/>
  <c r="L113" i="6"/>
  <c r="M113" i="6"/>
  <c r="O113" i="6"/>
  <c r="P113" i="6"/>
  <c r="Q113" i="6"/>
  <c r="R113" i="6"/>
  <c r="S113" i="6"/>
  <c r="J114" i="6"/>
  <c r="K114" i="6"/>
  <c r="L114" i="6"/>
  <c r="M114" i="6"/>
  <c r="O114" i="6"/>
  <c r="P114" i="6"/>
  <c r="Q114" i="6"/>
  <c r="R114" i="6"/>
  <c r="S114" i="6"/>
  <c r="J115" i="6"/>
  <c r="K115" i="6"/>
  <c r="L115" i="6"/>
  <c r="M115" i="6"/>
  <c r="O115" i="6"/>
  <c r="P115" i="6"/>
  <c r="Q115" i="6"/>
  <c r="R115" i="6"/>
  <c r="S115" i="6"/>
  <c r="J116" i="6"/>
  <c r="K116" i="6"/>
  <c r="L116" i="6"/>
  <c r="M116" i="6"/>
  <c r="O116" i="6"/>
  <c r="P116" i="6"/>
  <c r="Q116" i="6"/>
  <c r="R116" i="6"/>
  <c r="S116" i="6"/>
  <c r="J117" i="6"/>
  <c r="K117" i="6"/>
  <c r="L117" i="6"/>
  <c r="M117" i="6"/>
  <c r="P117" i="6"/>
  <c r="Q117" i="6"/>
  <c r="R117" i="6"/>
  <c r="S117" i="6"/>
  <c r="V117" i="6"/>
  <c r="W117" i="6"/>
  <c r="X117" i="6"/>
  <c r="Y117" i="6"/>
  <c r="Z117" i="6"/>
  <c r="AA117" i="6"/>
  <c r="AB117" i="6"/>
  <c r="J118" i="6"/>
  <c r="K118" i="6"/>
  <c r="L118" i="6"/>
  <c r="M118" i="6"/>
  <c r="P118" i="6"/>
  <c r="Q118" i="6"/>
  <c r="R118" i="6"/>
  <c r="S118" i="6"/>
  <c r="V118" i="6"/>
  <c r="W118" i="6"/>
  <c r="X118" i="6"/>
  <c r="Y118" i="6"/>
  <c r="Z118" i="6"/>
  <c r="AA118" i="6"/>
  <c r="AB118" i="6"/>
  <c r="J119" i="6"/>
  <c r="K119" i="6"/>
  <c r="L119" i="6"/>
  <c r="M119" i="6"/>
  <c r="P119" i="6"/>
  <c r="Q119" i="6"/>
  <c r="R119" i="6"/>
  <c r="S119" i="6"/>
  <c r="V119" i="6"/>
  <c r="W119" i="6"/>
  <c r="X119" i="6"/>
  <c r="Y119" i="6"/>
  <c r="Z119" i="6"/>
  <c r="AA119" i="6"/>
  <c r="AB119" i="6"/>
  <c r="I109" i="6"/>
  <c r="I112" i="6"/>
  <c r="I106" i="6"/>
  <c r="I107" i="6"/>
  <c r="I108" i="6"/>
  <c r="I110" i="6"/>
  <c r="I111" i="6"/>
  <c r="I113" i="6"/>
  <c r="I114" i="6"/>
  <c r="I115" i="6"/>
  <c r="I116" i="6"/>
  <c r="I117" i="6"/>
  <c r="I118" i="6"/>
  <c r="I119" i="6"/>
  <c r="H108" i="6"/>
  <c r="H109" i="6"/>
  <c r="H110" i="6"/>
  <c r="H112" i="6"/>
  <c r="H113" i="6"/>
  <c r="H114" i="6"/>
  <c r="H115" i="6"/>
  <c r="H116" i="6"/>
  <c r="H117" i="6"/>
  <c r="H118" i="6"/>
  <c r="H119" i="6"/>
  <c r="H107" i="6"/>
  <c r="H106" i="6"/>
  <c r="H110" i="5"/>
  <c r="H7" i="6"/>
  <c r="H131" i="5"/>
  <c r="H142" i="5"/>
  <c r="H130" i="5"/>
  <c r="H132" i="5"/>
  <c r="H133" i="5"/>
  <c r="H134" i="5"/>
  <c r="H135" i="5"/>
  <c r="H136" i="5"/>
  <c r="H137" i="5"/>
  <c r="H138" i="5"/>
  <c r="H139" i="5"/>
  <c r="H140" i="5"/>
  <c r="H141" i="5"/>
  <c r="H111" i="5"/>
  <c r="H112" i="5"/>
  <c r="H113" i="5"/>
  <c r="H114" i="5"/>
  <c r="H115" i="5"/>
  <c r="H116" i="5"/>
  <c r="H117" i="5"/>
  <c r="H118" i="5"/>
  <c r="H119" i="5"/>
  <c r="H120" i="5"/>
  <c r="H121" i="5"/>
  <c r="H122" i="5"/>
  <c r="H123" i="5"/>
  <c r="H63" i="5"/>
  <c r="C155" i="6"/>
  <c r="B155" i="6"/>
  <c r="C152" i="6"/>
  <c r="B152" i="6"/>
  <c r="B168" i="5"/>
  <c r="C168" i="5"/>
  <c r="C165" i="5"/>
  <c r="B16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Aitor Llano Torre</author>
  </authors>
  <commentList>
    <comment ref="AH19" authorId="0" shapeId="0" xr:uid="{00000000-0006-0000-0200-000001000000}">
      <text>
        <r>
          <rPr>
            <b/>
            <sz val="9"/>
            <color indexed="81"/>
            <rFont val="Tahoma"/>
            <family val="2"/>
          </rPr>
          <t>Aitor Llano Torre:</t>
        </r>
        <r>
          <rPr>
            <sz val="9"/>
            <color indexed="81"/>
            <rFont val="Tahoma"/>
            <family val="2"/>
          </rPr>
          <t xml:space="preserve">
Resultados de compresioón obtenidos por ellos</t>
        </r>
      </text>
    </comment>
    <comment ref="CM63" authorId="0" shapeId="0" xr:uid="{00000000-0006-0000-0200-000002000000}">
      <text>
        <r>
          <rPr>
            <b/>
            <sz val="9"/>
            <color indexed="81"/>
            <rFont val="Tahoma"/>
            <family val="2"/>
          </rPr>
          <t>Aitor Llano Torre:</t>
        </r>
        <r>
          <rPr>
            <sz val="9"/>
            <color indexed="81"/>
            <rFont val="Tahoma"/>
            <family val="2"/>
          </rPr>
          <t xml:space="preserve">
This is the time duration of loading the frame. 
Is not considered the time of specmens tower construction.</t>
        </r>
      </text>
    </comment>
    <comment ref="CY66" authorId="0" shapeId="0" xr:uid="{00000000-0006-0000-0200-000003000000}">
      <text>
        <r>
          <rPr>
            <b/>
            <sz val="9"/>
            <color indexed="81"/>
            <rFont val="Tahoma"/>
            <family val="2"/>
          </rPr>
          <t>Aitor Llano Torre:</t>
        </r>
        <r>
          <rPr>
            <sz val="9"/>
            <color indexed="81"/>
            <rFont val="Tahoma"/>
            <family val="2"/>
          </rPr>
          <t xml:space="preserve">
Because of our problem at load application (load stabilized at the good level only after 1.2h following initial loading), we lost measurement of the creep during this critical period (creep is very high immediately after loading). Therefore, the amplitude of creep between 0 day and 360 measured in our tests will be significantly lower than the one measured by other laboratories. Most probably if you look the amplitude of creep between the 1 day and 360 day, results of our tests should be in the area of other laboratory measurement.</t>
        </r>
      </text>
    </comment>
    <comment ref="CD91" authorId="0" shapeId="0" xr:uid="{00000000-0006-0000-0200-000004000000}">
      <text>
        <r>
          <rPr>
            <b/>
            <sz val="9"/>
            <color indexed="81"/>
            <rFont val="Tahoma"/>
            <family val="2"/>
          </rPr>
          <t>Aitor Llano Torre:</t>
        </r>
        <r>
          <rPr>
            <sz val="9"/>
            <color indexed="81"/>
            <rFont val="Tahoma"/>
            <family val="2"/>
          </rPr>
          <t xml:space="preserve">
</t>
        </r>
        <r>
          <rPr>
            <sz val="11"/>
            <color indexed="81"/>
            <rFont val="Tahoma"/>
            <family val="2"/>
          </rPr>
          <t>Ellos solo han esperado 10 minutos. Han dado los valores a 10 minutos pero no sirven para comparar con el resto y no se han puesto en la base de datos.</t>
        </r>
      </text>
    </comment>
    <comment ref="BP93" authorId="0" shapeId="0" xr:uid="{00000000-0006-0000-0200-000005000000}">
      <text>
        <r>
          <rPr>
            <b/>
            <sz val="9"/>
            <color indexed="81"/>
            <rFont val="Tahoma"/>
            <family val="2"/>
          </rPr>
          <t>Aitor Llano Torre:</t>
        </r>
        <r>
          <rPr>
            <sz val="9"/>
            <color indexed="81"/>
            <rFont val="Tahoma"/>
            <family val="2"/>
          </rPr>
          <t xml:space="preserve">
 ¿Cómo obtienen estos valores si no tienen registrada la descarga?</t>
        </r>
      </text>
    </comment>
    <comment ref="AO97" authorId="0" shapeId="0" xr:uid="{00000000-0006-0000-0200-000006000000}">
      <text>
        <r>
          <rPr>
            <b/>
            <sz val="9"/>
            <color indexed="81"/>
            <rFont val="Tahoma"/>
            <family val="2"/>
          </rPr>
          <t>Aitor Llano Torre:</t>
        </r>
        <r>
          <rPr>
            <sz val="9"/>
            <color indexed="81"/>
            <rFont val="Tahoma"/>
            <family val="2"/>
          </rPr>
          <t xml:space="preserve">
Se han dividido por 1000 los resultados porque estaban en N
</t>
        </r>
      </text>
    </comment>
    <comment ref="CG97" authorId="0" shapeId="0" xr:uid="{00000000-0006-0000-0200-000007000000}">
      <text>
        <r>
          <rPr>
            <b/>
            <sz val="9"/>
            <color indexed="81"/>
            <rFont val="Tahoma"/>
            <family val="2"/>
          </rPr>
          <t>Aitor Llano Torre:</t>
        </r>
        <r>
          <rPr>
            <sz val="9"/>
            <color indexed="81"/>
            <rFont val="Tahoma"/>
            <family val="2"/>
          </rPr>
          <t xml:space="preserve">
Revisar si todos estos valores corresponden a curvas ascendentes</t>
        </r>
      </text>
    </comment>
    <comment ref="CY154" authorId="0" shapeId="0" xr:uid="{00000000-0006-0000-0200-000008000000}">
      <text>
        <r>
          <rPr>
            <b/>
            <sz val="9"/>
            <color indexed="81"/>
            <rFont val="Tahoma"/>
            <family val="2"/>
          </rPr>
          <t>Aitor Llano Torre:</t>
        </r>
        <r>
          <rPr>
            <sz val="9"/>
            <color indexed="81"/>
            <rFont val="Tahoma"/>
            <family val="2"/>
          </rPr>
          <t xml:space="preserve">
T=23°C and HR=50%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Aitor Llano Torre</author>
  </authors>
  <commentList>
    <comment ref="Z48" authorId="0" shapeId="0" xr:uid="{00000000-0006-0000-0400-000001000000}">
      <text>
        <r>
          <rPr>
            <b/>
            <sz val="9"/>
            <color indexed="81"/>
            <rFont val="Tahoma"/>
            <family val="2"/>
          </rPr>
          <t>Aitor Llano Torre:</t>
        </r>
        <r>
          <rPr>
            <sz val="9"/>
            <color indexed="81"/>
            <rFont val="Tahoma"/>
            <family val="2"/>
          </rPr>
          <t xml:space="preserve">
Force at 3 mm deflection </t>
        </r>
      </text>
    </comment>
    <comment ref="AA48" authorId="0" shapeId="0" xr:uid="{00000000-0006-0000-0400-000002000000}">
      <text>
        <r>
          <rPr>
            <b/>
            <sz val="9"/>
            <color indexed="81"/>
            <rFont val="Tahoma"/>
            <family val="2"/>
          </rPr>
          <t>Aitor Llano Torre:</t>
        </r>
        <r>
          <rPr>
            <sz val="9"/>
            <color indexed="81"/>
            <rFont val="Tahoma"/>
            <family val="2"/>
          </rPr>
          <t xml:space="preserve">
Force at 3 mm deflection</t>
        </r>
      </text>
    </comment>
    <comment ref="AB48" authorId="0" shapeId="0" xr:uid="{00000000-0006-0000-0400-000003000000}">
      <text>
        <r>
          <rPr>
            <b/>
            <sz val="9"/>
            <color indexed="81"/>
            <rFont val="Tahoma"/>
            <family val="2"/>
          </rPr>
          <t>Aitor Llano Torre:</t>
        </r>
        <r>
          <rPr>
            <sz val="9"/>
            <color indexed="81"/>
            <rFont val="Tahoma"/>
            <family val="2"/>
          </rPr>
          <t xml:space="preserve">
Force at 3 mm deflection</t>
        </r>
      </text>
    </comment>
    <comment ref="AC48" authorId="0" shapeId="0" xr:uid="{00000000-0006-0000-0400-000004000000}">
      <text>
        <r>
          <rPr>
            <b/>
            <sz val="9"/>
            <color indexed="81"/>
            <rFont val="Tahoma"/>
            <family val="2"/>
          </rPr>
          <t>Aitor Llano Torre:</t>
        </r>
        <r>
          <rPr>
            <sz val="9"/>
            <color indexed="81"/>
            <rFont val="Tahoma"/>
            <family val="2"/>
          </rPr>
          <t xml:space="preserve">
Force at 3 mm deflection</t>
        </r>
      </text>
    </comment>
    <comment ref="AD48" authorId="0" shapeId="0" xr:uid="{00000000-0006-0000-0400-000005000000}">
      <text>
        <r>
          <rPr>
            <b/>
            <sz val="9"/>
            <color indexed="81"/>
            <rFont val="Tahoma"/>
            <family val="2"/>
          </rPr>
          <t>Aitor Llano Torre:</t>
        </r>
        <r>
          <rPr>
            <sz val="9"/>
            <color indexed="81"/>
            <rFont val="Tahoma"/>
            <family val="2"/>
          </rPr>
          <t xml:space="preserve">
Force at 3 mm deflection</t>
        </r>
      </text>
    </comment>
    <comment ref="AE48" authorId="0" shapeId="0" xr:uid="{00000000-0006-0000-0400-000006000000}">
      <text>
        <r>
          <rPr>
            <b/>
            <sz val="9"/>
            <color indexed="81"/>
            <rFont val="Tahoma"/>
            <family val="2"/>
          </rPr>
          <t>Aitor Llano Torre:</t>
        </r>
        <r>
          <rPr>
            <sz val="9"/>
            <color indexed="81"/>
            <rFont val="Tahoma"/>
            <family val="2"/>
          </rPr>
          <t xml:space="preserve">
Force at 3 mm deflection</t>
        </r>
      </text>
    </comment>
    <comment ref="AF48" authorId="0" shapeId="0" xr:uid="{00000000-0006-0000-0400-000007000000}">
      <text>
        <r>
          <rPr>
            <b/>
            <sz val="9"/>
            <color indexed="81"/>
            <rFont val="Tahoma"/>
            <family val="2"/>
          </rPr>
          <t>Aitor Llano Torre:</t>
        </r>
        <r>
          <rPr>
            <sz val="9"/>
            <color indexed="81"/>
            <rFont val="Tahoma"/>
            <family val="2"/>
          </rPr>
          <t xml:space="preserve">
Force at 3 mm deflection</t>
        </r>
      </text>
    </comment>
    <comment ref="AG48" authorId="0" shapeId="0" xr:uid="{00000000-0006-0000-0400-000008000000}">
      <text>
        <r>
          <rPr>
            <b/>
            <sz val="9"/>
            <color indexed="81"/>
            <rFont val="Tahoma"/>
            <family val="2"/>
          </rPr>
          <t>Aitor Llano Torre:</t>
        </r>
        <r>
          <rPr>
            <sz val="9"/>
            <color indexed="81"/>
            <rFont val="Tahoma"/>
            <family val="2"/>
          </rPr>
          <t xml:space="preserve">
Force at 3 mm deflection</t>
        </r>
      </text>
    </comment>
  </commentList>
</comments>
</file>

<file path=xl/sharedStrings.xml><?xml version="1.0" encoding="utf-8"?>
<sst xmlns="http://schemas.openxmlformats.org/spreadsheetml/2006/main" count="4853" uniqueCount="834">
  <si>
    <t>Crack Opening Rate</t>
  </si>
  <si>
    <t>Series</t>
  </si>
  <si>
    <t>T</t>
  </si>
  <si>
    <t>Material</t>
  </si>
  <si>
    <t>Length</t>
  </si>
  <si>
    <t>Diameter</t>
  </si>
  <si>
    <t>Slenderness</t>
  </si>
  <si>
    <t>%</t>
  </si>
  <si>
    <t>MPa</t>
  </si>
  <si>
    <t>mm</t>
  </si>
  <si>
    <t>Mpa</t>
  </si>
  <si>
    <t>kN</t>
  </si>
  <si>
    <t>days</t>
  </si>
  <si>
    <t>--</t>
  </si>
  <si>
    <t>-</t>
  </si>
  <si>
    <t>Brand</t>
  </si>
  <si>
    <t>Group</t>
  </si>
  <si>
    <t>Nº</t>
  </si>
  <si>
    <t>Data</t>
  </si>
  <si>
    <t>Description</t>
  </si>
  <si>
    <t>Units</t>
  </si>
  <si>
    <t>A.</t>
  </si>
  <si>
    <t>Identity data</t>
  </si>
  <si>
    <t>B.</t>
  </si>
  <si>
    <t>C.</t>
  </si>
  <si>
    <t>D.</t>
  </si>
  <si>
    <t>Fibers</t>
  </si>
  <si>
    <t>E.</t>
  </si>
  <si>
    <t>Name / Specimen</t>
  </si>
  <si>
    <t>F.</t>
  </si>
  <si>
    <t>G.</t>
  </si>
  <si>
    <t>°C</t>
  </si>
  <si>
    <t>H.</t>
  </si>
  <si>
    <t>HR</t>
  </si>
  <si>
    <t>I.</t>
  </si>
  <si>
    <r>
      <t>D</t>
    </r>
    <r>
      <rPr>
        <i/>
        <vertAlign val="subscript"/>
        <sz val="9"/>
        <rFont val="Times New Roman"/>
        <family val="1"/>
      </rPr>
      <t>max</t>
    </r>
  </si>
  <si>
    <r>
      <t>f</t>
    </r>
    <r>
      <rPr>
        <i/>
        <vertAlign val="subscript"/>
        <sz val="9"/>
        <rFont val="Times New Roman"/>
        <family val="1"/>
      </rPr>
      <t>ck</t>
    </r>
    <r>
      <rPr>
        <i/>
        <sz val="9"/>
        <rFont val="Times New Roman"/>
        <family val="1"/>
      </rPr>
      <t xml:space="preserve"> / f</t>
    </r>
    <r>
      <rPr>
        <i/>
        <vertAlign val="subscript"/>
        <sz val="9"/>
        <rFont val="Times New Roman"/>
        <family val="1"/>
      </rPr>
      <t>ck</t>
    </r>
  </si>
  <si>
    <t>Targeted strength / Concrete Class</t>
  </si>
  <si>
    <t>Brand / Commercial reference</t>
  </si>
  <si>
    <t>Dosage in weight</t>
  </si>
  <si>
    <r>
      <t>kg/m</t>
    </r>
    <r>
      <rPr>
        <vertAlign val="superscript"/>
        <sz val="9"/>
        <rFont val="Times New Roman"/>
        <family val="1"/>
      </rPr>
      <t>3</t>
    </r>
  </si>
  <si>
    <t>Dosage  in volume</t>
  </si>
  <si>
    <t>% Vol.</t>
  </si>
  <si>
    <t>µm</t>
  </si>
  <si>
    <t>Creep coefficient referred to origin at 14 days</t>
  </si>
  <si>
    <t>Creep coefficient referred to origin at 30 days</t>
  </si>
  <si>
    <t>Creep coefficient referred to origin at 90 days</t>
  </si>
  <si>
    <t>Creep coefficient referred to origin at 180 days</t>
  </si>
  <si>
    <t>Creep coefficient referred to origin at 360 days</t>
  </si>
  <si>
    <t>Creep coefficient referred to creep stage at 14 days</t>
  </si>
  <si>
    <t>Creep coefficient referred to creep stage at 30 days</t>
  </si>
  <si>
    <t>Creep coefficient referred to creep stage at 90 days</t>
  </si>
  <si>
    <t>Creep coefficient referred to creep stage at 180 days</t>
  </si>
  <si>
    <t>Creep coefficient referred to creep stage at 360 days</t>
  </si>
  <si>
    <t>Environmental conditions during creep test</t>
  </si>
  <si>
    <t>Minimum Relative Humidity during creep test</t>
  </si>
  <si>
    <t>Maximum Relative Humidity during creep test</t>
  </si>
  <si>
    <t>Minimum Temperature during creep test</t>
  </si>
  <si>
    <t>Maximum Temperature during creep test</t>
  </si>
  <si>
    <r>
      <t>T</t>
    </r>
    <r>
      <rPr>
        <i/>
        <vertAlign val="subscript"/>
        <sz val="9"/>
        <rFont val="Times New Roman"/>
        <family val="1"/>
      </rPr>
      <t>min</t>
    </r>
  </si>
  <si>
    <r>
      <t>T</t>
    </r>
    <r>
      <rPr>
        <i/>
        <vertAlign val="subscript"/>
        <sz val="9"/>
        <rFont val="Times New Roman"/>
        <family val="1"/>
      </rPr>
      <t>max</t>
    </r>
  </si>
  <si>
    <r>
      <t>HR</t>
    </r>
    <r>
      <rPr>
        <i/>
        <vertAlign val="subscript"/>
        <sz val="9"/>
        <rFont val="Times New Roman"/>
        <family val="1"/>
      </rPr>
      <t>min</t>
    </r>
  </si>
  <si>
    <r>
      <t>HR</t>
    </r>
    <r>
      <rPr>
        <i/>
        <vertAlign val="subscript"/>
        <sz val="9"/>
        <rFont val="Times New Roman"/>
        <family val="1"/>
      </rPr>
      <t>max</t>
    </r>
  </si>
  <si>
    <t>Aggregate maximum size diameter</t>
  </si>
  <si>
    <t>Nominal pre-cracking level expected</t>
  </si>
  <si>
    <t>J.</t>
  </si>
  <si>
    <t>Specimen dimensions</t>
  </si>
  <si>
    <t>Shape</t>
  </si>
  <si>
    <t>Load configuration</t>
  </si>
  <si>
    <t>3PBT/4PBT</t>
  </si>
  <si>
    <t>Fiber Counting</t>
  </si>
  <si>
    <r>
      <t>fibres/cm</t>
    </r>
    <r>
      <rPr>
        <vertAlign val="superscript"/>
        <sz val="9"/>
        <rFont val="Times New Roman"/>
        <family val="1"/>
      </rPr>
      <t>2</t>
    </r>
  </si>
  <si>
    <r>
      <t>t</t>
    </r>
    <r>
      <rPr>
        <i/>
        <vertAlign val="subscript"/>
        <sz val="8"/>
        <rFont val="Times New Roman"/>
        <family val="1"/>
      </rPr>
      <t xml:space="preserve">f </t>
    </r>
    <r>
      <rPr>
        <i/>
        <sz val="8"/>
        <rFont val="Times New Roman"/>
        <family val="1"/>
      </rPr>
      <t>, t</t>
    </r>
    <r>
      <rPr>
        <i/>
        <vertAlign val="subscript"/>
        <sz val="8"/>
        <rFont val="Times New Roman"/>
        <family val="1"/>
      </rPr>
      <t xml:space="preserve">max </t>
    </r>
  </si>
  <si>
    <r>
      <t>t</t>
    </r>
    <r>
      <rPr>
        <i/>
        <vertAlign val="subscript"/>
        <sz val="9"/>
        <color theme="1"/>
        <rFont val="Times New Roman"/>
        <family val="1"/>
      </rPr>
      <t>ci</t>
    </r>
  </si>
  <si>
    <t>seconds</t>
  </si>
  <si>
    <t>Residual strength at LOP</t>
  </si>
  <si>
    <t>Residual strength at CMOD1</t>
  </si>
  <si>
    <t>Post-crack behavior</t>
  </si>
  <si>
    <t>Average Temperature</t>
  </si>
  <si>
    <t>Average Relative Humidity</t>
  </si>
  <si>
    <t>Creep coefficients referred to creep stage</t>
  </si>
  <si>
    <t>Creep coefficients referred to origin (with residual crack opening)</t>
  </si>
  <si>
    <t>Creep coefficient referred to origin at 60 days</t>
  </si>
  <si>
    <t>Creep coefficient referred to origin at 120 days</t>
  </si>
  <si>
    <t>Creep coefficient referred to origin at 150 days</t>
  </si>
  <si>
    <t>Creep coefficient referred to origin at 210 days</t>
  </si>
  <si>
    <t>Creep coefficient referred to origin at 240 days</t>
  </si>
  <si>
    <t>Creep coefficient referred to origin at 270 days</t>
  </si>
  <si>
    <t>Creep coefficient referred to origin at 300 days</t>
  </si>
  <si>
    <t>Creep coefficient referred to origin at 330 days</t>
  </si>
  <si>
    <t>Creep coefficient referred to creep stage at 60 days</t>
  </si>
  <si>
    <t>Creep coefficient referred to creep stage at 120 days</t>
  </si>
  <si>
    <t>Creep coefficient referred to creep stage at 150 days</t>
  </si>
  <si>
    <t>Creep coefficient referred to creep stage at 210 days</t>
  </si>
  <si>
    <t>Creep coefficient referred to creep stage at 240 days</t>
  </si>
  <si>
    <t>Creep coefficient referred to creep stage at 270 days</t>
  </si>
  <si>
    <t>Creep coefficient referred to creep stage at 300 days</t>
  </si>
  <si>
    <t>Creep coefficient referred to creep stage at 330 days</t>
  </si>
  <si>
    <t>GLOBAL DATA OBTAINED FOR EACH SPECIMEN UNTIL FAILURE</t>
  </si>
  <si>
    <t>DATA FOR ANALYSIS CALCULATED FROM CREEP TEST DATA</t>
  </si>
  <si>
    <t>[DT] Side A</t>
  </si>
  <si>
    <t>[DT] Side B</t>
  </si>
  <si>
    <t>Flexural beams - Fibers in the upper third of the side A</t>
  </si>
  <si>
    <t>Flexural beams - Fibers in the central third of the side A</t>
  </si>
  <si>
    <t>Flexural beams - Fibers in the lower third of the side A</t>
  </si>
  <si>
    <t>Flexural beams - Fibers in the upper third of the side B</t>
  </si>
  <si>
    <t>Flexural beams - Fibers in the central third of the side B</t>
  </si>
  <si>
    <t>Flexural beams - Fibers in the lower third of the side B</t>
  </si>
  <si>
    <t>Direct Tension - Fibers in the side A</t>
  </si>
  <si>
    <t>Direct Tension - Fibers in the side B</t>
  </si>
  <si>
    <t>[Panels] Mean</t>
  </si>
  <si>
    <r>
      <t>I</t>
    </r>
    <r>
      <rPr>
        <i/>
        <vertAlign val="subscript"/>
        <sz val="8"/>
        <rFont val="Times New Roman"/>
        <family val="1"/>
      </rPr>
      <t xml:space="preserve">n  </t>
    </r>
  </si>
  <si>
    <r>
      <t>t</t>
    </r>
    <r>
      <rPr>
        <i/>
        <vertAlign val="subscript"/>
        <sz val="9"/>
        <color theme="1"/>
        <rFont val="Times New Roman"/>
        <family val="1"/>
      </rPr>
      <t>cri</t>
    </r>
  </si>
  <si>
    <r>
      <t>t</t>
    </r>
    <r>
      <rPr>
        <i/>
        <vertAlign val="subscript"/>
        <sz val="9"/>
        <color theme="1"/>
        <rFont val="Times New Roman"/>
        <family val="1"/>
      </rPr>
      <t>crd</t>
    </r>
  </si>
  <si>
    <t>Curing</t>
  </si>
  <si>
    <t>E</t>
  </si>
  <si>
    <t>Young modulus</t>
  </si>
  <si>
    <t>GPa</t>
  </si>
  <si>
    <t>Residual behaviour after creep (previously named "Flexural behavior")</t>
  </si>
  <si>
    <t>L</t>
  </si>
  <si>
    <t>µm/year</t>
  </si>
  <si>
    <t>COMPLEMENTARY DATA FOR ANALYSIS</t>
  </si>
  <si>
    <t>Reference</t>
  </si>
  <si>
    <t>Reference number (Series+Name/Number)</t>
  </si>
  <si>
    <r>
      <t>f</t>
    </r>
    <r>
      <rPr>
        <i/>
        <vertAlign val="subscript"/>
        <sz val="9"/>
        <rFont val="Times New Roman"/>
        <family val="1"/>
      </rPr>
      <t>c,7</t>
    </r>
  </si>
  <si>
    <r>
      <t>f</t>
    </r>
    <r>
      <rPr>
        <i/>
        <vertAlign val="subscript"/>
        <sz val="9"/>
        <rFont val="Times New Roman"/>
        <family val="1"/>
      </rPr>
      <t>c,28</t>
    </r>
  </si>
  <si>
    <r>
      <t>f</t>
    </r>
    <r>
      <rPr>
        <i/>
        <vertAlign val="subscript"/>
        <sz val="9"/>
        <rFont val="Times New Roman"/>
        <family val="1"/>
      </rPr>
      <t>c,T1</t>
    </r>
  </si>
  <si>
    <r>
      <t>f</t>
    </r>
    <r>
      <rPr>
        <i/>
        <vertAlign val="subscript"/>
        <sz val="9"/>
        <rFont val="Times New Roman"/>
        <family val="1"/>
      </rPr>
      <t>c,T2</t>
    </r>
  </si>
  <si>
    <r>
      <t>f</t>
    </r>
    <r>
      <rPr>
        <i/>
        <vertAlign val="subscript"/>
        <sz val="9"/>
        <rFont val="Times New Roman"/>
        <family val="1"/>
      </rPr>
      <t>c,T3</t>
    </r>
  </si>
  <si>
    <t>Compressive strength (Ø150x300mm) at 28 days</t>
  </si>
  <si>
    <t>Compressive strength (Ø150x300mm) at start of creep test (T1)</t>
  </si>
  <si>
    <t>Compressive strength (Ø150x300mm) at half creep test (T2)</t>
  </si>
  <si>
    <t>Compressive strength (Ø150x300mm) at the end of creep test (T3)</t>
  </si>
  <si>
    <t>Compressive strength (Ø150x300mm) at 7 days</t>
  </si>
  <si>
    <t>Concrete matrix characteristics (mean value of the serie)</t>
  </si>
  <si>
    <t>Curing conditions</t>
  </si>
  <si>
    <t>Dimensions</t>
  </si>
  <si>
    <r>
      <rPr>
        <b/>
        <sz val="9"/>
        <rFont val="Times New Roman"/>
        <family val="1"/>
      </rPr>
      <t>Flexural Beams -</t>
    </r>
    <r>
      <rPr>
        <sz val="9"/>
        <rFont val="Times New Roman"/>
        <family val="1"/>
      </rPr>
      <t xml:space="preserve"> Support span</t>
    </r>
  </si>
  <si>
    <r>
      <t>h</t>
    </r>
    <r>
      <rPr>
        <i/>
        <vertAlign val="subscript"/>
        <sz val="9"/>
        <rFont val="Times New Roman"/>
        <family val="1"/>
      </rPr>
      <t>notch</t>
    </r>
  </si>
  <si>
    <r>
      <t>b</t>
    </r>
    <r>
      <rPr>
        <i/>
        <vertAlign val="subscript"/>
        <sz val="9"/>
        <rFont val="Times New Roman"/>
        <family val="1"/>
      </rPr>
      <t>notch</t>
    </r>
  </si>
  <si>
    <t>Notch width</t>
  </si>
  <si>
    <t>Notch height</t>
  </si>
  <si>
    <t>Load at LOP</t>
  </si>
  <si>
    <t>Load at CMOD1</t>
  </si>
  <si>
    <r>
      <t>F</t>
    </r>
    <r>
      <rPr>
        <vertAlign val="subscript"/>
        <sz val="9"/>
        <rFont val="Times New Roman"/>
        <family val="1"/>
      </rPr>
      <t>PostCreep,R2</t>
    </r>
    <r>
      <rPr>
        <sz val="9"/>
        <rFont val="Times New Roman"/>
        <family val="1"/>
      </rPr>
      <t/>
    </r>
  </si>
  <si>
    <r>
      <t>F</t>
    </r>
    <r>
      <rPr>
        <vertAlign val="subscript"/>
        <sz val="9"/>
        <rFont val="Times New Roman"/>
        <family val="1"/>
      </rPr>
      <t>PostCreep,R3</t>
    </r>
    <r>
      <rPr>
        <sz val="9"/>
        <rFont val="Times New Roman"/>
        <family val="1"/>
      </rPr>
      <t/>
    </r>
  </si>
  <si>
    <r>
      <t>F</t>
    </r>
    <r>
      <rPr>
        <vertAlign val="subscript"/>
        <sz val="9"/>
        <rFont val="Times New Roman"/>
        <family val="1"/>
      </rPr>
      <t>PostCreep,R4</t>
    </r>
    <r>
      <rPr>
        <sz val="9"/>
        <rFont val="Times New Roman"/>
        <family val="1"/>
      </rPr>
      <t/>
    </r>
  </si>
  <si>
    <t>B.1.</t>
  </si>
  <si>
    <t>B.2.</t>
  </si>
  <si>
    <t>B.3.</t>
  </si>
  <si>
    <t>B.4.</t>
  </si>
  <si>
    <t>B.5.</t>
  </si>
  <si>
    <t>B.6.</t>
  </si>
  <si>
    <t>A.1.</t>
  </si>
  <si>
    <t>A.2.</t>
  </si>
  <si>
    <t>A.3.</t>
  </si>
  <si>
    <t>C.1.</t>
  </si>
  <si>
    <t>C.2.</t>
  </si>
  <si>
    <t>C.3.</t>
  </si>
  <si>
    <t>C.4.</t>
  </si>
  <si>
    <t>C.5.</t>
  </si>
  <si>
    <t>C.6.</t>
  </si>
  <si>
    <t>C.7.</t>
  </si>
  <si>
    <t>C.9.</t>
  </si>
  <si>
    <t>D.1.</t>
  </si>
  <si>
    <t>D.2.</t>
  </si>
  <si>
    <t>D.3.</t>
  </si>
  <si>
    <t>D.4.</t>
  </si>
  <si>
    <t>D.5.</t>
  </si>
  <si>
    <t>D.6.</t>
  </si>
  <si>
    <t>D.7.</t>
  </si>
  <si>
    <t>D.8.</t>
  </si>
  <si>
    <t>D.9.</t>
  </si>
  <si>
    <t>E.1.</t>
  </si>
  <si>
    <t>E.2.</t>
  </si>
  <si>
    <t>E.3.</t>
  </si>
  <si>
    <t>E.4.</t>
  </si>
  <si>
    <t>F.1.</t>
  </si>
  <si>
    <t>F.2.</t>
  </si>
  <si>
    <t>F.3.</t>
  </si>
  <si>
    <t>F.4.</t>
  </si>
  <si>
    <t>F.5.</t>
  </si>
  <si>
    <t>G.1.</t>
  </si>
  <si>
    <t>G.2.</t>
  </si>
  <si>
    <t>G.3.</t>
  </si>
  <si>
    <t>G.4.</t>
  </si>
  <si>
    <t>G.5.</t>
  </si>
  <si>
    <t>G.6.</t>
  </si>
  <si>
    <t>CMOD</t>
  </si>
  <si>
    <t>Creep coefficient referred to creep stage at 7 days</t>
  </si>
  <si>
    <t>Creep coefficient referred to origin at 7 days</t>
  </si>
  <si>
    <t>H.1.</t>
  </si>
  <si>
    <t>H.2.</t>
  </si>
  <si>
    <t>H.3.</t>
  </si>
  <si>
    <t>H.4.</t>
  </si>
  <si>
    <t>H.5.</t>
  </si>
  <si>
    <t>H.6.</t>
  </si>
  <si>
    <t>H.7.</t>
  </si>
  <si>
    <t>H.8.</t>
  </si>
  <si>
    <t>H.9.</t>
  </si>
  <si>
    <t>H.10.</t>
  </si>
  <si>
    <t>H.11.</t>
  </si>
  <si>
    <t>H.12.</t>
  </si>
  <si>
    <t>H.13.</t>
  </si>
  <si>
    <t>H.14.</t>
  </si>
  <si>
    <t>H.15.</t>
  </si>
  <si>
    <t>H.16.</t>
  </si>
  <si>
    <t>H.17.</t>
  </si>
  <si>
    <t>H.18.</t>
  </si>
  <si>
    <t>H.19.</t>
  </si>
  <si>
    <t>H.20.</t>
  </si>
  <si>
    <t>H.21.</t>
  </si>
  <si>
    <t>I.3.</t>
  </si>
  <si>
    <t>I.4.</t>
  </si>
  <si>
    <t>K.</t>
  </si>
  <si>
    <t>L.</t>
  </si>
  <si>
    <t>J.1.</t>
  </si>
  <si>
    <t>J.2.</t>
  </si>
  <si>
    <t>J.3.</t>
  </si>
  <si>
    <t>J.4.</t>
  </si>
  <si>
    <t>J.5.</t>
  </si>
  <si>
    <t>J.6.</t>
  </si>
  <si>
    <t>J.7.</t>
  </si>
  <si>
    <t>K.1.</t>
  </si>
  <si>
    <t>K.2.</t>
  </si>
  <si>
    <t>K.3.</t>
  </si>
  <si>
    <t>K.4.</t>
  </si>
  <si>
    <t>K.5.</t>
  </si>
  <si>
    <t>K.6.</t>
  </si>
  <si>
    <t>K.7.</t>
  </si>
  <si>
    <t>K.8.</t>
  </si>
  <si>
    <t>K.9.</t>
  </si>
  <si>
    <t>K.10.</t>
  </si>
  <si>
    <t>K.12.</t>
  </si>
  <si>
    <t>K.13.</t>
  </si>
  <si>
    <t>K.14.</t>
  </si>
  <si>
    <t>K.11.</t>
  </si>
  <si>
    <t>L.1.</t>
  </si>
  <si>
    <t>L.2.</t>
  </si>
  <si>
    <t>L.3.</t>
  </si>
  <si>
    <t>L.4.</t>
  </si>
  <si>
    <t>L.5.</t>
  </si>
  <si>
    <t>L.6.</t>
  </si>
  <si>
    <t>L.7.</t>
  </si>
  <si>
    <t>L.8.</t>
  </si>
  <si>
    <t>L.9.</t>
  </si>
  <si>
    <t>L.10.</t>
  </si>
  <si>
    <t>L.11.</t>
  </si>
  <si>
    <t>L.12.</t>
  </si>
  <si>
    <t>L.13.</t>
  </si>
  <si>
    <t>Yield strength</t>
  </si>
  <si>
    <t>Ultimate Tensile strength</t>
  </si>
  <si>
    <t>D.10.</t>
  </si>
  <si>
    <r>
      <rPr>
        <i/>
        <sz val="11"/>
        <rFont val="Times New Roman"/>
        <family val="1"/>
      </rPr>
      <t>σ</t>
    </r>
    <r>
      <rPr>
        <i/>
        <vertAlign val="subscript"/>
        <sz val="9"/>
        <rFont val="Times New Roman"/>
        <family val="1"/>
      </rPr>
      <t>u</t>
    </r>
  </si>
  <si>
    <r>
      <rPr>
        <i/>
        <sz val="11"/>
        <rFont val="Times New Roman"/>
        <family val="1"/>
      </rPr>
      <t>σ</t>
    </r>
    <r>
      <rPr>
        <i/>
        <vertAlign val="subscript"/>
        <sz val="9"/>
        <rFont val="Times New Roman"/>
        <family val="1"/>
      </rPr>
      <t>y</t>
    </r>
  </si>
  <si>
    <t>F.6.</t>
  </si>
  <si>
    <t>F.7.</t>
  </si>
  <si>
    <t>F.8.</t>
  </si>
  <si>
    <t>F.9.</t>
  </si>
  <si>
    <t>3PBT</t>
  </si>
  <si>
    <t>4PBT</t>
  </si>
  <si>
    <t>M-B2</t>
  </si>
  <si>
    <t>Specimen shape: prismatic, cylindrical, square or round panel</t>
  </si>
  <si>
    <t>Prismatic</t>
  </si>
  <si>
    <r>
      <rPr>
        <b/>
        <sz val="9"/>
        <rFont val="Times New Roman"/>
        <family val="1"/>
      </rPr>
      <t>Flexural Beams -</t>
    </r>
    <r>
      <rPr>
        <sz val="9"/>
        <rFont val="Times New Roman"/>
        <family val="1"/>
      </rPr>
      <t xml:space="preserve"> Specify if 3PBT or 4PBT was adopted</t>
    </r>
  </si>
  <si>
    <t>G.7.</t>
  </si>
  <si>
    <t>G.8.</t>
  </si>
  <si>
    <t>G.9.</t>
  </si>
  <si>
    <t>G.10.</t>
  </si>
  <si>
    <t>F.10.</t>
  </si>
  <si>
    <t>F.11.</t>
  </si>
  <si>
    <t>F.12.</t>
  </si>
  <si>
    <t>F.13.</t>
  </si>
  <si>
    <t>Pre-cracking test output data - Phase 1</t>
  </si>
  <si>
    <r>
      <t>l</t>
    </r>
    <r>
      <rPr>
        <i/>
        <vertAlign val="subscript"/>
        <sz val="9"/>
        <rFont val="Times New Roman"/>
        <family val="1"/>
      </rPr>
      <t>a</t>
    </r>
  </si>
  <si>
    <r>
      <t>l</t>
    </r>
    <r>
      <rPr>
        <i/>
        <vertAlign val="subscript"/>
        <sz val="9"/>
        <rFont val="Times New Roman"/>
        <family val="1"/>
      </rPr>
      <t>b</t>
    </r>
  </si>
  <si>
    <t>Notch shape</t>
  </si>
  <si>
    <t>Shape of the notch: rectangular, semicircular, pointed…</t>
  </si>
  <si>
    <t>Age at notch</t>
  </si>
  <si>
    <r>
      <t>Residual strength after creep at CMOD2</t>
    </r>
    <r>
      <rPr>
        <sz val="8"/>
        <color rgb="FFC00000"/>
        <rFont val="Times New Roman"/>
        <family val="1"/>
      </rPr>
      <t xml:space="preserve"> *</t>
    </r>
  </si>
  <si>
    <r>
      <t>Residual strength after creep at CMOD3</t>
    </r>
    <r>
      <rPr>
        <sz val="8"/>
        <color rgb="FFC00000"/>
        <rFont val="Times New Roman"/>
        <family val="1"/>
      </rPr>
      <t xml:space="preserve"> *</t>
    </r>
  </si>
  <si>
    <r>
      <t xml:space="preserve">Residual strength after creep at CMOD4 </t>
    </r>
    <r>
      <rPr>
        <sz val="8"/>
        <color rgb="FFC00000"/>
        <rFont val="Times New Roman"/>
        <family val="1"/>
      </rPr>
      <t>*</t>
    </r>
  </si>
  <si>
    <r>
      <t>Load at CMOD2 after creep</t>
    </r>
    <r>
      <rPr>
        <sz val="8"/>
        <color rgb="FFC00000"/>
        <rFont val="Times New Roman"/>
        <family val="1"/>
      </rPr>
      <t xml:space="preserve"> *</t>
    </r>
  </si>
  <si>
    <r>
      <t>Load at CMOD3 after creep</t>
    </r>
    <r>
      <rPr>
        <sz val="8"/>
        <color rgb="FFC00000"/>
        <rFont val="Times New Roman"/>
        <family val="1"/>
      </rPr>
      <t xml:space="preserve"> *</t>
    </r>
  </si>
  <si>
    <r>
      <t>Load at CMOD4 after creep</t>
    </r>
    <r>
      <rPr>
        <sz val="8"/>
        <color rgb="FFC00000"/>
        <rFont val="Times New Roman"/>
        <family val="1"/>
      </rPr>
      <t xml:space="preserve"> *</t>
    </r>
  </si>
  <si>
    <t>C.10.</t>
  </si>
  <si>
    <t>E.5.</t>
  </si>
  <si>
    <t>E.6.</t>
  </si>
  <si>
    <t>E.7.</t>
  </si>
  <si>
    <t>N.</t>
  </si>
  <si>
    <t>Values of deferred displacement</t>
  </si>
  <si>
    <t>M.1.</t>
  </si>
  <si>
    <t>M.</t>
  </si>
  <si>
    <t>N.1.</t>
  </si>
  <si>
    <t>N.2.</t>
  </si>
  <si>
    <t>M.2.</t>
  </si>
  <si>
    <t>E.8.</t>
  </si>
  <si>
    <t>Yes/No</t>
  </si>
  <si>
    <t xml:space="preserve">Mean fibers in panels </t>
  </si>
  <si>
    <r>
      <t>fibres/cm</t>
    </r>
    <r>
      <rPr>
        <i/>
        <vertAlign val="superscript"/>
        <sz val="9"/>
        <color theme="0" tint="-0.249977111117893"/>
        <rFont val="Times New Roman"/>
        <family val="1"/>
      </rPr>
      <t>2</t>
    </r>
  </si>
  <si>
    <t>Middle</t>
  </si>
  <si>
    <t>Top</t>
  </si>
  <si>
    <t>Bottom</t>
  </si>
  <si>
    <t>[FB] Side A - Top</t>
  </si>
  <si>
    <t>[FB] Side B - Top</t>
  </si>
  <si>
    <t>[FB] Side A - Middle</t>
  </si>
  <si>
    <t>[FB] Side B - Middle</t>
  </si>
  <si>
    <t>[FB] Side A - Bottom</t>
  </si>
  <si>
    <t>[FB] Side B - Bottom</t>
  </si>
  <si>
    <t>Notch</t>
  </si>
  <si>
    <t>Trend line</t>
  </si>
  <si>
    <t>Yes</t>
  </si>
  <si>
    <t>Real/Trend</t>
  </si>
  <si>
    <t>Real</t>
  </si>
  <si>
    <r>
      <t xml:space="preserve">* Please, put in </t>
    </r>
    <r>
      <rPr>
        <b/>
        <i/>
        <sz val="8"/>
        <color rgb="FFC00000"/>
        <rFont val="Times New Roman"/>
        <family val="1"/>
      </rPr>
      <t>bold red</t>
    </r>
    <r>
      <rPr>
        <i/>
        <sz val="8"/>
        <color rgb="FFC00000"/>
        <rFont val="Times New Roman"/>
        <family val="1"/>
      </rPr>
      <t xml:space="preserve"> any residual value obtained in the ascending loading curve of the last test.</t>
    </r>
  </si>
  <si>
    <t>A.4.</t>
  </si>
  <si>
    <t>Laboratory</t>
  </si>
  <si>
    <t>M-B1</t>
  </si>
  <si>
    <t>S-B1</t>
  </si>
  <si>
    <t>S-B2</t>
  </si>
  <si>
    <t>S-B0</t>
  </si>
  <si>
    <t>LAB-01-A</t>
  </si>
  <si>
    <t>LAB-02-A</t>
  </si>
  <si>
    <t>LAB-03-A</t>
  </si>
  <si>
    <t>LAB-04-A</t>
  </si>
  <si>
    <t>LAB-05-A</t>
  </si>
  <si>
    <t>LAB-06-A</t>
  </si>
  <si>
    <t>LAB-07-A</t>
  </si>
  <si>
    <t>LAB-08-A</t>
  </si>
  <si>
    <t>LAB-10-A</t>
  </si>
  <si>
    <t>LAB-11-A</t>
  </si>
  <si>
    <t>LAB-12-A</t>
  </si>
  <si>
    <t>LAB-13-A</t>
  </si>
  <si>
    <t>LAB-15-A</t>
  </si>
  <si>
    <t>LAB-16-A</t>
  </si>
  <si>
    <t>LAB-17-A</t>
  </si>
  <si>
    <t>LAB-18-A</t>
  </si>
  <si>
    <t>Sample</t>
  </si>
  <si>
    <r>
      <t xml:space="preserve">Batch of the sepcimen </t>
    </r>
    <r>
      <rPr>
        <i/>
        <sz val="9"/>
        <rFont val="Times New Roman"/>
        <family val="1"/>
      </rPr>
      <t>(see Annex 1)</t>
    </r>
  </si>
  <si>
    <r>
      <t>Reference number of the Laboratory</t>
    </r>
    <r>
      <rPr>
        <i/>
        <sz val="9"/>
        <rFont val="Times New Roman"/>
        <family val="1"/>
      </rPr>
      <t xml:space="preserve"> (see Annex 2)</t>
    </r>
  </si>
  <si>
    <r>
      <t>Prismatic real dimensions by caliper (BxHxL) or cilyndrical (</t>
    </r>
    <r>
      <rPr>
        <sz val="9"/>
        <rFont val="Cambria"/>
        <family val="1"/>
      </rPr>
      <t>Ø</t>
    </r>
    <r>
      <rPr>
        <sz val="9"/>
        <rFont val="Times New Roman"/>
        <family val="1"/>
      </rPr>
      <t>DxH)</t>
    </r>
  </si>
  <si>
    <t>052</t>
  </si>
  <si>
    <t>Synthetic</t>
  </si>
  <si>
    <t>151,3x153,4x600</t>
  </si>
  <si>
    <t>not controled</t>
  </si>
  <si>
    <t>rectangular</t>
  </si>
  <si>
    <t>Time of curing before creep test</t>
  </si>
  <si>
    <t>Not controled, moist chamber…</t>
  </si>
  <si>
    <t>I.1.</t>
  </si>
  <si>
    <t>I.2.</t>
  </si>
  <si>
    <t>Reference displacement measured and registered during tests</t>
  </si>
  <si>
    <r>
      <rPr>
        <sz val="9"/>
        <color theme="1"/>
        <rFont val="Times New Roman"/>
        <family val="1"/>
      </rPr>
      <t xml:space="preserve">Real crack opening before unloading the specimen </t>
    </r>
    <r>
      <rPr>
        <b/>
        <sz val="9"/>
        <color theme="1"/>
        <rFont val="Times New Roman"/>
        <family val="1"/>
      </rPr>
      <t xml:space="preserve"> [Point B]</t>
    </r>
  </si>
  <si>
    <t>Load level in Creep test</t>
  </si>
  <si>
    <r>
      <rPr>
        <b/>
        <sz val="9"/>
        <rFont val="Times New Roman"/>
        <family val="1"/>
      </rPr>
      <t>Flexural Beams -</t>
    </r>
    <r>
      <rPr>
        <sz val="9"/>
        <rFont val="Times New Roman"/>
        <family val="1"/>
      </rPr>
      <t xml:space="preserve"> Distance between support and nearest loading point</t>
    </r>
  </si>
  <si>
    <r>
      <rPr>
        <b/>
        <sz val="9"/>
        <rFont val="Times New Roman"/>
        <family val="1"/>
      </rPr>
      <t>Flexural Beams -</t>
    </r>
    <r>
      <rPr>
        <sz val="9"/>
        <rFont val="Times New Roman"/>
        <family val="1"/>
      </rPr>
      <t xml:space="preserve"> Distance between loading points (only if 4PBT is in G.1)</t>
    </r>
  </si>
  <si>
    <r>
      <rPr>
        <b/>
        <sz val="9"/>
        <rFont val="Times New Roman"/>
        <family val="1"/>
      </rPr>
      <t>Flexural Beams -</t>
    </r>
    <r>
      <rPr>
        <sz val="9"/>
        <rFont val="Times New Roman"/>
        <family val="1"/>
      </rPr>
      <t xml:space="preserve"> Distance between loading points (only if 4PBT is in F.1)</t>
    </r>
  </si>
  <si>
    <r>
      <t>I</t>
    </r>
    <r>
      <rPr>
        <i/>
        <vertAlign val="subscript"/>
        <sz val="9"/>
        <rFont val="Times New Roman"/>
        <family val="1"/>
      </rPr>
      <t>c</t>
    </r>
  </si>
  <si>
    <t>Total time that load was sustained in the creep test</t>
  </si>
  <si>
    <t>Stess applied in creep test</t>
  </si>
  <si>
    <t>Load applied in creep test</t>
  </si>
  <si>
    <t>Unloading stage of creep test output data</t>
  </si>
  <si>
    <t>L.14.</t>
  </si>
  <si>
    <t>M.3.</t>
  </si>
  <si>
    <t>M.4.</t>
  </si>
  <si>
    <t>M.5.</t>
  </si>
  <si>
    <t>M.6.</t>
  </si>
  <si>
    <t>M.7.</t>
  </si>
  <si>
    <t>M.8.</t>
  </si>
  <si>
    <t>M.9.</t>
  </si>
  <si>
    <t>M.10.</t>
  </si>
  <si>
    <t>M.11.</t>
  </si>
  <si>
    <t>M.12.</t>
  </si>
  <si>
    <t>O.</t>
  </si>
  <si>
    <t>O.1.</t>
  </si>
  <si>
    <t>O.2.</t>
  </si>
  <si>
    <t>O.3.</t>
  </si>
  <si>
    <t>O.4.</t>
  </si>
  <si>
    <t>O.5.</t>
  </si>
  <si>
    <t>O.6.</t>
  </si>
  <si>
    <t>O.7.</t>
  </si>
  <si>
    <t>O.8.</t>
  </si>
  <si>
    <t>O.9.</t>
  </si>
  <si>
    <t>Time to remove the load of the creep test</t>
  </si>
  <si>
    <r>
      <t>Total displacement inmediatly after unloading (load = 0 kN)</t>
    </r>
    <r>
      <rPr>
        <b/>
        <sz val="9"/>
        <rFont val="Times New Roman"/>
        <family val="1"/>
      </rPr>
      <t xml:space="preserve">   [Point G]</t>
    </r>
  </si>
  <si>
    <r>
      <t>Total displacement after 30 days or more after unloading</t>
    </r>
    <r>
      <rPr>
        <b/>
        <sz val="9"/>
        <rFont val="Times New Roman"/>
        <family val="1"/>
      </rPr>
      <t xml:space="preserve">   [Point H]</t>
    </r>
  </si>
  <si>
    <t>Time after unloading in which recovery was registered</t>
  </si>
  <si>
    <t>Age of specimen when notching was done</t>
  </si>
  <si>
    <t>Time between notching and pre-cracking</t>
  </si>
  <si>
    <t>After notch, specimen was kept at curing chamber at controlled conditions?</t>
  </si>
  <si>
    <t>Define type of trend line used to fit creep curve</t>
  </si>
  <si>
    <r>
      <t>Creep test output data - Phase 2 (</t>
    </r>
    <r>
      <rPr>
        <i/>
        <sz val="9"/>
        <color rgb="FFC00000"/>
        <rFont val="Times New Roman"/>
        <family val="1"/>
      </rPr>
      <t>see point</t>
    </r>
    <r>
      <rPr>
        <b/>
        <i/>
        <sz val="9"/>
        <color rgb="FFC00000"/>
        <rFont val="Times New Roman"/>
        <family val="1"/>
      </rPr>
      <t xml:space="preserve"> "N. Values of deferred displacement"</t>
    </r>
    <r>
      <rPr>
        <b/>
        <i/>
        <sz val="9"/>
        <rFont val="Times New Roman"/>
        <family val="1"/>
      </rPr>
      <t>)</t>
    </r>
  </si>
  <si>
    <r>
      <t>Creep test output data - Phase 2 (</t>
    </r>
    <r>
      <rPr>
        <i/>
        <sz val="9"/>
        <color rgb="FFC00000"/>
        <rFont val="Times New Roman"/>
        <family val="1"/>
      </rPr>
      <t>see comments on point</t>
    </r>
    <r>
      <rPr>
        <b/>
        <i/>
        <sz val="9"/>
        <color rgb="FFC00000"/>
        <rFont val="Times New Roman"/>
        <family val="1"/>
      </rPr>
      <t xml:space="preserve"> "N. Values of deferred displacement"</t>
    </r>
    <r>
      <rPr>
        <b/>
        <i/>
        <sz val="9"/>
        <rFont val="Times New Roman"/>
        <family val="1"/>
      </rPr>
      <t>)</t>
    </r>
  </si>
  <si>
    <t>Deferred values</t>
  </si>
  <si>
    <t>Indicate if data provided are real values or the result of a trend line values</t>
  </si>
  <si>
    <t>051</t>
  </si>
  <si>
    <t>053</t>
  </si>
  <si>
    <t>159</t>
  </si>
  <si>
    <t>160</t>
  </si>
  <si>
    <t>162</t>
  </si>
  <si>
    <t>272</t>
  </si>
  <si>
    <t>273</t>
  </si>
  <si>
    <t>274</t>
  </si>
  <si>
    <t>363</t>
  </si>
  <si>
    <t>364</t>
  </si>
  <si>
    <t>366</t>
  </si>
  <si>
    <t>Steel</t>
  </si>
  <si>
    <t>153,4x152,5x600</t>
  </si>
  <si>
    <t>152,3x152,5x600</t>
  </si>
  <si>
    <t>151,8x151,9x600</t>
  </si>
  <si>
    <t>152,3x153,8x600</t>
  </si>
  <si>
    <t>153,5x152,7x600</t>
  </si>
  <si>
    <t>151,4x153,1x600</t>
  </si>
  <si>
    <t>154,8x153,5x600</t>
  </si>
  <si>
    <t>152,9x154,1x600</t>
  </si>
  <si>
    <t>152,1x152,9x600</t>
  </si>
  <si>
    <t>154,6x151,9x600</t>
  </si>
  <si>
    <t>154,6x152,9x600</t>
  </si>
  <si>
    <t>35/45</t>
  </si>
  <si>
    <t>056</t>
  </si>
  <si>
    <t>057</t>
  </si>
  <si>
    <t>058</t>
  </si>
  <si>
    <t>164</t>
  </si>
  <si>
    <t>165</t>
  </si>
  <si>
    <t>166</t>
  </si>
  <si>
    <t>277</t>
  </si>
  <si>
    <t>278</t>
  </si>
  <si>
    <t>279</t>
  </si>
  <si>
    <t>155x154x600</t>
  </si>
  <si>
    <t>153x154x600</t>
  </si>
  <si>
    <t>152x152x600</t>
  </si>
  <si>
    <t>152x153x600</t>
  </si>
  <si>
    <t>153x153x600</t>
  </si>
  <si>
    <t>154x155x600</t>
  </si>
  <si>
    <t>155x152x600</t>
  </si>
  <si>
    <t>151x152x600</t>
  </si>
  <si>
    <t>δ</t>
  </si>
  <si>
    <t>060</t>
  </si>
  <si>
    <t>062</t>
  </si>
  <si>
    <t>063</t>
  </si>
  <si>
    <t>283</t>
  </si>
  <si>
    <t>284</t>
  </si>
  <si>
    <t>285</t>
  </si>
  <si>
    <t>unnotched</t>
  </si>
  <si>
    <t>logarithm</t>
  </si>
  <si>
    <t>150x150x600</t>
  </si>
  <si>
    <t>065</t>
  </si>
  <si>
    <t>creep chamber</t>
  </si>
  <si>
    <t>076</t>
  </si>
  <si>
    <t>077</t>
  </si>
  <si>
    <t>079</t>
  </si>
  <si>
    <t>177</t>
  </si>
  <si>
    <t>178</t>
  </si>
  <si>
    <t>179</t>
  </si>
  <si>
    <t>153x152x600</t>
  </si>
  <si>
    <t>150x151x600</t>
  </si>
  <si>
    <t>154x151x600</t>
  </si>
  <si>
    <t>150x153x600</t>
  </si>
  <si>
    <t>151x153x600</t>
  </si>
  <si>
    <t>150x154x600</t>
  </si>
  <si>
    <t>No</t>
  </si>
  <si>
    <t>not controlled</t>
  </si>
  <si>
    <t>182</t>
  </si>
  <si>
    <t>183</t>
  </si>
  <si>
    <t>184</t>
  </si>
  <si>
    <t>152x152x602</t>
  </si>
  <si>
    <t>151x152x601</t>
  </si>
  <si>
    <t>149x153x601</t>
  </si>
  <si>
    <t>150x152x603</t>
  </si>
  <si>
    <t>not controlled in lab</t>
  </si>
  <si>
    <t>188</t>
  </si>
  <si>
    <t>189</t>
  </si>
  <si>
    <t>444</t>
  </si>
  <si>
    <t>445</t>
  </si>
  <si>
    <t>448</t>
  </si>
  <si>
    <t>449</t>
  </si>
  <si>
    <t>149,68x152.0x601,2</t>
  </si>
  <si>
    <t>152,2x152,4x599,8</t>
  </si>
  <si>
    <t>152,0x153,3x600,9</t>
  </si>
  <si>
    <t>152,5x152,6x601,4</t>
  </si>
  <si>
    <t>151,4x152,3x600,7</t>
  </si>
  <si>
    <t>153x2x152,3x601,9</t>
  </si>
  <si>
    <t>152,0x151,8x600,5</t>
  </si>
  <si>
    <t>151,9x152,5x601,7</t>
  </si>
  <si>
    <t>Moist chamber</t>
  </si>
  <si>
    <t>085</t>
  </si>
  <si>
    <t>NO</t>
  </si>
  <si>
    <t>In SF specimens there were no broken fibers.</t>
  </si>
  <si>
    <t>** I reported the total number of fibers crossing the sections. Otherwise I did not know how do distinguish broken and pulled-out fibres</t>
  </si>
  <si>
    <t>095</t>
  </si>
  <si>
    <t>Square Panel</t>
  </si>
  <si>
    <t>600x600x100</t>
  </si>
  <si>
    <t>temperature controled</t>
  </si>
  <si>
    <t>Rectangular</t>
  </si>
  <si>
    <t>less than 1 day</t>
  </si>
  <si>
    <t>258/2</t>
  </si>
  <si>
    <t>259/2</t>
  </si>
  <si>
    <t>74.1x152.8x701</t>
  </si>
  <si>
    <t>74.4x153.1x700</t>
  </si>
  <si>
    <t>Controlled</t>
  </si>
  <si>
    <t>Rectangular-semicirc.</t>
  </si>
  <si>
    <t>COD</t>
  </si>
  <si>
    <t>074</t>
  </si>
  <si>
    <t>087</t>
  </si>
  <si>
    <t>092</t>
  </si>
  <si>
    <t>097</t>
  </si>
  <si>
    <t>080</t>
  </si>
  <si>
    <t>082</t>
  </si>
  <si>
    <t>036</t>
  </si>
  <si>
    <t>037</t>
  </si>
  <si>
    <t>368</t>
  </si>
  <si>
    <t>370</t>
  </si>
  <si>
    <t>372</t>
  </si>
  <si>
    <t>Linear interpolation</t>
  </si>
  <si>
    <t>wrapped in aluminum</t>
  </si>
  <si>
    <t>191</t>
  </si>
  <si>
    <t>192</t>
  </si>
  <si>
    <t>193</t>
  </si>
  <si>
    <t>194</t>
  </si>
  <si>
    <t>450</t>
  </si>
  <si>
    <t>451</t>
  </si>
  <si>
    <t>452</t>
  </si>
  <si>
    <t>453</t>
  </si>
  <si>
    <t xml:space="preserve"> </t>
  </si>
  <si>
    <t>RDPNL-01</t>
  </si>
  <si>
    <t>RDPNL-02</t>
  </si>
  <si>
    <t>RDPNL-03</t>
  </si>
  <si>
    <t>RDPNL-04</t>
  </si>
  <si>
    <t>SQPNL-01</t>
  </si>
  <si>
    <t>SQPNL-02</t>
  </si>
  <si>
    <t>SQPNL-03</t>
  </si>
  <si>
    <t>SQPNL-04</t>
  </si>
  <si>
    <t>SQPNL-05</t>
  </si>
  <si>
    <t>SQPNL-06</t>
  </si>
  <si>
    <t>SQPNL-07</t>
  </si>
  <si>
    <t>SQPNL-08</t>
  </si>
  <si>
    <t>SQPNL-09</t>
  </si>
  <si>
    <t>SQPNL-10</t>
  </si>
  <si>
    <t>SQPNL-11</t>
  </si>
  <si>
    <t>SQPNL-12</t>
  </si>
  <si>
    <t>FLEX-01</t>
  </si>
  <si>
    <t>FLEX-02</t>
  </si>
  <si>
    <t>FLEX-03</t>
  </si>
  <si>
    <t>FLEX-04</t>
  </si>
  <si>
    <t>FLEX-05</t>
  </si>
  <si>
    <t>FLEX-06</t>
  </si>
  <si>
    <t>FLEX-07</t>
  </si>
  <si>
    <t>FLEX-08</t>
  </si>
  <si>
    <t>FLEX-09</t>
  </si>
  <si>
    <t>FLEX-10</t>
  </si>
  <si>
    <t>FLEX-11</t>
  </si>
  <si>
    <t>FLEX-12</t>
  </si>
  <si>
    <t>FLEX-13</t>
  </si>
  <si>
    <t>FLEX-14</t>
  </si>
  <si>
    <t>FLEX-15</t>
  </si>
  <si>
    <t>FLEX-16</t>
  </si>
  <si>
    <t>FLEX-17</t>
  </si>
  <si>
    <t>FLEX-18</t>
  </si>
  <si>
    <t>FLEX-19</t>
  </si>
  <si>
    <t>FLEX-20</t>
  </si>
  <si>
    <t>FLEX-21</t>
  </si>
  <si>
    <t>FLEX-22</t>
  </si>
  <si>
    <t>FLEX-23</t>
  </si>
  <si>
    <t>FLEX-24</t>
  </si>
  <si>
    <t>FLEX-25</t>
  </si>
  <si>
    <t>FLEX-26</t>
  </si>
  <si>
    <t>FLEX-27</t>
  </si>
  <si>
    <t>FLEX-28</t>
  </si>
  <si>
    <t>FLEX-29</t>
  </si>
  <si>
    <t>FLEX-30</t>
  </si>
  <si>
    <t>FLEX-31</t>
  </si>
  <si>
    <t>FLEX-32</t>
  </si>
  <si>
    <t>FLEX-33</t>
  </si>
  <si>
    <t>FLEX-34</t>
  </si>
  <si>
    <t>FLEX-35</t>
  </si>
  <si>
    <t>FLEX-36</t>
  </si>
  <si>
    <t>FLEX-37</t>
  </si>
  <si>
    <t>FLEX-38</t>
  </si>
  <si>
    <t>FLEX-39</t>
  </si>
  <si>
    <t>FLEX-40</t>
  </si>
  <si>
    <t>FLEX-41</t>
  </si>
  <si>
    <t>FLEX-42</t>
  </si>
  <si>
    <t>FLEX-43</t>
  </si>
  <si>
    <t>FLEX-44</t>
  </si>
  <si>
    <t>FLEX-45</t>
  </si>
  <si>
    <t>FLEX-46</t>
  </si>
  <si>
    <t>FLEX-47</t>
  </si>
  <si>
    <t>FLEX-48</t>
  </si>
  <si>
    <t>FLEX-49</t>
  </si>
  <si>
    <t>FLEX-50</t>
  </si>
  <si>
    <t>FLEX-51</t>
  </si>
  <si>
    <t>FLEX-52</t>
  </si>
  <si>
    <t>FLEX-53</t>
  </si>
  <si>
    <t>FLEX-54</t>
  </si>
  <si>
    <t>FLEX-55</t>
  </si>
  <si>
    <t>FLEX-56</t>
  </si>
  <si>
    <t>FLEX-57</t>
  </si>
  <si>
    <t>FLEX-58</t>
  </si>
  <si>
    <t>FLEX-59</t>
  </si>
  <si>
    <t>FLEX-60</t>
  </si>
  <si>
    <t>FLEX-61</t>
  </si>
  <si>
    <t>FLEX-62</t>
  </si>
  <si>
    <t>FLEX-63</t>
  </si>
  <si>
    <t>FLEX-64</t>
  </si>
  <si>
    <t>FLEX-65</t>
  </si>
  <si>
    <t>FLEX-66</t>
  </si>
  <si>
    <t>FLEX-67</t>
  </si>
  <si>
    <t>FLEX-68</t>
  </si>
  <si>
    <t>FLEX-69</t>
  </si>
  <si>
    <t>FLEX-70</t>
  </si>
  <si>
    <t>FLEX-71</t>
  </si>
  <si>
    <t>FLEX-72</t>
  </si>
  <si>
    <t>FLEX-73</t>
  </si>
  <si>
    <t>FLEX-74</t>
  </si>
  <si>
    <t>FLEX-75</t>
  </si>
  <si>
    <t>FLEX-76</t>
  </si>
  <si>
    <t>FLEX-77</t>
  </si>
  <si>
    <t>FLEX-78</t>
  </si>
  <si>
    <t>FLEX-79</t>
  </si>
  <si>
    <t>FLEX-80</t>
  </si>
  <si>
    <t>FLEX-81</t>
  </si>
  <si>
    <t>FLEX-82</t>
  </si>
  <si>
    <t>FLEX-83</t>
  </si>
  <si>
    <t>FLEX-84</t>
  </si>
  <si>
    <t>FLEX-85</t>
  </si>
  <si>
    <t>FLEX-86</t>
  </si>
  <si>
    <t>DRCTN-01</t>
  </si>
  <si>
    <t>DRCTN-02</t>
  </si>
  <si>
    <t>DRCTN-03</t>
  </si>
  <si>
    <t>DRCTN-04</t>
  </si>
  <si>
    <t>DRCTN-05</t>
  </si>
  <si>
    <t>DRCTN-06</t>
  </si>
  <si>
    <t>DRCTN-07</t>
  </si>
  <si>
    <t>DRCTN-08</t>
  </si>
  <si>
    <t>DRCTN-09</t>
  </si>
  <si>
    <t>DRCTN-10</t>
  </si>
  <si>
    <t>SQPNL-13</t>
  </si>
  <si>
    <t>SQPNL-14</t>
  </si>
  <si>
    <t>SQPNL-15</t>
  </si>
  <si>
    <t>SQPNL-16</t>
  </si>
  <si>
    <t>SQPNL-17</t>
  </si>
  <si>
    <t>SQPNL-18</t>
  </si>
  <si>
    <t>SQPNL-19</t>
  </si>
  <si>
    <t>SQPNL-20</t>
  </si>
  <si>
    <t>SQPNL-21</t>
  </si>
  <si>
    <t>SQPNL-22</t>
  </si>
  <si>
    <t>SQPNL-23</t>
  </si>
  <si>
    <t>SQPNL-24</t>
  </si>
  <si>
    <r>
      <t>h</t>
    </r>
    <r>
      <rPr>
        <i/>
        <vertAlign val="subscript"/>
        <sz val="9"/>
        <rFont val="Times New Roman"/>
        <family val="1"/>
      </rPr>
      <t>sp</t>
    </r>
  </si>
  <si>
    <t>b</t>
  </si>
  <si>
    <t>Round Panel</t>
  </si>
  <si>
    <t>217</t>
  </si>
  <si>
    <t>100x100x500</t>
  </si>
  <si>
    <t>83x82</t>
  </si>
  <si>
    <t>83x81</t>
  </si>
  <si>
    <t>83x80</t>
  </si>
  <si>
    <t>81x82</t>
  </si>
  <si>
    <t>mmxmm</t>
  </si>
  <si>
    <t>043</t>
  </si>
  <si>
    <t>044</t>
  </si>
  <si>
    <t>151</t>
  </si>
  <si>
    <t>152</t>
  </si>
  <si>
    <t>not</t>
  </si>
  <si>
    <t>040</t>
  </si>
  <si>
    <t>041</t>
  </si>
  <si>
    <t>042</t>
  </si>
  <si>
    <t>142</t>
  </si>
  <si>
    <t>143</t>
  </si>
  <si>
    <t>144</t>
  </si>
  <si>
    <t>264</t>
  </si>
  <si>
    <t>265</t>
  </si>
  <si>
    <t>266</t>
  </si>
  <si>
    <t>349</t>
  </si>
  <si>
    <t>350</t>
  </si>
  <si>
    <t>351</t>
  </si>
  <si>
    <t>147</t>
  </si>
  <si>
    <t>148</t>
  </si>
  <si>
    <t>149</t>
  </si>
  <si>
    <t>150</t>
  </si>
  <si>
    <t>354</t>
  </si>
  <si>
    <t>355</t>
  </si>
  <si>
    <t>356</t>
  </si>
  <si>
    <t>357</t>
  </si>
  <si>
    <t>305</t>
  </si>
  <si>
    <t>MS6_E2</t>
  </si>
  <si>
    <t>MS6_C</t>
  </si>
  <si>
    <t>MS8</t>
  </si>
  <si>
    <t>SF1C</t>
  </si>
  <si>
    <t>SF2C</t>
  </si>
  <si>
    <t>SF4E2</t>
  </si>
  <si>
    <t>Cylindrical</t>
  </si>
  <si>
    <t>94.2x150</t>
  </si>
  <si>
    <t>EN 14488-7</t>
  </si>
  <si>
    <t>Ø799.0x78.1</t>
  </si>
  <si>
    <t>Roun-Robin Creep Test Database</t>
  </si>
  <si>
    <t>Terms of Use</t>
  </si>
  <si>
    <t>Corrections updated on this version:</t>
  </si>
  <si>
    <t xml:space="preserve"> -- Creep coefficients to origin of LAB-7 and Lab-12 were removed since there is no reference to origin</t>
  </si>
  <si>
    <r>
      <t xml:space="preserve"> -- CMOD values of synthetic fibers of LAB-11 have been modified and corrected </t>
    </r>
    <r>
      <rPr>
        <i/>
        <sz val="10"/>
        <color theme="1"/>
        <rFont val="Calibri"/>
        <family val="2"/>
        <scheme val="minor"/>
      </rPr>
      <t>(cells range</t>
    </r>
    <r>
      <rPr>
        <b/>
        <i/>
        <sz val="10"/>
        <color theme="1"/>
        <rFont val="Calibri"/>
        <family val="2"/>
        <scheme val="minor"/>
      </rPr>
      <t xml:space="preserve"> CM66:CN86</t>
    </r>
    <r>
      <rPr>
        <i/>
        <sz val="10"/>
        <color theme="1"/>
        <rFont val="Calibri"/>
        <family val="2"/>
        <scheme val="minor"/>
      </rPr>
      <t xml:space="preserve"> and</t>
    </r>
    <r>
      <rPr>
        <b/>
        <i/>
        <sz val="10"/>
        <color theme="1"/>
        <rFont val="Calibri"/>
        <family val="2"/>
        <scheme val="minor"/>
      </rPr>
      <t xml:space="preserve"> CM89:CN90</t>
    </r>
    <r>
      <rPr>
        <i/>
        <sz val="10"/>
        <color theme="1"/>
        <rFont val="Calibri"/>
        <family val="2"/>
        <scheme val="minor"/>
      </rPr>
      <t xml:space="preserve"> in "01 Flexural" sheet)</t>
    </r>
  </si>
  <si>
    <r>
      <t xml:space="preserve"> -- </t>
    </r>
    <r>
      <rPr>
        <i/>
        <sz val="10"/>
        <color theme="1"/>
        <rFont val="Times New Roman"/>
        <family val="1"/>
      </rPr>
      <t>f</t>
    </r>
    <r>
      <rPr>
        <vertAlign val="subscript"/>
        <sz val="10"/>
        <color theme="1"/>
        <rFont val="Times New Roman"/>
        <family val="1"/>
      </rPr>
      <t xml:space="preserve">L </t>
    </r>
    <r>
      <rPr>
        <sz val="10"/>
        <color theme="1"/>
        <rFont val="Times New Roman"/>
        <family val="1"/>
      </rPr>
      <t xml:space="preserve">, </t>
    </r>
    <r>
      <rPr>
        <i/>
        <sz val="10"/>
        <color theme="1"/>
        <rFont val="Times New Roman"/>
        <family val="1"/>
      </rPr>
      <t>f</t>
    </r>
    <r>
      <rPr>
        <vertAlign val="subscript"/>
        <sz val="10"/>
        <color theme="1"/>
        <rFont val="Times New Roman"/>
        <family val="1"/>
      </rPr>
      <t xml:space="preserve">R,1 </t>
    </r>
    <r>
      <rPr>
        <sz val="10"/>
        <color theme="1"/>
        <rFont val="Times New Roman"/>
        <family val="1"/>
      </rPr>
      <t>, F</t>
    </r>
    <r>
      <rPr>
        <vertAlign val="subscript"/>
        <sz val="10"/>
        <color theme="1"/>
        <rFont val="Times New Roman"/>
        <family val="1"/>
      </rPr>
      <t xml:space="preserve">c </t>
    </r>
    <r>
      <rPr>
        <sz val="10"/>
        <color theme="1"/>
        <rFont val="Times New Roman"/>
        <family val="1"/>
      </rPr>
      <t xml:space="preserve">, </t>
    </r>
    <r>
      <rPr>
        <i/>
        <sz val="10"/>
        <color theme="1"/>
        <rFont val="Times New Roman"/>
        <family val="1"/>
      </rPr>
      <t>f</t>
    </r>
    <r>
      <rPr>
        <vertAlign val="subscript"/>
        <sz val="10"/>
        <color theme="1"/>
        <rFont val="Times New Roman"/>
        <family val="1"/>
      </rPr>
      <t>R,c</t>
    </r>
    <r>
      <rPr>
        <sz val="10"/>
        <color theme="1"/>
        <rFont val="Calibri"/>
        <family val="2"/>
        <scheme val="minor"/>
      </rPr>
      <t xml:space="preserve"> and </t>
    </r>
    <r>
      <rPr>
        <i/>
        <sz val="10"/>
        <color theme="1"/>
        <rFont val="Times New Roman"/>
        <family val="1"/>
      </rPr>
      <t>I</t>
    </r>
    <r>
      <rPr>
        <vertAlign val="subscript"/>
        <sz val="10"/>
        <color theme="1"/>
        <rFont val="Times New Roman"/>
        <family val="1"/>
      </rPr>
      <t>c</t>
    </r>
    <r>
      <rPr>
        <sz val="10"/>
        <color theme="1"/>
        <rFont val="Calibri"/>
        <family val="2"/>
        <scheme val="minor"/>
      </rPr>
      <t xml:space="preserve"> values  of LAB-12 were updated </t>
    </r>
    <r>
      <rPr>
        <i/>
        <sz val="10"/>
        <color theme="1"/>
        <rFont val="Calibri"/>
        <family val="2"/>
        <scheme val="minor"/>
      </rPr>
      <t xml:space="preserve">(cells range </t>
    </r>
    <r>
      <rPr>
        <b/>
        <i/>
        <sz val="10"/>
        <color theme="1"/>
        <rFont val="Calibri"/>
        <family val="2"/>
        <scheme val="minor"/>
      </rPr>
      <t>CT45:CW46</t>
    </r>
    <r>
      <rPr>
        <i/>
        <sz val="10"/>
        <color theme="1"/>
        <rFont val="Calibri"/>
        <family val="2"/>
        <scheme val="minor"/>
      </rPr>
      <t xml:space="preserve"> and </t>
    </r>
    <r>
      <rPr>
        <b/>
        <i/>
        <sz val="10"/>
        <color theme="1"/>
        <rFont val="Calibri"/>
        <family val="2"/>
        <scheme val="minor"/>
      </rPr>
      <t>CT60:CW62</t>
    </r>
    <r>
      <rPr>
        <i/>
        <sz val="10"/>
        <color theme="1"/>
        <rFont val="Calibri"/>
        <family val="2"/>
        <scheme val="minor"/>
      </rPr>
      <t xml:space="preserve"> in "01 Flexural" sheet)</t>
    </r>
  </si>
  <si>
    <r>
      <t xml:space="preserve"> -- </t>
    </r>
    <r>
      <rPr>
        <sz val="10"/>
        <color theme="1"/>
        <rFont val="Times New Roman"/>
        <family val="1"/>
      </rPr>
      <t>F</t>
    </r>
    <r>
      <rPr>
        <vertAlign val="subscript"/>
        <sz val="10"/>
        <color theme="1"/>
        <rFont val="Times New Roman"/>
        <family val="1"/>
      </rPr>
      <t>c</t>
    </r>
    <r>
      <rPr>
        <sz val="10"/>
        <color theme="1"/>
        <rFont val="Calibri"/>
        <family val="2"/>
        <scheme val="minor"/>
      </rPr>
      <t xml:space="preserve"> values of LAB-02 were updated </t>
    </r>
    <r>
      <rPr>
        <i/>
        <sz val="10"/>
        <color theme="1"/>
        <rFont val="Calibri"/>
        <family val="2"/>
        <scheme val="minor"/>
      </rPr>
      <t xml:space="preserve">(cells range </t>
    </r>
    <r>
      <rPr>
        <b/>
        <i/>
        <sz val="10"/>
        <color theme="1"/>
        <rFont val="Calibri"/>
        <family val="2"/>
        <scheme val="minor"/>
      </rPr>
      <t>U60:AF60</t>
    </r>
    <r>
      <rPr>
        <i/>
        <sz val="10"/>
        <color theme="1"/>
        <rFont val="Calibri"/>
        <family val="2"/>
        <scheme val="minor"/>
      </rPr>
      <t xml:space="preserve"> in "01 Flexural" sheet)</t>
    </r>
  </si>
  <si>
    <r>
      <t xml:space="preserve"> -- </t>
    </r>
    <r>
      <rPr>
        <i/>
        <sz val="10"/>
        <color theme="1"/>
        <rFont val="Times New Roman"/>
        <family val="1"/>
      </rPr>
      <t>Creep index I</t>
    </r>
    <r>
      <rPr>
        <vertAlign val="subscript"/>
        <sz val="10"/>
        <color theme="1"/>
        <rFont val="Times New Roman"/>
        <family val="1"/>
      </rPr>
      <t>c</t>
    </r>
    <r>
      <rPr>
        <sz val="10"/>
        <color theme="1"/>
        <rFont val="Calibri"/>
        <family val="2"/>
        <scheme val="minor"/>
      </rPr>
      <t xml:space="preserve"> values  of LAB-12 were updated of Panel Test sheet </t>
    </r>
    <r>
      <rPr>
        <i/>
        <sz val="10"/>
        <color theme="1"/>
        <rFont val="Calibri"/>
        <family val="2"/>
        <scheme val="minor"/>
      </rPr>
      <t xml:space="preserve">(cells range </t>
    </r>
    <r>
      <rPr>
        <b/>
        <i/>
        <sz val="10"/>
        <color theme="1"/>
        <rFont val="Calibri"/>
        <family val="2"/>
        <scheme val="minor"/>
      </rPr>
      <t>H62:K62</t>
    </r>
    <r>
      <rPr>
        <i/>
        <sz val="10"/>
        <color theme="1"/>
        <rFont val="Calibri"/>
        <family val="2"/>
        <scheme val="minor"/>
      </rPr>
      <t xml:space="preserve"> in "03 Panel Test (Square)" sheet)</t>
    </r>
  </si>
  <si>
    <r>
      <t xml:space="preserve"> -- Creep coefficients and COR of S-B1-301 spcimen of LAB-06 were removed since the specimen broke (cells range </t>
    </r>
    <r>
      <rPr>
        <b/>
        <i/>
        <sz val="10"/>
        <color theme="1"/>
        <rFont val="Calibri"/>
        <family val="2"/>
        <scheme val="minor"/>
      </rPr>
      <t>BL112:BL119</t>
    </r>
    <r>
      <rPr>
        <sz val="10"/>
        <color theme="1"/>
        <rFont val="Calibri"/>
        <family val="2"/>
        <scheme val="minor"/>
      </rPr>
      <t xml:space="preserve">, </t>
    </r>
    <r>
      <rPr>
        <b/>
        <i/>
        <sz val="10"/>
        <color theme="1"/>
        <rFont val="Calibri"/>
        <family val="2"/>
        <scheme val="minor"/>
      </rPr>
      <t>BL127:BL134</t>
    </r>
    <r>
      <rPr>
        <sz val="10"/>
        <color theme="1"/>
        <rFont val="Calibri"/>
        <family val="2"/>
        <scheme val="minor"/>
      </rPr>
      <t xml:space="preserve"> and </t>
    </r>
    <r>
      <rPr>
        <b/>
        <i/>
        <sz val="10"/>
        <color theme="1"/>
        <rFont val="Calibri"/>
        <family val="2"/>
        <scheme val="minor"/>
      </rPr>
      <t>BL141:BL148</t>
    </r>
    <r>
      <rPr>
        <sz val="10"/>
        <color theme="1"/>
        <rFont val="Calibri"/>
        <family val="2"/>
        <scheme val="minor"/>
      </rPr>
      <t xml:space="preserve"> in "01 Flexural" sheet)</t>
    </r>
  </si>
  <si>
    <r>
      <t xml:space="preserve"> -- Reference measuremen of LAB-02 was modified to CMOD </t>
    </r>
    <r>
      <rPr>
        <i/>
        <sz val="10"/>
        <rFont val="Calibri"/>
        <family val="2"/>
        <scheme val="minor"/>
      </rPr>
      <t xml:space="preserve">(cells range </t>
    </r>
    <r>
      <rPr>
        <b/>
        <i/>
        <sz val="10"/>
        <rFont val="Calibri"/>
        <family val="2"/>
        <scheme val="minor"/>
      </rPr>
      <t>U49:AF49</t>
    </r>
    <r>
      <rPr>
        <i/>
        <sz val="10"/>
        <rFont val="Calibri"/>
        <family val="2"/>
        <scheme val="minor"/>
      </rPr>
      <t xml:space="preserve"> in "01 Flexural" sheet)</t>
    </r>
  </si>
  <si>
    <r>
      <t xml:space="preserve">COR </t>
    </r>
    <r>
      <rPr>
        <vertAlign val="superscript"/>
        <sz val="9"/>
        <rFont val="Times New Roman"/>
        <family val="1"/>
      </rPr>
      <t>30-60</t>
    </r>
  </si>
  <si>
    <r>
      <t xml:space="preserve">COR </t>
    </r>
    <r>
      <rPr>
        <vertAlign val="superscript"/>
        <sz val="9"/>
        <rFont val="Times New Roman"/>
        <family val="1"/>
      </rPr>
      <t>60-90</t>
    </r>
  </si>
  <si>
    <r>
      <t xml:space="preserve">COR </t>
    </r>
    <r>
      <rPr>
        <vertAlign val="superscript"/>
        <sz val="9"/>
        <rFont val="Times New Roman"/>
        <family val="1"/>
      </rPr>
      <t>90-120</t>
    </r>
  </si>
  <si>
    <r>
      <t xml:space="preserve">COR </t>
    </r>
    <r>
      <rPr>
        <vertAlign val="superscript"/>
        <sz val="9"/>
        <rFont val="Times New Roman"/>
        <family val="1"/>
      </rPr>
      <t>120-150</t>
    </r>
  </si>
  <si>
    <r>
      <t xml:space="preserve">COR </t>
    </r>
    <r>
      <rPr>
        <vertAlign val="superscript"/>
        <sz val="9"/>
        <rFont val="Times New Roman"/>
        <family val="1"/>
      </rPr>
      <t>150-180</t>
    </r>
  </si>
  <si>
    <r>
      <t xml:space="preserve">COR </t>
    </r>
    <r>
      <rPr>
        <vertAlign val="superscript"/>
        <sz val="9"/>
        <rFont val="Times New Roman"/>
        <family val="1"/>
      </rPr>
      <t>180-210</t>
    </r>
  </si>
  <si>
    <r>
      <t xml:space="preserve">COR </t>
    </r>
    <r>
      <rPr>
        <vertAlign val="superscript"/>
        <sz val="9"/>
        <rFont val="Times New Roman"/>
        <family val="1"/>
      </rPr>
      <t>210-240</t>
    </r>
  </si>
  <si>
    <r>
      <t xml:space="preserve">COR </t>
    </r>
    <r>
      <rPr>
        <vertAlign val="superscript"/>
        <sz val="9"/>
        <rFont val="Times New Roman"/>
        <family val="1"/>
      </rPr>
      <t>240-270</t>
    </r>
  </si>
  <si>
    <r>
      <t xml:space="preserve">COR </t>
    </r>
    <r>
      <rPr>
        <vertAlign val="superscript"/>
        <sz val="9"/>
        <rFont val="Times New Roman"/>
        <family val="1"/>
      </rPr>
      <t>270-300</t>
    </r>
  </si>
  <si>
    <r>
      <t xml:space="preserve">COR </t>
    </r>
    <r>
      <rPr>
        <vertAlign val="superscript"/>
        <sz val="9"/>
        <rFont val="Times New Roman"/>
        <family val="1"/>
      </rPr>
      <t>300-330</t>
    </r>
  </si>
  <si>
    <r>
      <t xml:space="preserve">COR </t>
    </r>
    <r>
      <rPr>
        <vertAlign val="superscript"/>
        <sz val="9"/>
        <rFont val="Times New Roman"/>
        <family val="1"/>
      </rPr>
      <t>330-360</t>
    </r>
  </si>
  <si>
    <r>
      <rPr>
        <i/>
        <sz val="9"/>
        <rFont val="Times New Roman"/>
        <family val="1"/>
      </rPr>
      <t>f</t>
    </r>
    <r>
      <rPr>
        <vertAlign val="subscript"/>
        <sz val="9"/>
        <rFont val="Times New Roman"/>
        <family val="1"/>
      </rPr>
      <t>PostCreep,R2</t>
    </r>
  </si>
  <si>
    <r>
      <rPr>
        <i/>
        <sz val="9"/>
        <rFont val="Times New Roman"/>
        <family val="1"/>
      </rPr>
      <t>f</t>
    </r>
    <r>
      <rPr>
        <vertAlign val="subscript"/>
        <sz val="9"/>
        <rFont val="Times New Roman"/>
        <family val="1"/>
      </rPr>
      <t>PostCreep,R3</t>
    </r>
  </si>
  <si>
    <r>
      <rPr>
        <i/>
        <sz val="9"/>
        <rFont val="Times New Roman"/>
        <family val="1"/>
      </rPr>
      <t>f</t>
    </r>
    <r>
      <rPr>
        <vertAlign val="subscript"/>
        <sz val="9"/>
        <rFont val="Times New Roman"/>
        <family val="1"/>
      </rPr>
      <t>PostCreep,R4</t>
    </r>
  </si>
  <si>
    <r>
      <rPr>
        <i/>
        <sz val="9"/>
        <rFont val="Times New Roman"/>
        <family val="1"/>
      </rPr>
      <t>f</t>
    </r>
    <r>
      <rPr>
        <vertAlign val="subscript"/>
        <sz val="9"/>
        <rFont val="Times New Roman"/>
        <family val="1"/>
      </rPr>
      <t xml:space="preserve">PostCreep,R3 </t>
    </r>
    <r>
      <rPr>
        <b/>
        <sz val="9"/>
        <rFont val="Times New Roman"/>
        <family val="1"/>
      </rPr>
      <t xml:space="preserve">/ </t>
    </r>
    <r>
      <rPr>
        <i/>
        <sz val="9"/>
        <rFont val="Times New Roman"/>
        <family val="1"/>
      </rPr>
      <t>f</t>
    </r>
    <r>
      <rPr>
        <vertAlign val="subscript"/>
        <sz val="9"/>
        <rFont val="Times New Roman"/>
        <family val="1"/>
      </rPr>
      <t>R,1</t>
    </r>
  </si>
  <si>
    <t>M-B1-052</t>
  </si>
  <si>
    <t>151.3x153.4x600</t>
  </si>
  <si>
    <r>
      <t>f</t>
    </r>
    <r>
      <rPr>
        <vertAlign val="subscript"/>
        <sz val="9"/>
        <rFont val="Times New Roman"/>
        <family val="1"/>
      </rPr>
      <t>L</t>
    </r>
  </si>
  <si>
    <r>
      <rPr>
        <i/>
        <sz val="9"/>
        <rFont val="Times New Roman"/>
        <family val="1"/>
      </rPr>
      <t>f</t>
    </r>
    <r>
      <rPr>
        <vertAlign val="subscript"/>
        <sz val="9"/>
        <rFont val="Times New Roman"/>
        <family val="1"/>
      </rPr>
      <t>R,1</t>
    </r>
  </si>
  <si>
    <r>
      <rPr>
        <i/>
        <sz val="9"/>
        <rFont val="Times New Roman"/>
        <family val="1"/>
      </rPr>
      <t>F</t>
    </r>
    <r>
      <rPr>
        <vertAlign val="subscript"/>
        <sz val="9"/>
        <rFont val="Times New Roman"/>
        <family val="1"/>
      </rPr>
      <t>L</t>
    </r>
  </si>
  <si>
    <r>
      <t>CMOD</t>
    </r>
    <r>
      <rPr>
        <vertAlign val="subscript"/>
        <sz val="8"/>
        <color theme="1"/>
        <rFont val="Times New Roman"/>
        <family val="1"/>
      </rPr>
      <t>pn</t>
    </r>
  </si>
  <si>
    <r>
      <t>CMOD</t>
    </r>
    <r>
      <rPr>
        <vertAlign val="subscript"/>
        <sz val="8"/>
        <color theme="1"/>
        <rFont val="Times New Roman"/>
        <family val="1"/>
      </rPr>
      <t>p</t>
    </r>
  </si>
  <si>
    <r>
      <t>CMOD</t>
    </r>
    <r>
      <rPr>
        <vertAlign val="subscript"/>
        <sz val="8"/>
        <color theme="1"/>
        <rFont val="Times New Roman"/>
        <family val="1"/>
      </rPr>
      <t>pri</t>
    </r>
  </si>
  <si>
    <r>
      <t>CMOD</t>
    </r>
    <r>
      <rPr>
        <vertAlign val="subscript"/>
        <sz val="8"/>
        <color theme="1"/>
        <rFont val="Times New Roman"/>
        <family val="1"/>
      </rPr>
      <t>pr</t>
    </r>
  </si>
  <si>
    <r>
      <t>Elastic CMOD recovery when unloading the specimen</t>
    </r>
    <r>
      <rPr>
        <b/>
        <sz val="9"/>
        <color theme="1"/>
        <rFont val="Times New Roman"/>
        <family val="1"/>
      </rPr>
      <t xml:space="preserve">  [Point C]</t>
    </r>
  </si>
  <si>
    <r>
      <t>Remanent CMOD 10' after unloading the specimen   [</t>
    </r>
    <r>
      <rPr>
        <b/>
        <sz val="9"/>
        <color theme="1"/>
        <rFont val="Times New Roman"/>
        <family val="1"/>
      </rPr>
      <t>Point D</t>
    </r>
    <r>
      <rPr>
        <sz val="9"/>
        <color theme="1"/>
        <rFont val="Times New Roman"/>
        <family val="1"/>
      </rPr>
      <t xml:space="preserve">] </t>
    </r>
  </si>
  <si>
    <t>CMOD / COD / δ</t>
  </si>
  <si>
    <r>
      <t>F</t>
    </r>
    <r>
      <rPr>
        <i/>
        <vertAlign val="subscript"/>
        <sz val="9"/>
        <rFont val="Times New Roman"/>
        <family val="1"/>
      </rPr>
      <t>R,1</t>
    </r>
  </si>
  <si>
    <r>
      <t>CMOD</t>
    </r>
    <r>
      <rPr>
        <vertAlign val="subscript"/>
        <sz val="9"/>
        <color theme="1"/>
        <rFont val="Times New Roman"/>
        <family val="1"/>
      </rPr>
      <t>ci</t>
    </r>
  </si>
  <si>
    <r>
      <t xml:space="preserve">Instantaneous CMOD immediately after reaching </t>
    </r>
    <r>
      <rPr>
        <i/>
        <sz val="9"/>
        <color theme="1"/>
        <rFont val="Times New Roman"/>
        <family val="1"/>
      </rPr>
      <t>f</t>
    </r>
    <r>
      <rPr>
        <vertAlign val="subscript"/>
        <sz val="9"/>
        <color theme="1"/>
        <rFont val="Times New Roman"/>
        <family val="1"/>
      </rPr>
      <t>R,c</t>
    </r>
    <r>
      <rPr>
        <sz val="9"/>
        <color theme="1"/>
        <rFont val="Times New Roman"/>
        <family val="1"/>
      </rPr>
      <t xml:space="preserve">   </t>
    </r>
    <r>
      <rPr>
        <b/>
        <sz val="9"/>
        <color theme="1"/>
        <rFont val="Times New Roman"/>
        <family val="1"/>
      </rPr>
      <t>[Point E]</t>
    </r>
  </si>
  <si>
    <r>
      <t>CMOD</t>
    </r>
    <r>
      <rPr>
        <vertAlign val="subscript"/>
        <sz val="9"/>
        <color theme="1"/>
        <rFont val="Times New Roman"/>
        <family val="1"/>
      </rPr>
      <t>ci</t>
    </r>
    <r>
      <rPr>
        <vertAlign val="superscript"/>
        <sz val="9"/>
        <color theme="1"/>
        <rFont val="Times New Roman"/>
        <family val="1"/>
      </rPr>
      <t>10'</t>
    </r>
  </si>
  <si>
    <r>
      <t xml:space="preserve">Short-term CMOD 10' after reaching </t>
    </r>
    <r>
      <rPr>
        <i/>
        <sz val="9"/>
        <color theme="1"/>
        <rFont val="Times New Roman"/>
        <family val="1"/>
      </rPr>
      <t>f</t>
    </r>
    <r>
      <rPr>
        <vertAlign val="subscript"/>
        <sz val="9"/>
        <color theme="1"/>
        <rFont val="Times New Roman"/>
        <family val="1"/>
      </rPr>
      <t>R,c</t>
    </r>
    <r>
      <rPr>
        <sz val="9"/>
        <color theme="1"/>
        <rFont val="Times New Roman"/>
        <family val="1"/>
      </rPr>
      <t xml:space="preserve">   </t>
    </r>
    <r>
      <rPr>
        <b/>
        <sz val="9"/>
        <color theme="1"/>
        <rFont val="Times New Roman"/>
        <family val="1"/>
      </rPr>
      <t>[Point E+10']</t>
    </r>
  </si>
  <si>
    <r>
      <t>CMOD</t>
    </r>
    <r>
      <rPr>
        <vertAlign val="subscript"/>
        <sz val="9"/>
        <color theme="1"/>
        <rFont val="Times New Roman"/>
        <family val="1"/>
      </rPr>
      <t>ci</t>
    </r>
    <r>
      <rPr>
        <vertAlign val="superscript"/>
        <sz val="9"/>
        <color theme="1"/>
        <rFont val="Times New Roman"/>
        <family val="1"/>
      </rPr>
      <t>30'</t>
    </r>
  </si>
  <si>
    <r>
      <t xml:space="preserve">Short-term CMOD 30' after reaching </t>
    </r>
    <r>
      <rPr>
        <i/>
        <sz val="9"/>
        <color theme="1"/>
        <rFont val="Times New Roman"/>
        <family val="1"/>
      </rPr>
      <t>f</t>
    </r>
    <r>
      <rPr>
        <vertAlign val="subscript"/>
        <sz val="9"/>
        <color theme="1"/>
        <rFont val="Times New Roman"/>
        <family val="1"/>
      </rPr>
      <t>R,c</t>
    </r>
    <r>
      <rPr>
        <sz val="9"/>
        <color theme="1"/>
        <rFont val="Times New Roman"/>
        <family val="1"/>
      </rPr>
      <t xml:space="preserve">   </t>
    </r>
    <r>
      <rPr>
        <b/>
        <sz val="9"/>
        <color theme="1"/>
        <rFont val="Times New Roman"/>
        <family val="1"/>
      </rPr>
      <t>[Point E+30']</t>
    </r>
  </si>
  <si>
    <r>
      <t>CMOD</t>
    </r>
    <r>
      <rPr>
        <vertAlign val="subscript"/>
        <sz val="9"/>
        <color theme="1"/>
        <rFont val="Times New Roman"/>
        <family val="1"/>
      </rPr>
      <t>ct</t>
    </r>
    <r>
      <rPr>
        <vertAlign val="superscript"/>
        <sz val="9"/>
        <color theme="1"/>
        <rFont val="Times New Roman"/>
        <family val="1"/>
      </rPr>
      <t>1</t>
    </r>
  </si>
  <si>
    <t>Total Creep Test Displacement from point "D" at 1 day</t>
  </si>
  <si>
    <r>
      <t>CMOD</t>
    </r>
    <r>
      <rPr>
        <vertAlign val="subscript"/>
        <sz val="9"/>
        <color theme="1"/>
        <rFont val="Times New Roman"/>
        <family val="1"/>
      </rPr>
      <t>ct</t>
    </r>
    <r>
      <rPr>
        <vertAlign val="superscript"/>
        <sz val="9"/>
        <color theme="1"/>
        <rFont val="Times New Roman"/>
        <family val="1"/>
      </rPr>
      <t>2</t>
    </r>
  </si>
  <si>
    <t>Total Creep Test Displacement from point "D" at 2 day</t>
  </si>
  <si>
    <r>
      <t>CMOD</t>
    </r>
    <r>
      <rPr>
        <vertAlign val="subscript"/>
        <sz val="9"/>
        <color theme="1"/>
        <rFont val="Times New Roman"/>
        <family val="1"/>
      </rPr>
      <t>ct</t>
    </r>
    <r>
      <rPr>
        <vertAlign val="superscript"/>
        <sz val="9"/>
        <color theme="1"/>
        <rFont val="Times New Roman"/>
        <family val="1"/>
      </rPr>
      <t>3</t>
    </r>
  </si>
  <si>
    <t>Total Creep Test Displacement from point "D" at 3 day</t>
  </si>
  <si>
    <r>
      <t>CMOD</t>
    </r>
    <r>
      <rPr>
        <vertAlign val="subscript"/>
        <sz val="9"/>
        <color theme="1"/>
        <rFont val="Times New Roman"/>
        <family val="1"/>
      </rPr>
      <t>ct</t>
    </r>
    <r>
      <rPr>
        <vertAlign val="superscript"/>
        <sz val="9"/>
        <color theme="1"/>
        <rFont val="Times New Roman"/>
        <family val="1"/>
      </rPr>
      <t>5</t>
    </r>
  </si>
  <si>
    <t>Total Creep Test Displacement from point "D" at 5 day</t>
  </si>
  <si>
    <r>
      <t>CMOD</t>
    </r>
    <r>
      <rPr>
        <vertAlign val="subscript"/>
        <sz val="9"/>
        <color theme="1"/>
        <rFont val="Times New Roman"/>
        <family val="1"/>
      </rPr>
      <t>ct</t>
    </r>
    <r>
      <rPr>
        <vertAlign val="superscript"/>
        <sz val="9"/>
        <color theme="1"/>
        <rFont val="Times New Roman"/>
        <family val="1"/>
      </rPr>
      <t>7</t>
    </r>
  </si>
  <si>
    <t>Total Creep Test Displacement from point "D" at 7 day</t>
  </si>
  <si>
    <r>
      <t>CMOD</t>
    </r>
    <r>
      <rPr>
        <vertAlign val="subscript"/>
        <sz val="9"/>
        <color theme="1"/>
        <rFont val="Times New Roman"/>
        <family val="1"/>
      </rPr>
      <t>ct</t>
    </r>
    <r>
      <rPr>
        <vertAlign val="superscript"/>
        <sz val="9"/>
        <color theme="1"/>
        <rFont val="Times New Roman"/>
        <family val="1"/>
      </rPr>
      <t>14</t>
    </r>
  </si>
  <si>
    <t>Total Creep Test Displacement from point "D" at 14 day</t>
  </si>
  <si>
    <r>
      <t>CMOD</t>
    </r>
    <r>
      <rPr>
        <vertAlign val="subscript"/>
        <sz val="9"/>
        <color theme="1"/>
        <rFont val="Times New Roman"/>
        <family val="1"/>
      </rPr>
      <t>ct</t>
    </r>
    <r>
      <rPr>
        <vertAlign val="superscript"/>
        <sz val="9"/>
        <color theme="1"/>
        <rFont val="Times New Roman"/>
        <family val="1"/>
      </rPr>
      <t>30</t>
    </r>
  </si>
  <si>
    <t>Total Creep Test Displacement from point "D" at 30 day</t>
  </si>
  <si>
    <r>
      <t>CMOD</t>
    </r>
    <r>
      <rPr>
        <vertAlign val="subscript"/>
        <sz val="9"/>
        <color theme="1"/>
        <rFont val="Times New Roman"/>
        <family val="1"/>
      </rPr>
      <t>ct</t>
    </r>
    <r>
      <rPr>
        <vertAlign val="superscript"/>
        <sz val="9"/>
        <color theme="1"/>
        <rFont val="Times New Roman"/>
        <family val="1"/>
      </rPr>
      <t>60</t>
    </r>
  </si>
  <si>
    <t>Total Creep Test Displacement from point "D" at 60 day</t>
  </si>
  <si>
    <r>
      <t>CMOD</t>
    </r>
    <r>
      <rPr>
        <vertAlign val="subscript"/>
        <sz val="9"/>
        <color theme="1"/>
        <rFont val="Times New Roman"/>
        <family val="1"/>
      </rPr>
      <t>ct</t>
    </r>
    <r>
      <rPr>
        <vertAlign val="superscript"/>
        <sz val="9"/>
        <color theme="1"/>
        <rFont val="Times New Roman"/>
        <family val="1"/>
      </rPr>
      <t>90</t>
    </r>
  </si>
  <si>
    <t>Total Creep Test Displacement from point "D" at 90 day</t>
  </si>
  <si>
    <r>
      <t>CMOD</t>
    </r>
    <r>
      <rPr>
        <vertAlign val="subscript"/>
        <sz val="9"/>
        <color theme="1"/>
        <rFont val="Times New Roman"/>
        <family val="1"/>
      </rPr>
      <t>ct</t>
    </r>
    <r>
      <rPr>
        <vertAlign val="superscript"/>
        <sz val="9"/>
        <color theme="1"/>
        <rFont val="Times New Roman"/>
        <family val="1"/>
      </rPr>
      <t>120</t>
    </r>
  </si>
  <si>
    <t>Total Creep Test Displacement from point "D" at 120 day</t>
  </si>
  <si>
    <r>
      <t>CMOD</t>
    </r>
    <r>
      <rPr>
        <vertAlign val="subscript"/>
        <sz val="9"/>
        <color theme="1"/>
        <rFont val="Times New Roman"/>
        <family val="1"/>
      </rPr>
      <t>ct</t>
    </r>
    <r>
      <rPr>
        <vertAlign val="superscript"/>
        <sz val="9"/>
        <color theme="1"/>
        <rFont val="Times New Roman"/>
        <family val="1"/>
      </rPr>
      <t>150</t>
    </r>
  </si>
  <si>
    <t>Total Creep Test Displacement from point "D" at 150 day</t>
  </si>
  <si>
    <r>
      <t>CMOD</t>
    </r>
    <r>
      <rPr>
        <vertAlign val="subscript"/>
        <sz val="9"/>
        <color theme="1"/>
        <rFont val="Times New Roman"/>
        <family val="1"/>
      </rPr>
      <t>ct</t>
    </r>
    <r>
      <rPr>
        <vertAlign val="superscript"/>
        <sz val="9"/>
        <color theme="1"/>
        <rFont val="Times New Roman"/>
        <family val="1"/>
      </rPr>
      <t>180</t>
    </r>
  </si>
  <si>
    <t>Total Creep Test Displacement from point "D" at 180 day</t>
  </si>
  <si>
    <r>
      <t>CMOD</t>
    </r>
    <r>
      <rPr>
        <vertAlign val="subscript"/>
        <sz val="9"/>
        <color theme="1"/>
        <rFont val="Times New Roman"/>
        <family val="1"/>
      </rPr>
      <t>ct</t>
    </r>
    <r>
      <rPr>
        <vertAlign val="superscript"/>
        <sz val="9"/>
        <color theme="1"/>
        <rFont val="Times New Roman"/>
        <family val="1"/>
      </rPr>
      <t>210</t>
    </r>
  </si>
  <si>
    <t>Total Creep Test Displacement from point "D" at 210 day</t>
  </si>
  <si>
    <r>
      <t>CMOD</t>
    </r>
    <r>
      <rPr>
        <vertAlign val="subscript"/>
        <sz val="9"/>
        <color theme="1"/>
        <rFont val="Times New Roman"/>
        <family val="1"/>
      </rPr>
      <t>ct</t>
    </r>
    <r>
      <rPr>
        <vertAlign val="superscript"/>
        <sz val="9"/>
        <color theme="1"/>
        <rFont val="Times New Roman"/>
        <family val="1"/>
      </rPr>
      <t>240</t>
    </r>
  </si>
  <si>
    <t>Total Creep Test Displacement from point "D" at 240 day</t>
  </si>
  <si>
    <r>
      <t>CMOD</t>
    </r>
    <r>
      <rPr>
        <vertAlign val="subscript"/>
        <sz val="9"/>
        <color theme="1"/>
        <rFont val="Times New Roman"/>
        <family val="1"/>
      </rPr>
      <t>ct</t>
    </r>
    <r>
      <rPr>
        <vertAlign val="superscript"/>
        <sz val="9"/>
        <color theme="1"/>
        <rFont val="Times New Roman"/>
        <family val="1"/>
      </rPr>
      <t>270</t>
    </r>
  </si>
  <si>
    <t>Total Creep Test Displacement from point "D" at 270 day</t>
  </si>
  <si>
    <r>
      <t>CMOD</t>
    </r>
    <r>
      <rPr>
        <vertAlign val="subscript"/>
        <sz val="9"/>
        <color theme="1"/>
        <rFont val="Times New Roman"/>
        <family val="1"/>
      </rPr>
      <t>ct</t>
    </r>
    <r>
      <rPr>
        <vertAlign val="superscript"/>
        <sz val="9"/>
        <color theme="1"/>
        <rFont val="Times New Roman"/>
        <family val="1"/>
      </rPr>
      <t>300</t>
    </r>
  </si>
  <si>
    <t>Total Creep Test Displacement from point "D" at 300 day</t>
  </si>
  <si>
    <r>
      <t>CMOD</t>
    </r>
    <r>
      <rPr>
        <vertAlign val="subscript"/>
        <sz val="9"/>
        <color theme="1"/>
        <rFont val="Times New Roman"/>
        <family val="1"/>
      </rPr>
      <t>ct</t>
    </r>
    <r>
      <rPr>
        <vertAlign val="superscript"/>
        <sz val="9"/>
        <color theme="1"/>
        <rFont val="Times New Roman"/>
        <family val="1"/>
      </rPr>
      <t>330</t>
    </r>
  </si>
  <si>
    <t>Total Creep Test Displacement from point "D" at 330 day</t>
  </si>
  <si>
    <r>
      <t>CMOD</t>
    </r>
    <r>
      <rPr>
        <vertAlign val="subscript"/>
        <sz val="9"/>
        <color theme="1"/>
        <rFont val="Times New Roman"/>
        <family val="1"/>
      </rPr>
      <t>ct</t>
    </r>
    <r>
      <rPr>
        <vertAlign val="superscript"/>
        <sz val="9"/>
        <color theme="1"/>
        <rFont val="Times New Roman"/>
        <family val="1"/>
      </rPr>
      <t>360</t>
    </r>
  </si>
  <si>
    <t>Total Creep Test Displacement from point "D" at 360 day</t>
  </si>
  <si>
    <r>
      <t>CMOD</t>
    </r>
    <r>
      <rPr>
        <vertAlign val="subscript"/>
        <sz val="9"/>
        <rFont val="Times New Roman"/>
        <family val="1"/>
      </rPr>
      <t>cri</t>
    </r>
  </si>
  <si>
    <r>
      <t>CMOD</t>
    </r>
    <r>
      <rPr>
        <vertAlign val="subscript"/>
        <sz val="9"/>
        <rFont val="Times New Roman"/>
        <family val="1"/>
      </rPr>
      <t>crd</t>
    </r>
  </si>
  <si>
    <r>
      <t>F</t>
    </r>
    <r>
      <rPr>
        <vertAlign val="subscript"/>
        <sz val="8"/>
        <rFont val="Times New Roman"/>
        <family val="1"/>
      </rPr>
      <t>R,</t>
    </r>
    <r>
      <rPr>
        <vertAlign val="subscript"/>
        <sz val="9"/>
        <rFont val="Times New Roman"/>
        <family val="1"/>
      </rPr>
      <t>c</t>
    </r>
    <r>
      <rPr>
        <i/>
        <vertAlign val="subscript"/>
        <sz val="8"/>
        <rFont val="Times New Roman"/>
        <family val="1"/>
      </rPr>
      <t xml:space="preserve"> </t>
    </r>
  </si>
  <si>
    <r>
      <t>f</t>
    </r>
    <r>
      <rPr>
        <vertAlign val="subscript"/>
        <sz val="9"/>
        <color theme="1"/>
        <rFont val="Times New Roman"/>
        <family val="1"/>
      </rPr>
      <t>R,c</t>
    </r>
  </si>
  <si>
    <r>
      <t xml:space="preserve">Time in which load has been applied (from start loading to reference load </t>
    </r>
    <r>
      <rPr>
        <i/>
        <sz val="9"/>
        <color theme="1"/>
        <rFont val="Times New Roman"/>
        <family val="1"/>
      </rPr>
      <t>f</t>
    </r>
    <r>
      <rPr>
        <vertAlign val="subscript"/>
        <sz val="9"/>
        <color theme="1"/>
        <rFont val="Times New Roman"/>
        <family val="1"/>
      </rPr>
      <t>R,c</t>
    </r>
    <r>
      <rPr>
        <sz val="9"/>
        <color theme="1"/>
        <rFont val="Times New Roman"/>
        <family val="1"/>
      </rPr>
      <t>)</t>
    </r>
  </si>
  <si>
    <r>
      <t xml:space="preserve">Nominal Creep index  [% of </t>
    </r>
    <r>
      <rPr>
        <i/>
        <sz val="9"/>
        <rFont val="Times New Roman"/>
        <family val="1"/>
      </rPr>
      <t>f</t>
    </r>
    <r>
      <rPr>
        <vertAlign val="subscript"/>
        <sz val="9"/>
        <rFont val="Times New Roman"/>
        <family val="1"/>
      </rPr>
      <t>R,p</t>
    </r>
    <r>
      <rPr>
        <sz val="9"/>
        <rFont val="Times New Roman"/>
        <family val="1"/>
      </rPr>
      <t>]</t>
    </r>
  </si>
  <si>
    <r>
      <t xml:space="preserve">Creep index    [ </t>
    </r>
    <r>
      <rPr>
        <i/>
        <sz val="9"/>
        <rFont val="Times New Roman"/>
        <family val="1"/>
      </rPr>
      <t>I</t>
    </r>
    <r>
      <rPr>
        <i/>
        <vertAlign val="subscript"/>
        <sz val="9"/>
        <rFont val="Times New Roman"/>
        <family val="1"/>
      </rPr>
      <t>c</t>
    </r>
    <r>
      <rPr>
        <sz val="9"/>
        <rFont val="Times New Roman"/>
        <family val="1"/>
      </rPr>
      <t xml:space="preserve"> = </t>
    </r>
    <r>
      <rPr>
        <i/>
        <sz val="9"/>
        <rFont val="Times New Roman"/>
        <family val="1"/>
      </rPr>
      <t>f</t>
    </r>
    <r>
      <rPr>
        <vertAlign val="subscript"/>
        <sz val="9"/>
        <rFont val="Times New Roman"/>
        <family val="1"/>
      </rPr>
      <t>R,c</t>
    </r>
    <r>
      <rPr>
        <sz val="9"/>
        <rFont val="Times New Roman"/>
        <family val="1"/>
      </rPr>
      <t xml:space="preserve"> / </t>
    </r>
    <r>
      <rPr>
        <i/>
        <sz val="9"/>
        <rFont val="Times New Roman"/>
        <family val="1"/>
      </rPr>
      <t>f</t>
    </r>
    <r>
      <rPr>
        <vertAlign val="subscript"/>
        <sz val="9"/>
        <rFont val="Times New Roman"/>
        <family val="1"/>
      </rPr>
      <t>R,p</t>
    </r>
    <r>
      <rPr>
        <sz val="9"/>
        <rFont val="Times New Roman"/>
        <family val="1"/>
      </rPr>
      <t>]</t>
    </r>
  </si>
  <si>
    <r>
      <t>φ</t>
    </r>
    <r>
      <rPr>
        <vertAlign val="subscript"/>
        <sz val="9"/>
        <color theme="1"/>
        <rFont val="Times New Roman"/>
        <family val="1"/>
      </rPr>
      <t>w,c</t>
    </r>
    <r>
      <rPr>
        <vertAlign val="superscript"/>
        <sz val="9"/>
        <color theme="1"/>
        <rFont val="Times New Roman"/>
        <family val="1"/>
      </rPr>
      <t>7</t>
    </r>
  </si>
  <si>
    <r>
      <t>φ</t>
    </r>
    <r>
      <rPr>
        <vertAlign val="subscript"/>
        <sz val="9"/>
        <color theme="1"/>
        <rFont val="Times New Roman"/>
        <family val="1"/>
      </rPr>
      <t>w,c</t>
    </r>
    <r>
      <rPr>
        <vertAlign val="superscript"/>
        <sz val="9"/>
        <color theme="1"/>
        <rFont val="Times New Roman"/>
        <family val="1"/>
      </rPr>
      <t>14</t>
    </r>
  </si>
  <si>
    <r>
      <t>φ</t>
    </r>
    <r>
      <rPr>
        <vertAlign val="subscript"/>
        <sz val="9"/>
        <color theme="1"/>
        <rFont val="Times New Roman"/>
        <family val="1"/>
      </rPr>
      <t>w,c</t>
    </r>
    <r>
      <rPr>
        <vertAlign val="superscript"/>
        <sz val="9"/>
        <color theme="1"/>
        <rFont val="Times New Roman"/>
        <family val="1"/>
      </rPr>
      <t>30</t>
    </r>
  </si>
  <si>
    <r>
      <t>φ</t>
    </r>
    <r>
      <rPr>
        <vertAlign val="subscript"/>
        <sz val="9"/>
        <color theme="1"/>
        <rFont val="Times New Roman"/>
        <family val="1"/>
      </rPr>
      <t>w,c</t>
    </r>
    <r>
      <rPr>
        <vertAlign val="superscript"/>
        <sz val="9"/>
        <color theme="1"/>
        <rFont val="Times New Roman"/>
        <family val="1"/>
      </rPr>
      <t>60</t>
    </r>
  </si>
  <si>
    <r>
      <t>φ</t>
    </r>
    <r>
      <rPr>
        <vertAlign val="subscript"/>
        <sz val="9"/>
        <color theme="1"/>
        <rFont val="Times New Roman"/>
        <family val="1"/>
      </rPr>
      <t>w,c</t>
    </r>
    <r>
      <rPr>
        <vertAlign val="superscript"/>
        <sz val="9"/>
        <color theme="1"/>
        <rFont val="Times New Roman"/>
        <family val="1"/>
      </rPr>
      <t>90</t>
    </r>
  </si>
  <si>
    <r>
      <t>φ</t>
    </r>
    <r>
      <rPr>
        <vertAlign val="subscript"/>
        <sz val="9"/>
        <color theme="1"/>
        <rFont val="Times New Roman"/>
        <family val="1"/>
      </rPr>
      <t>w,c</t>
    </r>
    <r>
      <rPr>
        <vertAlign val="superscript"/>
        <sz val="9"/>
        <color theme="1"/>
        <rFont val="Times New Roman"/>
        <family val="1"/>
      </rPr>
      <t>120</t>
    </r>
  </si>
  <si>
    <r>
      <t>φ</t>
    </r>
    <r>
      <rPr>
        <vertAlign val="subscript"/>
        <sz val="9"/>
        <color theme="1"/>
        <rFont val="Times New Roman"/>
        <family val="1"/>
      </rPr>
      <t>w,c</t>
    </r>
    <r>
      <rPr>
        <vertAlign val="superscript"/>
        <sz val="9"/>
        <color theme="1"/>
        <rFont val="Times New Roman"/>
        <family val="1"/>
      </rPr>
      <t>150</t>
    </r>
  </si>
  <si>
    <r>
      <t>φ</t>
    </r>
    <r>
      <rPr>
        <vertAlign val="subscript"/>
        <sz val="9"/>
        <color theme="1"/>
        <rFont val="Times New Roman"/>
        <family val="1"/>
      </rPr>
      <t>w,c</t>
    </r>
    <r>
      <rPr>
        <vertAlign val="superscript"/>
        <sz val="9"/>
        <color theme="1"/>
        <rFont val="Times New Roman"/>
        <family val="1"/>
      </rPr>
      <t>180</t>
    </r>
  </si>
  <si>
    <r>
      <t>φ</t>
    </r>
    <r>
      <rPr>
        <vertAlign val="subscript"/>
        <sz val="9"/>
        <color theme="1"/>
        <rFont val="Times New Roman"/>
        <family val="1"/>
      </rPr>
      <t>w,c</t>
    </r>
    <r>
      <rPr>
        <vertAlign val="superscript"/>
        <sz val="9"/>
        <color theme="1"/>
        <rFont val="Times New Roman"/>
        <family val="1"/>
      </rPr>
      <t>210</t>
    </r>
  </si>
  <si>
    <r>
      <t>φ</t>
    </r>
    <r>
      <rPr>
        <vertAlign val="subscript"/>
        <sz val="9"/>
        <color theme="1"/>
        <rFont val="Times New Roman"/>
        <family val="1"/>
      </rPr>
      <t>w,c</t>
    </r>
    <r>
      <rPr>
        <vertAlign val="superscript"/>
        <sz val="9"/>
        <color theme="1"/>
        <rFont val="Times New Roman"/>
        <family val="1"/>
      </rPr>
      <t>240</t>
    </r>
  </si>
  <si>
    <r>
      <t>φ</t>
    </r>
    <r>
      <rPr>
        <vertAlign val="subscript"/>
        <sz val="9"/>
        <color theme="1"/>
        <rFont val="Times New Roman"/>
        <family val="1"/>
      </rPr>
      <t>w,c</t>
    </r>
    <r>
      <rPr>
        <vertAlign val="superscript"/>
        <sz val="9"/>
        <color theme="1"/>
        <rFont val="Times New Roman"/>
        <family val="1"/>
      </rPr>
      <t>270</t>
    </r>
  </si>
  <si>
    <r>
      <t>φ</t>
    </r>
    <r>
      <rPr>
        <vertAlign val="subscript"/>
        <sz val="9"/>
        <color theme="1"/>
        <rFont val="Times New Roman"/>
        <family val="1"/>
      </rPr>
      <t>w,c</t>
    </r>
    <r>
      <rPr>
        <vertAlign val="superscript"/>
        <sz val="9"/>
        <color theme="1"/>
        <rFont val="Times New Roman"/>
        <family val="1"/>
      </rPr>
      <t>300</t>
    </r>
  </si>
  <si>
    <r>
      <t>φ</t>
    </r>
    <r>
      <rPr>
        <vertAlign val="subscript"/>
        <sz val="9"/>
        <color theme="1"/>
        <rFont val="Times New Roman"/>
        <family val="1"/>
      </rPr>
      <t>w,c</t>
    </r>
    <r>
      <rPr>
        <vertAlign val="superscript"/>
        <sz val="9"/>
        <color theme="1"/>
        <rFont val="Times New Roman"/>
        <family val="1"/>
      </rPr>
      <t>330</t>
    </r>
  </si>
  <si>
    <r>
      <t>φ</t>
    </r>
    <r>
      <rPr>
        <vertAlign val="subscript"/>
        <sz val="9"/>
        <color theme="1"/>
        <rFont val="Times New Roman"/>
        <family val="1"/>
      </rPr>
      <t>w,c</t>
    </r>
    <r>
      <rPr>
        <vertAlign val="superscript"/>
        <sz val="9"/>
        <color theme="1"/>
        <rFont val="Times New Roman"/>
        <family val="1"/>
      </rPr>
      <t>360</t>
    </r>
  </si>
  <si>
    <r>
      <t>φ</t>
    </r>
    <r>
      <rPr>
        <vertAlign val="subscript"/>
        <sz val="9"/>
        <color theme="1"/>
        <rFont val="Times New Roman"/>
        <family val="1"/>
      </rPr>
      <t>w,o</t>
    </r>
    <r>
      <rPr>
        <vertAlign val="superscript"/>
        <sz val="9"/>
        <color theme="1"/>
        <rFont val="Times New Roman"/>
        <family val="1"/>
      </rPr>
      <t>7</t>
    </r>
  </si>
  <si>
    <r>
      <t>φ</t>
    </r>
    <r>
      <rPr>
        <vertAlign val="subscript"/>
        <sz val="9"/>
        <color theme="1"/>
        <rFont val="Times New Roman"/>
        <family val="1"/>
      </rPr>
      <t>w,o</t>
    </r>
    <r>
      <rPr>
        <vertAlign val="superscript"/>
        <sz val="9"/>
        <color theme="1"/>
        <rFont val="Times New Roman"/>
        <family val="1"/>
      </rPr>
      <t>14</t>
    </r>
  </si>
  <si>
    <r>
      <t>φ</t>
    </r>
    <r>
      <rPr>
        <vertAlign val="subscript"/>
        <sz val="9"/>
        <color theme="1"/>
        <rFont val="Times New Roman"/>
        <family val="1"/>
      </rPr>
      <t>w,o</t>
    </r>
    <r>
      <rPr>
        <vertAlign val="superscript"/>
        <sz val="9"/>
        <color theme="1"/>
        <rFont val="Times New Roman"/>
        <family val="1"/>
      </rPr>
      <t>30</t>
    </r>
  </si>
  <si>
    <r>
      <t>φ</t>
    </r>
    <r>
      <rPr>
        <vertAlign val="subscript"/>
        <sz val="9"/>
        <color theme="1"/>
        <rFont val="Times New Roman"/>
        <family val="1"/>
      </rPr>
      <t>w,o</t>
    </r>
    <r>
      <rPr>
        <vertAlign val="superscript"/>
        <sz val="9"/>
        <color theme="1"/>
        <rFont val="Times New Roman"/>
        <family val="1"/>
      </rPr>
      <t>60</t>
    </r>
  </si>
  <si>
    <r>
      <t>φ</t>
    </r>
    <r>
      <rPr>
        <vertAlign val="subscript"/>
        <sz val="9"/>
        <color theme="1"/>
        <rFont val="Times New Roman"/>
        <family val="1"/>
      </rPr>
      <t>w,o</t>
    </r>
    <r>
      <rPr>
        <vertAlign val="superscript"/>
        <sz val="9"/>
        <color theme="1"/>
        <rFont val="Times New Roman"/>
        <family val="1"/>
      </rPr>
      <t>90</t>
    </r>
  </si>
  <si>
    <r>
      <t>φ</t>
    </r>
    <r>
      <rPr>
        <vertAlign val="subscript"/>
        <sz val="9"/>
        <color theme="1"/>
        <rFont val="Times New Roman"/>
        <family val="1"/>
      </rPr>
      <t>w,o</t>
    </r>
    <r>
      <rPr>
        <vertAlign val="superscript"/>
        <sz val="9"/>
        <color theme="1"/>
        <rFont val="Times New Roman"/>
        <family val="1"/>
      </rPr>
      <t>120</t>
    </r>
  </si>
  <si>
    <r>
      <t>φ</t>
    </r>
    <r>
      <rPr>
        <vertAlign val="subscript"/>
        <sz val="9"/>
        <color theme="1"/>
        <rFont val="Times New Roman"/>
        <family val="1"/>
      </rPr>
      <t>w,o</t>
    </r>
    <r>
      <rPr>
        <vertAlign val="superscript"/>
        <sz val="9"/>
        <color theme="1"/>
        <rFont val="Times New Roman"/>
        <family val="1"/>
      </rPr>
      <t>150</t>
    </r>
  </si>
  <si>
    <r>
      <t>φ</t>
    </r>
    <r>
      <rPr>
        <vertAlign val="subscript"/>
        <sz val="9"/>
        <color theme="1"/>
        <rFont val="Times New Roman"/>
        <family val="1"/>
      </rPr>
      <t>w,o</t>
    </r>
    <r>
      <rPr>
        <vertAlign val="superscript"/>
        <sz val="9"/>
        <color theme="1"/>
        <rFont val="Times New Roman"/>
        <family val="1"/>
      </rPr>
      <t>180</t>
    </r>
  </si>
  <si>
    <r>
      <t>φ</t>
    </r>
    <r>
      <rPr>
        <vertAlign val="subscript"/>
        <sz val="9"/>
        <color theme="1"/>
        <rFont val="Times New Roman"/>
        <family val="1"/>
      </rPr>
      <t>w,o</t>
    </r>
    <r>
      <rPr>
        <vertAlign val="superscript"/>
        <sz val="9"/>
        <color theme="1"/>
        <rFont val="Times New Roman"/>
        <family val="1"/>
      </rPr>
      <t>210</t>
    </r>
  </si>
  <si>
    <r>
      <t>φ</t>
    </r>
    <r>
      <rPr>
        <vertAlign val="subscript"/>
        <sz val="9"/>
        <color theme="1"/>
        <rFont val="Times New Roman"/>
        <family val="1"/>
      </rPr>
      <t>w,o</t>
    </r>
    <r>
      <rPr>
        <vertAlign val="superscript"/>
        <sz val="9"/>
        <color theme="1"/>
        <rFont val="Times New Roman"/>
        <family val="1"/>
      </rPr>
      <t>240</t>
    </r>
  </si>
  <si>
    <r>
      <t>φ</t>
    </r>
    <r>
      <rPr>
        <vertAlign val="subscript"/>
        <sz val="9"/>
        <color theme="1"/>
        <rFont val="Times New Roman"/>
        <family val="1"/>
      </rPr>
      <t>w,o</t>
    </r>
    <r>
      <rPr>
        <vertAlign val="superscript"/>
        <sz val="9"/>
        <color theme="1"/>
        <rFont val="Times New Roman"/>
        <family val="1"/>
      </rPr>
      <t>270</t>
    </r>
  </si>
  <si>
    <r>
      <t>φ</t>
    </r>
    <r>
      <rPr>
        <vertAlign val="subscript"/>
        <sz val="9"/>
        <color theme="1"/>
        <rFont val="Times New Roman"/>
        <family val="1"/>
      </rPr>
      <t>w,o</t>
    </r>
    <r>
      <rPr>
        <vertAlign val="superscript"/>
        <sz val="9"/>
        <color theme="1"/>
        <rFont val="Times New Roman"/>
        <family val="1"/>
      </rPr>
      <t>300</t>
    </r>
  </si>
  <si>
    <r>
      <t>φ</t>
    </r>
    <r>
      <rPr>
        <vertAlign val="subscript"/>
        <sz val="9"/>
        <color theme="1"/>
        <rFont val="Times New Roman"/>
        <family val="1"/>
      </rPr>
      <t>w,o</t>
    </r>
    <r>
      <rPr>
        <vertAlign val="superscript"/>
        <sz val="9"/>
        <color theme="1"/>
        <rFont val="Times New Roman"/>
        <family val="1"/>
      </rPr>
      <t>330</t>
    </r>
  </si>
  <si>
    <r>
      <t>φ</t>
    </r>
    <r>
      <rPr>
        <vertAlign val="subscript"/>
        <sz val="9"/>
        <color theme="1"/>
        <rFont val="Times New Roman"/>
        <family val="1"/>
      </rPr>
      <t>w,o</t>
    </r>
    <r>
      <rPr>
        <vertAlign val="superscript"/>
        <sz val="9"/>
        <color theme="1"/>
        <rFont val="Times New Roman"/>
        <family val="1"/>
      </rPr>
      <t>360</t>
    </r>
  </si>
  <si>
    <r>
      <rPr>
        <b/>
        <i/>
        <sz val="8"/>
        <color rgb="FFC00000"/>
        <rFont val="Times New Roman"/>
        <family val="1"/>
      </rPr>
      <t>**</t>
    </r>
    <r>
      <rPr>
        <i/>
        <sz val="8"/>
        <color rgb="FFC00000"/>
        <rFont val="Times New Roman"/>
        <family val="1"/>
      </rPr>
      <t xml:space="preserve"> The creep coeficients will  be obtained, in a first aproach, for the instantaneous deformation of CMOD</t>
    </r>
    <r>
      <rPr>
        <i/>
        <vertAlign val="subscript"/>
        <sz val="8"/>
        <color rgb="FFC00000"/>
        <rFont val="Times New Roman"/>
        <family val="1"/>
      </rPr>
      <t>ci</t>
    </r>
    <r>
      <rPr>
        <i/>
        <sz val="8"/>
        <color rgb="FFC00000"/>
        <rFont val="Times New Roman"/>
        <family val="1"/>
      </rPr>
      <t xml:space="preserve"> since </t>
    </r>
  </si>
  <si>
    <t xml:space="preserve">the influence of this parameters is under investigation. If the short-term values (CMODci10' or CMODci30') are finally </t>
  </si>
  <si>
    <t>choosen as refence for instant deformation, creep coefficients could be recalculated since three different values were given.</t>
  </si>
  <si>
    <r>
      <t xml:space="preserve">COR </t>
    </r>
    <r>
      <rPr>
        <vertAlign val="superscript"/>
        <sz val="9"/>
        <rFont val="Times New Roman"/>
        <family val="1"/>
      </rPr>
      <t>0-30</t>
    </r>
  </si>
  <si>
    <t>Legend:</t>
  </si>
  <si>
    <t>Crack opening rate from 0 to 30 days</t>
  </si>
  <si>
    <t>Crack opening rate from 30 to 60 days</t>
  </si>
  <si>
    <t>Crack opening rate from 60 to 90 days</t>
  </si>
  <si>
    <t>Crack opening rate from 90 to 120 days</t>
  </si>
  <si>
    <t>Crack opening rate from 120 to 150 days</t>
  </si>
  <si>
    <t>Crack opening rate from 150 to 180 days</t>
  </si>
  <si>
    <t>Crack opening rate from 180 to 210 days</t>
  </si>
  <si>
    <t>Crack opening rate from 210 to 240 days</t>
  </si>
  <si>
    <t>Crack opening rate from 240 to 270 days</t>
  </si>
  <si>
    <t>Crack opening rate from 270 to 300 days</t>
  </si>
  <si>
    <t>Crack opening rate from 300 to 330 days</t>
  </si>
  <si>
    <t>Crack opening rate from 330 to 360 days</t>
  </si>
  <si>
    <t>input values</t>
  </si>
  <si>
    <t>missing values</t>
  </si>
  <si>
    <t>missing automatic values</t>
  </si>
  <si>
    <t>Cross sectional area</t>
  </si>
  <si>
    <t>updated values</t>
  </si>
  <si>
    <t>automatic values</t>
  </si>
  <si>
    <t>This work is licensed under a Creative Commons Attribution-NonCommercial-ShareAlike 4.0 International License.</t>
  </si>
  <si>
    <r>
      <t xml:space="preserve">This database was obtained in an international Round-Robin Creep Test campaign promoted by the RILEM Technical Committee TC 261-CCF.
</t>
    </r>
    <r>
      <rPr>
        <sz val="2"/>
        <color theme="1"/>
        <rFont val="Calibri"/>
        <family val="2"/>
        <scheme val="minor"/>
      </rPr>
      <t xml:space="preserve">
</t>
    </r>
    <r>
      <rPr>
        <sz val="10"/>
        <color theme="1"/>
        <rFont val="Calibri"/>
        <family val="2"/>
        <scheme val="minor"/>
      </rPr>
      <t xml:space="preserve">The database is available under a Creative Commons license for the scientific community as supplementary material of the Round-Robin Test State-of-the-Art Report published by Springer in the RILEM State-of-the-Art Reports series. If this database is used for analysis and the conclusions are published in any conference or scientific journal, it is mandatory to cite the present database in the publication. The citation of the corresponding Round-Robin Test State-of-the-Art Report book is highly recommended, as well as to acknowledge the RILEM Technical Committee 261-CCF in the of the publication.
</t>
    </r>
    <r>
      <rPr>
        <sz val="2"/>
        <color theme="1"/>
        <rFont val="Calibri"/>
        <family val="2"/>
        <scheme val="minor"/>
      </rPr>
      <t xml:space="preserve">
</t>
    </r>
    <r>
      <rPr>
        <sz val="10"/>
        <color theme="1"/>
        <rFont val="Calibri"/>
        <family val="2"/>
        <scheme val="minor"/>
      </rPr>
      <t xml:space="preserve">This RRT has been supported by the fibres producers Master Builders Solutions (BASF), BEKAERT and ArcelorMittal Fibres. The RRT organizers wish to thank their financial support in the fabrication and delivery of the specimens all over the world.
</t>
    </r>
    <r>
      <rPr>
        <sz val="4"/>
        <color theme="1"/>
        <rFont val="Calibri"/>
        <family val="2"/>
        <scheme val="minor"/>
      </rPr>
      <t xml:space="preserve">
</t>
    </r>
    <r>
      <rPr>
        <sz val="10"/>
        <color theme="1"/>
        <rFont val="Calibri"/>
        <family val="2"/>
        <scheme val="minor"/>
      </rPr>
      <t xml:space="preserve">The RRT organizers gratefully thank to the following institutions their participation on this international experimental programme: Universitat Politècnica de València UPV, Universitat Politècnica de Catalunya UPC, OTH Regensburg, Master Builders Solutions (BASF), LEMIT-CIC and Facultad de Ingeniería UNLP, Indian Institute of Technology Madras IITM, NV BEKAERT SA, Tohoku University, ArcelorMittal Fibres, BBRI Belgium Building Research Institute, University of Bologna, Universidade Federal de Rio de Janeiro, École Polytechnique de Montréal, Politecnico di Milano, Sigma Béton, CETU Centre for Tunnel Studies, MEDDE, Stellenbosch University, TSE Technologies in Structural Engineering and VSH VersuchsStollen Hagerbach.
</t>
    </r>
    <r>
      <rPr>
        <sz val="2"/>
        <color theme="1"/>
        <rFont val="Calibri"/>
        <family val="2"/>
        <scheme val="minor"/>
      </rPr>
      <t xml:space="preserve">
</t>
    </r>
    <r>
      <rPr>
        <sz val="10"/>
        <color theme="1"/>
        <rFont val="Calibri"/>
        <family val="2"/>
        <scheme val="minor"/>
      </rPr>
      <t xml:space="preserve">Last but not least, the TC chairman wish to thank to the RILEM Association their guidance during the Technical Committee lifetime and their support for the publication of the different works authored by the TC.
Pedro Serna
</t>
    </r>
    <r>
      <rPr>
        <b/>
        <sz val="10"/>
        <color theme="1"/>
        <rFont val="Calibri"/>
        <family val="2"/>
        <scheme val="minor"/>
      </rPr>
      <t>Chairman of the RILEM Technical Committee TC 261-CCF</t>
    </r>
  </si>
  <si>
    <t>RILEM TC 261-CCF Round-Robin Test Database on FRC creep (v4.0)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</si>
</sst>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000"/>
  </numFmts>
  <fonts count="60" x14ac:knownFonts="1">
    <font>
      <sz val="11"/>
      <color theme="1"/>
      <name val="Calibri"/>
      <family val="2"/>
      <scheme val="minor"/>
    </font>
    <font>
      <sz val="11"/>
      <color theme="1"/>
      <name val="Calibri"/>
      <family val="2"/>
      <scheme val="minor"/>
    </font>
    <font>
      <sz val="10"/>
      <color theme="1"/>
      <name val="Swis721 LtCn BT"/>
      <family val="2"/>
    </font>
    <font>
      <sz val="9"/>
      <name val="Times New Roman"/>
      <family val="1"/>
    </font>
    <font>
      <i/>
      <sz val="9"/>
      <name val="Times New Roman"/>
      <family val="1"/>
    </font>
    <font>
      <b/>
      <i/>
      <sz val="9"/>
      <name val="Times New Roman"/>
      <family val="1"/>
    </font>
    <font>
      <b/>
      <sz val="9"/>
      <name val="Times New Roman"/>
      <family val="1"/>
    </font>
    <font>
      <i/>
      <vertAlign val="subscript"/>
      <sz val="9"/>
      <name val="Times New Roman"/>
      <family val="1"/>
    </font>
    <font>
      <vertAlign val="superscript"/>
      <sz val="9"/>
      <name val="Times New Roman"/>
      <family val="1"/>
    </font>
    <font>
      <vertAlign val="subscript"/>
      <sz val="9"/>
      <name val="Times New Roman"/>
      <family val="1"/>
    </font>
    <font>
      <sz val="10"/>
      <name val="Arial"/>
      <family val="2"/>
    </font>
    <font>
      <b/>
      <i/>
      <sz val="9"/>
      <color theme="0"/>
      <name val="Times New Roman"/>
      <family val="1"/>
    </font>
    <font>
      <b/>
      <i/>
      <sz val="8"/>
      <name val="Times New Roman"/>
      <family val="1"/>
    </font>
    <font>
      <sz val="9"/>
      <name val="Cambria"/>
      <family val="1"/>
    </font>
    <font>
      <b/>
      <sz val="9"/>
      <color rgb="FFC00000"/>
      <name val="Times New Roman"/>
      <family val="1"/>
    </font>
    <font>
      <i/>
      <sz val="8"/>
      <color theme="1"/>
      <name val="Times New Roman"/>
      <family val="1"/>
    </font>
    <font>
      <sz val="9"/>
      <color theme="1"/>
      <name val="Calibri"/>
      <family val="2"/>
      <scheme val="minor"/>
    </font>
    <font>
      <i/>
      <sz val="8"/>
      <name val="Times New Roman"/>
      <family val="1"/>
    </font>
    <font>
      <i/>
      <vertAlign val="subscript"/>
      <sz val="8"/>
      <name val="Times New Roman"/>
      <family val="1"/>
    </font>
    <font>
      <sz val="9"/>
      <color theme="1"/>
      <name val="Times New Roman"/>
      <family val="1"/>
    </font>
    <font>
      <i/>
      <sz val="9"/>
      <color theme="1"/>
      <name val="Times New Roman"/>
      <family val="1"/>
    </font>
    <font>
      <i/>
      <vertAlign val="subscript"/>
      <sz val="9"/>
      <color theme="1"/>
      <name val="Times New Roman"/>
      <family val="1"/>
    </font>
    <font>
      <b/>
      <sz val="9"/>
      <color theme="1"/>
      <name val="Times New Roman"/>
      <family val="1"/>
    </font>
    <font>
      <b/>
      <i/>
      <sz val="9"/>
      <color rgb="FFC00000"/>
      <name val="Times New Roman"/>
      <family val="1"/>
    </font>
    <font>
      <i/>
      <strike/>
      <sz val="9"/>
      <name val="Times New Roman"/>
      <family val="1"/>
    </font>
    <font>
      <i/>
      <sz val="11"/>
      <name val="Times New Roman"/>
      <family val="1"/>
    </font>
    <font>
      <i/>
      <sz val="8"/>
      <color rgb="FFC00000"/>
      <name val="Times New Roman"/>
      <family val="1"/>
    </font>
    <font>
      <sz val="8"/>
      <color rgb="FFC00000"/>
      <name val="Times New Roman"/>
      <family val="1"/>
    </font>
    <font>
      <i/>
      <sz val="9"/>
      <color theme="0" tint="-0.249977111117893"/>
      <name val="Times New Roman"/>
      <family val="1"/>
    </font>
    <font>
      <i/>
      <vertAlign val="superscript"/>
      <sz val="9"/>
      <color theme="0" tint="-0.249977111117893"/>
      <name val="Times New Roman"/>
      <family val="1"/>
    </font>
    <font>
      <b/>
      <i/>
      <sz val="8"/>
      <color rgb="FFC00000"/>
      <name val="Times New Roman"/>
      <family val="1"/>
    </font>
    <font>
      <i/>
      <sz val="9"/>
      <color rgb="FFC00000"/>
      <name val="Times New Roman"/>
      <family val="1"/>
    </font>
    <font>
      <i/>
      <vertAlign val="subscript"/>
      <sz val="8"/>
      <color rgb="FFC00000"/>
      <name val="Times New Roman"/>
      <family val="1"/>
    </font>
    <font>
      <sz val="9"/>
      <color rgb="FFC00000"/>
      <name val="Times New Roman"/>
      <family val="1"/>
    </font>
    <font>
      <sz val="9"/>
      <color indexed="81"/>
      <name val="Tahoma"/>
      <family val="2"/>
    </font>
    <font>
      <b/>
      <sz val="9"/>
      <color indexed="81"/>
      <name val="Tahoma"/>
      <family val="2"/>
    </font>
    <font>
      <sz val="11"/>
      <color indexed="81"/>
      <name val="Tahoma"/>
      <family val="2"/>
    </font>
    <font>
      <sz val="9"/>
      <color theme="0"/>
      <name val="Times New Roman"/>
      <family val="1"/>
    </font>
    <font>
      <b/>
      <sz val="22"/>
      <color theme="1"/>
      <name val="Calibri"/>
      <family val="2"/>
      <scheme val="minor"/>
    </font>
    <font>
      <sz val="12"/>
      <color theme="1"/>
      <name val="Calibri"/>
      <family val="2"/>
      <scheme val="minor"/>
    </font>
    <font>
      <sz val="10"/>
      <color theme="1"/>
      <name val="Times New Roman"/>
      <family val="1"/>
    </font>
    <font>
      <i/>
      <sz val="10"/>
      <color theme="1"/>
      <name val="Times New Roman"/>
      <family val="1"/>
    </font>
    <font>
      <sz val="16"/>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vertAlign val="subscript"/>
      <sz val="10"/>
      <color theme="1"/>
      <name val="Times New Roman"/>
      <family val="1"/>
    </font>
    <font>
      <sz val="10"/>
      <name val="Calibri"/>
      <family val="2"/>
      <scheme val="minor"/>
    </font>
    <font>
      <i/>
      <sz val="10"/>
      <name val="Calibri"/>
      <family val="2"/>
      <scheme val="minor"/>
    </font>
    <font>
      <b/>
      <i/>
      <sz val="10"/>
      <name val="Calibri"/>
      <family val="2"/>
      <scheme val="minor"/>
    </font>
    <font>
      <vertAlign val="subscript"/>
      <sz val="8"/>
      <name val="Times New Roman"/>
      <family val="1"/>
    </font>
    <font>
      <vertAlign val="subscript"/>
      <sz val="8"/>
      <color theme="1"/>
      <name val="Times New Roman"/>
      <family val="1"/>
    </font>
    <font>
      <vertAlign val="subscript"/>
      <sz val="9"/>
      <color theme="1"/>
      <name val="Times New Roman"/>
      <family val="1"/>
    </font>
    <font>
      <vertAlign val="superscript"/>
      <sz val="9"/>
      <color theme="1"/>
      <name val="Times New Roman"/>
      <family val="1"/>
    </font>
    <font>
      <u/>
      <sz val="11"/>
      <color theme="10"/>
      <name val="Calibri"/>
      <family val="2"/>
      <scheme val="minor"/>
    </font>
    <font>
      <b/>
      <sz val="10"/>
      <color theme="1"/>
      <name val="Calibri"/>
      <family val="2"/>
      <scheme val="minor"/>
    </font>
    <font>
      <u/>
      <sz val="10"/>
      <color theme="10"/>
      <name val="Calibri"/>
      <family val="2"/>
      <scheme val="minor"/>
    </font>
    <font>
      <sz val="4"/>
      <color theme="1"/>
      <name val="Calibri"/>
      <family val="2"/>
      <scheme val="minor"/>
    </font>
    <font>
      <sz val="2"/>
      <color theme="1"/>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1" tint="0.14999847407452621"/>
        <bgColor indexed="64"/>
      </patternFill>
    </fill>
    <fill>
      <patternFill patternType="solid">
        <fgColor rgb="FFFFFFCC"/>
        <bgColor indexed="64"/>
      </patternFill>
    </fill>
    <fill>
      <patternFill patternType="lightUp">
        <fgColor theme="5"/>
      </patternFill>
    </fill>
    <fill>
      <patternFill patternType="lightUp">
        <fgColor theme="5"/>
        <bgColor rgb="FFFFFFCC"/>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DF9A57"/>
        <bgColor indexed="64"/>
      </patternFill>
    </fill>
  </fills>
  <borders count="17">
    <border>
      <left/>
      <right/>
      <top/>
      <bottom/>
      <diagonal/>
    </border>
    <border>
      <left style="medium">
        <color theme="1" tint="0.14996795556505021"/>
      </left>
      <right/>
      <top style="medium">
        <color theme="1" tint="0.14996795556505021"/>
      </top>
      <bottom style="medium">
        <color theme="1" tint="0.14996795556505021"/>
      </bottom>
      <diagonal/>
    </border>
    <border>
      <left/>
      <right/>
      <top style="medium">
        <color theme="1" tint="0.14996795556505021"/>
      </top>
      <bottom style="medium">
        <color theme="1" tint="0.14996795556505021"/>
      </bottom>
      <diagonal/>
    </border>
    <border>
      <left/>
      <right style="medium">
        <color theme="1" tint="0.14996795556505021"/>
      </right>
      <top style="medium">
        <color theme="1" tint="0.14996795556505021"/>
      </top>
      <bottom style="medium">
        <color theme="1" tint="0.149967955565050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
        <color auto="1"/>
      </bottom>
      <diagonal/>
    </border>
    <border>
      <left/>
      <right/>
      <top style="mediumDashDot">
        <color auto="1"/>
      </top>
      <bottom/>
      <diagonal/>
    </border>
  </borders>
  <cellStyleXfs count="6">
    <xf numFmtId="0" fontId="0" fillId="0" borderId="0"/>
    <xf numFmtId="0" fontId="1" fillId="0" borderId="0"/>
    <xf numFmtId="0" fontId="2" fillId="0" borderId="0"/>
    <xf numFmtId="0" fontId="10" fillId="0" borderId="0"/>
    <xf numFmtId="9" fontId="1" fillId="0" borderId="0" applyFont="0" applyFill="0" applyBorder="0" applyAlignment="0" applyProtection="0"/>
    <xf numFmtId="0" fontId="55" fillId="0" borderId="0" applyNumberFormat="0" applyFill="0" applyBorder="0" applyAlignment="0" applyProtection="0"/>
  </cellStyleXfs>
  <cellXfs count="231">
    <xf numFmtId="0" fontId="0" fillId="0" borderId="0" xfId="0"/>
    <xf numFmtId="0" fontId="3" fillId="0" borderId="0" xfId="0" applyFont="1"/>
    <xf numFmtId="0" fontId="4" fillId="0" borderId="0" xfId="0" applyFont="1"/>
    <xf numFmtId="0" fontId="3" fillId="0" borderId="0" xfId="0" applyFont="1" applyAlignment="1"/>
    <xf numFmtId="0" fontId="5" fillId="0" borderId="0" xfId="0" applyFont="1" applyAlignment="1">
      <alignment horizontal="left" vertical="center" readingOrder="1"/>
    </xf>
    <xf numFmtId="0" fontId="3" fillId="0" borderId="0" xfId="0" applyFont="1" applyAlignment="1">
      <alignment horizontal="left" vertical="center" readingOrder="1"/>
    </xf>
    <xf numFmtId="0" fontId="4" fillId="0" borderId="0" xfId="0" applyFont="1" applyAlignment="1">
      <alignment horizontal="right"/>
    </xf>
    <xf numFmtId="0" fontId="3" fillId="0" borderId="0" xfId="0" applyFont="1" applyAlignment="1">
      <alignment horizontal="left" vertical="center" indent="1" readingOrder="1"/>
    </xf>
    <xf numFmtId="0" fontId="4" fillId="0" borderId="0" xfId="0" applyFont="1" applyAlignment="1">
      <alignment horizontal="left" vertical="center" indent="1" readingOrder="1"/>
    </xf>
    <xf numFmtId="0" fontId="5" fillId="2" borderId="0" xfId="0" applyFont="1" applyFill="1" applyAlignment="1">
      <alignment horizontal="left" vertical="center" readingOrder="1"/>
    </xf>
    <xf numFmtId="0" fontId="11" fillId="3" borderId="0" xfId="0" applyFont="1" applyFill="1" applyAlignment="1">
      <alignment horizontal="left" vertical="center" readingOrder="1"/>
    </xf>
    <xf numFmtId="0" fontId="5" fillId="2" borderId="0" xfId="0" applyFont="1" applyFill="1" applyAlignment="1">
      <alignment horizontal="right" vertical="center" readingOrder="1"/>
    </xf>
    <xf numFmtId="0" fontId="3" fillId="2" borderId="0" xfId="0" applyFont="1" applyFill="1"/>
    <xf numFmtId="0" fontId="3" fillId="0" borderId="0" xfId="0" quotePrefix="1" applyFont="1"/>
    <xf numFmtId="0" fontId="3" fillId="0" borderId="0" xfId="0" quotePrefix="1" applyFont="1" applyFill="1"/>
    <xf numFmtId="0" fontId="12" fillId="0" borderId="0" xfId="0" applyFont="1"/>
    <xf numFmtId="0" fontId="15" fillId="0" borderId="0" xfId="0" applyFont="1" applyBorder="1" applyAlignment="1">
      <alignment horizontal="left" vertical="center"/>
    </xf>
    <xf numFmtId="0" fontId="19" fillId="0" borderId="0" xfId="0" applyFont="1" applyBorder="1" applyAlignment="1">
      <alignment horizontal="left" vertical="center"/>
    </xf>
    <xf numFmtId="0" fontId="15" fillId="0" borderId="0" xfId="0" applyFont="1" applyBorder="1" applyAlignment="1">
      <alignment horizontal="right" vertical="center"/>
    </xf>
    <xf numFmtId="0" fontId="16" fillId="0" borderId="0" xfId="0" applyFont="1" applyBorder="1" applyAlignment="1">
      <alignment vertical="center"/>
    </xf>
    <xf numFmtId="0" fontId="0" fillId="0" borderId="0" xfId="0" applyBorder="1"/>
    <xf numFmtId="0" fontId="15" fillId="0" borderId="0" xfId="0" applyFont="1" applyFill="1" applyBorder="1" applyAlignment="1">
      <alignment horizontal="left" vertical="center"/>
    </xf>
    <xf numFmtId="0" fontId="17" fillId="0" borderId="0" xfId="0" applyFont="1" applyBorder="1" applyAlignment="1">
      <alignment horizontal="left" vertical="center" indent="1" readingOrder="1"/>
    </xf>
    <xf numFmtId="0" fontId="20" fillId="0" borderId="0" xfId="0" applyFont="1" applyBorder="1" applyAlignment="1">
      <alignment horizontal="right" vertical="center"/>
    </xf>
    <xf numFmtId="0" fontId="20" fillId="0" borderId="0" xfId="0" applyFont="1" applyBorder="1"/>
    <xf numFmtId="0" fontId="16" fillId="0" borderId="0" xfId="0" applyFont="1" applyBorder="1"/>
    <xf numFmtId="0" fontId="14" fillId="0" borderId="0" xfId="0" applyFont="1" applyFill="1" applyAlignment="1">
      <alignment horizontal="right"/>
    </xf>
    <xf numFmtId="0" fontId="4" fillId="0" borderId="0" xfId="0" applyFont="1" applyFill="1" applyAlignment="1">
      <alignment horizontal="right"/>
    </xf>
    <xf numFmtId="0" fontId="3" fillId="0" borderId="0" xfId="0" applyFont="1" applyFill="1" applyAlignment="1">
      <alignment horizontal="left" vertical="center" readingOrder="1"/>
    </xf>
    <xf numFmtId="0" fontId="3" fillId="0" borderId="0" xfId="0" applyFont="1" applyFill="1"/>
    <xf numFmtId="0" fontId="3" fillId="0" borderId="0" xfId="0" applyFont="1" applyAlignment="1">
      <alignment horizontal="center"/>
    </xf>
    <xf numFmtId="0" fontId="11" fillId="3" borderId="0" xfId="0" applyFont="1" applyFill="1" applyAlignment="1">
      <alignment horizontal="center" vertical="center"/>
    </xf>
    <xf numFmtId="10" fontId="3" fillId="0" borderId="0" xfId="4" applyNumberFormat="1" applyFont="1" applyAlignment="1">
      <alignment horizontal="center"/>
    </xf>
    <xf numFmtId="0" fontId="4" fillId="0" borderId="0" xfId="0" applyFont="1" applyFill="1" applyAlignment="1">
      <alignment horizontal="left" vertical="center" indent="1" readingOrder="1"/>
    </xf>
    <xf numFmtId="0" fontId="24" fillId="0" borderId="0" xfId="0" applyFont="1" applyFill="1" applyAlignment="1">
      <alignment horizontal="right"/>
    </xf>
    <xf numFmtId="0" fontId="3" fillId="2" borderId="0" xfId="0" applyFont="1" applyFill="1" applyAlignment="1">
      <alignment horizontal="center"/>
    </xf>
    <xf numFmtId="164" fontId="3" fillId="0" borderId="0" xfId="0" applyNumberFormat="1" applyFont="1"/>
    <xf numFmtId="2" fontId="3" fillId="0" borderId="0" xfId="0" applyNumberFormat="1" applyFont="1" applyAlignment="1">
      <alignment horizontal="center"/>
    </xf>
    <xf numFmtId="164" fontId="3" fillId="0" borderId="0" xfId="0" applyNumberFormat="1" applyFont="1" applyAlignment="1">
      <alignment horizontal="center"/>
    </xf>
    <xf numFmtId="1"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Fill="1" applyAlignment="1">
      <alignment horizontal="center"/>
    </xf>
    <xf numFmtId="1" fontId="3" fillId="0" borderId="0" xfId="0" applyNumberFormat="1" applyFont="1" applyFill="1" applyAlignment="1">
      <alignment horizontal="center"/>
    </xf>
    <xf numFmtId="2" fontId="3" fillId="4" borderId="0" xfId="0" applyNumberFormat="1" applyFont="1" applyFill="1" applyAlignment="1">
      <alignment horizontal="center"/>
    </xf>
    <xf numFmtId="10" fontId="3" fillId="4" borderId="0" xfId="4" applyNumberFormat="1" applyFont="1" applyFill="1" applyAlignment="1">
      <alignment horizontal="center"/>
    </xf>
    <xf numFmtId="0" fontId="3" fillId="4" borderId="0" xfId="0" applyFont="1" applyFill="1" applyAlignment="1">
      <alignment horizontal="center" vertical="center"/>
    </xf>
    <xf numFmtId="0" fontId="3" fillId="4" borderId="0" xfId="0" quotePrefix="1" applyFont="1" applyFill="1" applyAlignment="1">
      <alignment horizontal="center"/>
    </xf>
    <xf numFmtId="0" fontId="3" fillId="4" borderId="0" xfId="0" applyFont="1" applyFill="1" applyAlignment="1">
      <alignment horizontal="center"/>
    </xf>
    <xf numFmtId="0" fontId="11" fillId="3" borderId="4" xfId="0" applyFont="1" applyFill="1" applyBorder="1" applyAlignment="1">
      <alignment horizontal="center" vertical="center"/>
    </xf>
    <xf numFmtId="0" fontId="3" fillId="2" borderId="5" xfId="0" applyFont="1" applyFill="1" applyBorder="1" applyAlignment="1">
      <alignment horizontal="center"/>
    </xf>
    <xf numFmtId="0" fontId="3" fillId="0" borderId="5" xfId="0" applyFont="1" applyBorder="1" applyAlignment="1">
      <alignment horizontal="center"/>
    </xf>
    <xf numFmtId="49" fontId="3" fillId="0" borderId="5" xfId="0" applyNumberFormat="1" applyFont="1" applyBorder="1" applyAlignment="1">
      <alignment horizontal="center"/>
    </xf>
    <xf numFmtId="10" fontId="3" fillId="4" borderId="5" xfId="4" applyNumberFormat="1" applyFont="1" applyFill="1" applyBorder="1" applyAlignment="1">
      <alignment horizontal="center"/>
    </xf>
    <xf numFmtId="2" fontId="3" fillId="0" borderId="5" xfId="0" applyNumberFormat="1" applyFont="1" applyBorder="1" applyAlignment="1">
      <alignment horizontal="center"/>
    </xf>
    <xf numFmtId="1" fontId="3" fillId="0" borderId="5" xfId="0" applyNumberFormat="1" applyFont="1" applyBorder="1" applyAlignment="1">
      <alignment horizontal="center"/>
    </xf>
    <xf numFmtId="10" fontId="3" fillId="0" borderId="5" xfId="4" applyNumberFormat="1" applyFont="1" applyBorder="1" applyAlignment="1">
      <alignment horizontal="center"/>
    </xf>
    <xf numFmtId="0" fontId="3" fillId="0" borderId="5" xfId="0" applyFont="1" applyFill="1" applyBorder="1" applyAlignment="1">
      <alignment horizontal="center"/>
    </xf>
    <xf numFmtId="164" fontId="3" fillId="0" borderId="5" xfId="0" applyNumberFormat="1" applyFont="1" applyBorder="1" applyAlignment="1">
      <alignment horizontal="center"/>
    </xf>
    <xf numFmtId="1" fontId="3" fillId="0" borderId="5" xfId="0" applyNumberFormat="1" applyFont="1" applyFill="1" applyBorder="1" applyAlignment="1">
      <alignment horizontal="center"/>
    </xf>
    <xf numFmtId="2" fontId="14" fillId="0" borderId="5" xfId="0" applyNumberFormat="1" applyFont="1" applyBorder="1" applyAlignment="1">
      <alignment horizontal="center"/>
    </xf>
    <xf numFmtId="2" fontId="3" fillId="4" borderId="5" xfId="0" applyNumberFormat="1" applyFont="1" applyFill="1" applyBorder="1" applyAlignment="1">
      <alignment horizontal="center"/>
    </xf>
    <xf numFmtId="0" fontId="3" fillId="0" borderId="6" xfId="0" applyFont="1" applyBorder="1" applyAlignment="1">
      <alignment horizontal="center"/>
    </xf>
    <xf numFmtId="0" fontId="11" fillId="3" borderId="0" xfId="0" applyFont="1" applyFill="1" applyBorder="1" applyAlignment="1">
      <alignment horizontal="left" vertical="center" readingOrder="1"/>
    </xf>
    <xf numFmtId="0" fontId="5" fillId="2" borderId="0" xfId="0" applyFont="1" applyFill="1" applyBorder="1" applyAlignment="1">
      <alignment horizontal="left" vertical="center" readingOrder="1"/>
    </xf>
    <xf numFmtId="0" fontId="6" fillId="2" borderId="0" xfId="0" applyFont="1" applyFill="1" applyBorder="1" applyAlignment="1">
      <alignment horizontal="left" vertical="center" readingOrder="1"/>
    </xf>
    <xf numFmtId="0" fontId="3" fillId="2" borderId="0" xfId="0" applyFont="1" applyFill="1" applyBorder="1" applyAlignment="1"/>
    <xf numFmtId="0" fontId="4" fillId="0" borderId="0" xfId="0" applyFont="1" applyBorder="1" applyAlignment="1">
      <alignment horizontal="right"/>
    </xf>
    <xf numFmtId="0" fontId="3" fillId="0" borderId="0" xfId="0" applyFont="1" applyBorder="1" applyAlignment="1">
      <alignment horizontal="left" vertical="center" indent="1" readingOrder="1"/>
    </xf>
    <xf numFmtId="0" fontId="3" fillId="0" borderId="0" xfId="0" applyFont="1" applyBorder="1" applyAlignment="1">
      <alignment horizontal="left" vertical="center" readingOrder="1"/>
    </xf>
    <xf numFmtId="0" fontId="4" fillId="0" borderId="0" xfId="0" applyFont="1" applyBorder="1" applyAlignment="1">
      <alignment horizontal="left" indent="1"/>
    </xf>
    <xf numFmtId="0" fontId="3" fillId="2" borderId="0" xfId="0" applyFont="1" applyFill="1" applyBorder="1"/>
    <xf numFmtId="0" fontId="4" fillId="0" borderId="0" xfId="0" applyFont="1" applyBorder="1" applyAlignment="1">
      <alignment horizontal="left" vertical="center" indent="1" readingOrder="1"/>
    </xf>
    <xf numFmtId="0" fontId="4" fillId="0" borderId="0" xfId="0" applyFont="1" applyFill="1" applyBorder="1" applyAlignment="1">
      <alignment horizontal="right"/>
    </xf>
    <xf numFmtId="0" fontId="4" fillId="0" borderId="0" xfId="0" applyFont="1" applyFill="1" applyBorder="1" applyAlignment="1">
      <alignment horizontal="left" vertical="center" indent="1" readingOrder="1"/>
    </xf>
    <xf numFmtId="0" fontId="3" fillId="0" borderId="0" xfId="0" applyFont="1" applyFill="1" applyBorder="1" applyAlignment="1">
      <alignment horizontal="left" vertical="center" readingOrder="1"/>
    </xf>
    <xf numFmtId="0" fontId="3" fillId="0" borderId="0" xfId="0" applyFont="1" applyFill="1" applyBorder="1" applyAlignment="1">
      <alignment horizontal="left" vertical="center" indent="1" readingOrder="1"/>
    </xf>
    <xf numFmtId="0" fontId="3" fillId="0" borderId="0" xfId="0" applyFont="1" applyFill="1" applyBorder="1"/>
    <xf numFmtId="0" fontId="3" fillId="0" borderId="0" xfId="0" applyFont="1" applyBorder="1" applyAlignment="1"/>
    <xf numFmtId="0" fontId="17" fillId="0" borderId="0" xfId="0" applyFont="1" applyFill="1" applyBorder="1" applyAlignment="1">
      <alignment horizontal="left" vertical="center" indent="1" readingOrder="1"/>
    </xf>
    <xf numFmtId="0" fontId="26" fillId="0" borderId="0" xfId="0" applyFont="1" applyBorder="1" applyAlignment="1">
      <alignment vertical="center" readingOrder="1"/>
    </xf>
    <xf numFmtId="0" fontId="26" fillId="0" borderId="0" xfId="0" applyFont="1" applyBorder="1" applyAlignment="1">
      <alignment vertical="top" readingOrder="1"/>
    </xf>
    <xf numFmtId="0" fontId="26" fillId="0" borderId="0" xfId="0" applyFont="1" applyBorder="1" applyAlignment="1">
      <alignment horizontal="left" vertical="top" readingOrder="1"/>
    </xf>
    <xf numFmtId="0" fontId="5" fillId="2" borderId="0" xfId="0" applyFont="1" applyFill="1" applyBorder="1" applyAlignment="1">
      <alignment horizontal="right" vertical="center" readingOrder="1"/>
    </xf>
    <xf numFmtId="0" fontId="3" fillId="0" borderId="0" xfId="0" quotePrefix="1" applyFont="1" applyFill="1" applyBorder="1" applyAlignment="1">
      <alignment horizontal="left" vertical="center" readingOrder="1"/>
    </xf>
    <xf numFmtId="0" fontId="3" fillId="0" borderId="0" xfId="0" applyFont="1" applyBorder="1"/>
    <xf numFmtId="0" fontId="28" fillId="0" borderId="0" xfId="0" applyFont="1" applyBorder="1" applyAlignment="1">
      <alignment horizontal="right"/>
    </xf>
    <xf numFmtId="0" fontId="28" fillId="0" borderId="0" xfId="0" applyFont="1" applyBorder="1" applyAlignment="1">
      <alignment horizontal="left" vertical="center" indent="1" readingOrder="1"/>
    </xf>
    <xf numFmtId="0" fontId="4" fillId="0" borderId="0" xfId="0" applyFont="1" applyBorder="1"/>
    <xf numFmtId="0" fontId="11" fillId="3" borderId="10" xfId="0" applyFont="1" applyFill="1" applyBorder="1" applyAlignment="1">
      <alignment horizontal="left" vertical="center" readingOrder="1"/>
    </xf>
    <xf numFmtId="0" fontId="11" fillId="3" borderId="11" xfId="0" applyFont="1" applyFill="1" applyBorder="1" applyAlignment="1">
      <alignment horizontal="left" vertical="center" readingOrder="1"/>
    </xf>
    <xf numFmtId="0" fontId="5" fillId="2" borderId="10" xfId="0" applyFont="1" applyFill="1" applyBorder="1" applyAlignment="1">
      <alignment horizontal="right" vertical="center" readingOrder="1"/>
    </xf>
    <xf numFmtId="0" fontId="5" fillId="2" borderId="11" xfId="0" applyFont="1" applyFill="1" applyBorder="1" applyAlignment="1">
      <alignment horizontal="left" vertical="center" readingOrder="1"/>
    </xf>
    <xf numFmtId="0" fontId="3" fillId="0" borderId="10" xfId="0" applyFont="1" applyBorder="1"/>
    <xf numFmtId="0" fontId="3" fillId="0" borderId="11" xfId="0" applyFont="1" applyBorder="1" applyAlignment="1">
      <alignment horizontal="left" vertical="center" readingOrder="1"/>
    </xf>
    <xf numFmtId="0" fontId="3" fillId="2" borderId="11" xfId="0" applyFont="1" applyFill="1" applyBorder="1"/>
    <xf numFmtId="0" fontId="3" fillId="0" borderId="11" xfId="0" applyFont="1" applyFill="1" applyBorder="1" applyAlignment="1">
      <alignment horizontal="left" vertical="center" readingOrder="1"/>
    </xf>
    <xf numFmtId="0" fontId="3" fillId="0" borderId="11" xfId="0" quotePrefix="1" applyFont="1" applyFill="1" applyBorder="1"/>
    <xf numFmtId="0" fontId="14" fillId="0" borderId="10" xfId="0" applyFont="1" applyFill="1" applyBorder="1" applyAlignment="1">
      <alignment horizontal="right"/>
    </xf>
    <xf numFmtId="0" fontId="3" fillId="0" borderId="11" xfId="0" applyFont="1" applyFill="1" applyBorder="1"/>
    <xf numFmtId="0" fontId="3" fillId="0" borderId="11" xfId="0" applyFont="1" applyBorder="1"/>
    <xf numFmtId="0" fontId="3" fillId="0" borderId="12" xfId="0" applyFont="1" applyBorder="1"/>
    <xf numFmtId="0" fontId="4" fillId="0" borderId="13" xfId="0" applyFont="1" applyBorder="1"/>
    <xf numFmtId="0" fontId="26" fillId="0" borderId="13" xfId="0" applyFont="1" applyBorder="1" applyAlignment="1">
      <alignment horizontal="left" indent="1" readingOrder="1"/>
    </xf>
    <xf numFmtId="0" fontId="3" fillId="0" borderId="13" xfId="0" applyFont="1" applyBorder="1" applyAlignment="1"/>
    <xf numFmtId="0" fontId="3" fillId="0" borderId="14" xfId="0" applyFont="1" applyBorder="1" applyAlignment="1">
      <alignment horizontal="left" vertical="center" readingOrder="1"/>
    </xf>
    <xf numFmtId="0" fontId="3" fillId="0" borderId="11" xfId="0" quotePrefix="1" applyFont="1" applyBorder="1"/>
    <xf numFmtId="0" fontId="4" fillId="0" borderId="13" xfId="0" applyFont="1" applyBorder="1" applyAlignment="1">
      <alignment horizontal="right"/>
    </xf>
    <xf numFmtId="0" fontId="4" fillId="0" borderId="13" xfId="0" applyFont="1" applyBorder="1" applyAlignment="1">
      <alignment horizontal="left" vertical="center" indent="1" readingOrder="1"/>
    </xf>
    <xf numFmtId="0" fontId="3" fillId="0" borderId="14" xfId="0" quotePrefix="1" applyFont="1" applyBorder="1"/>
    <xf numFmtId="0" fontId="5" fillId="2" borderId="11" xfId="0" applyFont="1" applyFill="1" applyBorder="1" applyAlignment="1">
      <alignment horizontal="right" vertical="center" readingOrder="1"/>
    </xf>
    <xf numFmtId="0" fontId="24" fillId="0" borderId="10" xfId="0" applyFont="1" applyFill="1" applyBorder="1" applyAlignment="1">
      <alignment horizontal="right"/>
    </xf>
    <xf numFmtId="0" fontId="3" fillId="0" borderId="10" xfId="0" applyFont="1" applyFill="1" applyBorder="1"/>
    <xf numFmtId="0" fontId="28" fillId="0" borderId="11" xfId="0" applyFont="1" applyBorder="1" applyAlignment="1">
      <alignment horizontal="left" vertical="center" readingOrder="1"/>
    </xf>
    <xf numFmtId="0" fontId="3" fillId="0" borderId="13" xfId="0" applyFont="1" applyBorder="1"/>
    <xf numFmtId="0" fontId="3" fillId="0" borderId="14" xfId="0" applyFont="1" applyBorder="1"/>
    <xf numFmtId="0" fontId="22" fillId="0" borderId="0" xfId="0" applyFont="1" applyFill="1" applyBorder="1" applyAlignment="1">
      <alignment horizontal="left" vertical="center"/>
    </xf>
    <xf numFmtId="0" fontId="19" fillId="0" borderId="0" xfId="0" applyFont="1" applyFill="1" applyBorder="1" applyAlignment="1">
      <alignment horizontal="left" vertical="center"/>
    </xf>
    <xf numFmtId="49" fontId="3" fillId="0" borderId="0" xfId="0" applyNumberFormat="1" applyFont="1"/>
    <xf numFmtId="0" fontId="3" fillId="5" borderId="0" xfId="0" applyFont="1" applyFill="1" applyAlignment="1">
      <alignment horizontal="center"/>
    </xf>
    <xf numFmtId="0" fontId="3" fillId="6" borderId="0" xfId="0" applyFont="1" applyFill="1" applyAlignment="1">
      <alignment horizontal="center"/>
    </xf>
    <xf numFmtId="164" fontId="3" fillId="0" borderId="0" xfId="0" applyNumberFormat="1" applyFont="1" applyFill="1" applyAlignment="1">
      <alignment horizontal="center"/>
    </xf>
    <xf numFmtId="2" fontId="33" fillId="0" borderId="0" xfId="0" applyNumberFormat="1" applyFont="1" applyAlignment="1">
      <alignment horizontal="center"/>
    </xf>
    <xf numFmtId="2" fontId="3" fillId="2" borderId="0" xfId="0" applyNumberFormat="1" applyFont="1" applyFill="1"/>
    <xf numFmtId="2" fontId="3" fillId="0" borderId="0" xfId="0" applyNumberFormat="1" applyFont="1"/>
    <xf numFmtId="0" fontId="3" fillId="0" borderId="0" xfId="0" applyFont="1" applyAlignment="1">
      <alignment horizontal="left"/>
    </xf>
    <xf numFmtId="2" fontId="3" fillId="0" borderId="0" xfId="0" applyNumberFormat="1" applyFont="1" applyFill="1" applyAlignment="1">
      <alignment horizontal="center"/>
    </xf>
    <xf numFmtId="164" fontId="3" fillId="5" borderId="0" xfId="0" applyNumberFormat="1" applyFont="1" applyFill="1" applyAlignment="1">
      <alignment horizontal="center"/>
    </xf>
    <xf numFmtId="164" fontId="33" fillId="5" borderId="0" xfId="0" applyNumberFormat="1" applyFont="1" applyFill="1" applyAlignment="1">
      <alignment horizontal="center"/>
    </xf>
    <xf numFmtId="0" fontId="3" fillId="0" borderId="15" xfId="0" applyFont="1" applyBorder="1" applyAlignment="1"/>
    <xf numFmtId="0" fontId="3" fillId="0" borderId="15" xfId="0" applyFont="1" applyBorder="1"/>
    <xf numFmtId="0" fontId="4" fillId="0" borderId="15" xfId="0" applyFont="1" applyBorder="1" applyAlignment="1">
      <alignment horizontal="right"/>
    </xf>
    <xf numFmtId="0" fontId="3" fillId="0" borderId="15" xfId="0" applyFont="1" applyBorder="1" applyAlignment="1">
      <alignment horizontal="left" vertical="center" indent="1" readingOrder="1"/>
    </xf>
    <xf numFmtId="0" fontId="3" fillId="0" borderId="15" xfId="0" applyFont="1" applyBorder="1" applyAlignment="1">
      <alignment horizontal="left" vertical="center" readingOrder="1"/>
    </xf>
    <xf numFmtId="0" fontId="3" fillId="2" borderId="15" xfId="0" applyFont="1" applyFill="1" applyBorder="1"/>
    <xf numFmtId="2" fontId="3" fillId="0" borderId="15" xfId="0" applyNumberFormat="1" applyFont="1" applyBorder="1" applyAlignment="1">
      <alignment horizontal="center"/>
    </xf>
    <xf numFmtId="0" fontId="3" fillId="5" borderId="15" xfId="0" applyFont="1" applyFill="1" applyBorder="1" applyAlignment="1">
      <alignment horizontal="center"/>
    </xf>
    <xf numFmtId="164" fontId="3" fillId="5" borderId="15" xfId="0" applyNumberFormat="1" applyFont="1" applyFill="1" applyBorder="1" applyAlignment="1">
      <alignment horizontal="center"/>
    </xf>
    <xf numFmtId="0" fontId="3" fillId="0" borderId="16" xfId="0" applyFont="1" applyBorder="1" applyAlignment="1"/>
    <xf numFmtId="0" fontId="3" fillId="0" borderId="16" xfId="0" applyFont="1" applyBorder="1"/>
    <xf numFmtId="0" fontId="4" fillId="0" borderId="16" xfId="0" applyFont="1" applyBorder="1"/>
    <xf numFmtId="0" fontId="3" fillId="0" borderId="16" xfId="0" applyFont="1" applyBorder="1" applyAlignment="1">
      <alignment horizontal="left" vertical="center" readingOrder="1"/>
    </xf>
    <xf numFmtId="0" fontId="3" fillId="2" borderId="16" xfId="0" applyFont="1" applyFill="1" applyBorder="1"/>
    <xf numFmtId="0" fontId="3" fillId="0" borderId="16" xfId="0" applyFont="1" applyBorder="1" applyAlignment="1">
      <alignment horizontal="center"/>
    </xf>
    <xf numFmtId="2" fontId="33" fillId="0" borderId="15" xfId="0" applyNumberFormat="1" applyFont="1" applyBorder="1" applyAlignment="1">
      <alignment horizontal="center"/>
    </xf>
    <xf numFmtId="0" fontId="3" fillId="7" borderId="0" xfId="0" applyFont="1" applyFill="1"/>
    <xf numFmtId="0" fontId="3" fillId="0" borderId="0" xfId="0" applyFont="1" applyFill="1" applyAlignment="1"/>
    <xf numFmtId="0" fontId="12" fillId="0" borderId="0" xfId="0" applyFont="1" applyFill="1"/>
    <xf numFmtId="0" fontId="4" fillId="0" borderId="0" xfId="0" applyFont="1" applyFill="1"/>
    <xf numFmtId="0" fontId="37" fillId="0" borderId="0" xfId="0" applyFont="1"/>
    <xf numFmtId="2" fontId="37" fillId="0" borderId="0" xfId="0" applyNumberFormat="1" applyFont="1"/>
    <xf numFmtId="2" fontId="3" fillId="8" borderId="0" xfId="0" applyNumberFormat="1" applyFont="1" applyFill="1" applyAlignment="1">
      <alignment horizontal="center"/>
    </xf>
    <xf numFmtId="2" fontId="3" fillId="8" borderId="15" xfId="0" applyNumberFormat="1" applyFont="1" applyFill="1" applyBorder="1" applyAlignment="1">
      <alignment horizontal="center"/>
    </xf>
    <xf numFmtId="0" fontId="3" fillId="4" borderId="0" xfId="4" applyNumberFormat="1" applyFont="1" applyFill="1" applyAlignment="1">
      <alignment horizontal="center"/>
    </xf>
    <xf numFmtId="49" fontId="3" fillId="0" borderId="0" xfId="0" applyNumberFormat="1" applyFont="1" applyFill="1" applyAlignment="1">
      <alignment horizontal="center"/>
    </xf>
    <xf numFmtId="0" fontId="3" fillId="2" borderId="0" xfId="0" applyNumberFormat="1" applyFont="1" applyFill="1"/>
    <xf numFmtId="2" fontId="3" fillId="4" borderId="0" xfId="4" applyNumberFormat="1" applyFont="1" applyFill="1" applyAlignment="1">
      <alignment horizontal="center"/>
    </xf>
    <xf numFmtId="0" fontId="3" fillId="0" borderId="0" xfId="0" applyNumberFormat="1" applyFont="1" applyAlignment="1"/>
    <xf numFmtId="0" fontId="14" fillId="0" borderId="0" xfId="0" applyNumberFormat="1" applyFont="1" applyFill="1" applyAlignment="1">
      <alignment horizontal="right"/>
    </xf>
    <xf numFmtId="0" fontId="3" fillId="0" borderId="0" xfId="0" applyNumberFormat="1" applyFont="1" applyFill="1" applyAlignment="1">
      <alignment horizontal="left" vertical="center" readingOrder="1"/>
    </xf>
    <xf numFmtId="0" fontId="3" fillId="0" borderId="0" xfId="0" applyNumberFormat="1" applyFont="1"/>
    <xf numFmtId="2" fontId="3" fillId="0" borderId="0" xfId="4" applyNumberFormat="1" applyFont="1" applyAlignment="1">
      <alignment horizontal="center"/>
    </xf>
    <xf numFmtId="165" fontId="3" fillId="0" borderId="0" xfId="0" applyNumberFormat="1" applyFont="1" applyFill="1"/>
    <xf numFmtId="164" fontId="3" fillId="6" borderId="0" xfId="0" applyNumberFormat="1" applyFont="1" applyFill="1" applyAlignment="1">
      <alignment horizontal="center"/>
    </xf>
    <xf numFmtId="2" fontId="33" fillId="8" borderId="0" xfId="0" applyNumberFormat="1" applyFont="1" applyFill="1" applyAlignment="1">
      <alignment horizontal="center"/>
    </xf>
    <xf numFmtId="165" fontId="3" fillId="0" borderId="0" xfId="0" applyNumberFormat="1" applyFont="1" applyFill="1" applyAlignment="1">
      <alignment horizontal="center"/>
    </xf>
    <xf numFmtId="2" fontId="3" fillId="0" borderId="0" xfId="0" applyNumberFormat="1" applyFont="1" applyFill="1"/>
    <xf numFmtId="0" fontId="4" fillId="0" borderId="0" xfId="0" applyNumberFormat="1" applyFont="1" applyFill="1" applyAlignment="1">
      <alignment horizontal="right"/>
    </xf>
    <xf numFmtId="0" fontId="3" fillId="9" borderId="0" xfId="0" applyFont="1" applyFill="1" applyAlignment="1">
      <alignment horizontal="center"/>
    </xf>
    <xf numFmtId="164" fontId="3" fillId="0" borderId="0" xfId="4" applyNumberFormat="1" applyFont="1" applyAlignment="1">
      <alignment horizontal="center"/>
    </xf>
    <xf numFmtId="0" fontId="38" fillId="0" borderId="0" xfId="0" applyFont="1"/>
    <xf numFmtId="0" fontId="0" fillId="0" borderId="0" xfId="0" applyAlignment="1">
      <alignment vertical="top" wrapText="1"/>
    </xf>
    <xf numFmtId="0" fontId="42" fillId="0" borderId="0" xfId="0" applyFont="1"/>
    <xf numFmtId="0" fontId="39" fillId="0" borderId="0" xfId="0" applyFont="1" applyAlignment="1">
      <alignment vertical="top" wrapText="1"/>
    </xf>
    <xf numFmtId="0" fontId="40" fillId="0" borderId="0" xfId="0" applyFont="1" applyAlignment="1">
      <alignment wrapText="1"/>
    </xf>
    <xf numFmtId="164" fontId="3" fillId="4" borderId="0" xfId="0" applyNumberFormat="1" applyFont="1" applyFill="1" applyAlignment="1">
      <alignment horizontal="center"/>
    </xf>
    <xf numFmtId="0" fontId="44" fillId="0" borderId="0" xfId="0" applyFont="1" applyAlignment="1">
      <alignment vertical="center" wrapText="1"/>
    </xf>
    <xf numFmtId="0" fontId="44" fillId="0" borderId="0" xfId="0" applyFont="1" applyAlignment="1">
      <alignment vertical="center"/>
    </xf>
    <xf numFmtId="0" fontId="45" fillId="0" borderId="0" xfId="0" applyFont="1" applyAlignment="1">
      <alignment horizontal="left" vertical="center" indent="2"/>
    </xf>
    <xf numFmtId="2" fontId="3" fillId="10" borderId="0" xfId="0" applyNumberFormat="1" applyFont="1" applyFill="1" applyAlignment="1">
      <alignment horizontal="center"/>
    </xf>
    <xf numFmtId="0" fontId="0" fillId="0" borderId="0" xfId="0" applyFill="1"/>
    <xf numFmtId="0" fontId="40" fillId="0" borderId="0" xfId="0" applyFont="1" applyFill="1" applyAlignment="1">
      <alignment wrapText="1"/>
    </xf>
    <xf numFmtId="164" fontId="3" fillId="10" borderId="0" xfId="0" applyNumberFormat="1" applyFont="1" applyFill="1" applyAlignment="1">
      <alignment horizontal="center"/>
    </xf>
    <xf numFmtId="0" fontId="44" fillId="0" borderId="0" xfId="0" applyFont="1" applyAlignment="1">
      <alignment horizontal="left" vertical="center" indent="2"/>
    </xf>
    <xf numFmtId="2" fontId="3" fillId="10" borderId="0" xfId="4" applyNumberFormat="1" applyFont="1" applyFill="1" applyAlignment="1">
      <alignment horizontal="center"/>
    </xf>
    <xf numFmtId="0" fontId="43" fillId="10" borderId="0" xfId="0" applyFont="1" applyFill="1" applyAlignment="1">
      <alignment vertical="top"/>
    </xf>
    <xf numFmtId="0" fontId="0" fillId="10" borderId="0" xfId="0" applyFill="1" applyAlignment="1">
      <alignment vertical="top"/>
    </xf>
    <xf numFmtId="0" fontId="39" fillId="10" borderId="0" xfId="0" applyFont="1" applyFill="1" applyAlignment="1">
      <alignment vertical="top" wrapText="1"/>
    </xf>
    <xf numFmtId="0" fontId="0" fillId="0" borderId="0" xfId="0" quotePrefix="1" applyFill="1"/>
    <xf numFmtId="0" fontId="3" fillId="10" borderId="0" xfId="0" applyFont="1" applyFill="1" applyAlignment="1">
      <alignment horizontal="center"/>
    </xf>
    <xf numFmtId="166" fontId="3" fillId="10" borderId="0" xfId="0" applyNumberFormat="1" applyFont="1" applyFill="1" applyAlignment="1">
      <alignment horizontal="center"/>
    </xf>
    <xf numFmtId="0" fontId="48" fillId="0" borderId="0" xfId="0" applyFont="1" applyAlignment="1">
      <alignment horizontal="left" vertical="center" indent="2"/>
    </xf>
    <xf numFmtId="0" fontId="3" fillId="0" borderId="5" xfId="0" quotePrefix="1" applyFont="1" applyFill="1" applyBorder="1" applyAlignment="1">
      <alignment horizontal="center"/>
    </xf>
    <xf numFmtId="10" fontId="3" fillId="0" borderId="5" xfId="4" applyNumberFormat="1" applyFont="1" applyFill="1" applyBorder="1" applyAlignment="1">
      <alignment horizontal="center"/>
    </xf>
    <xf numFmtId="0" fontId="19" fillId="0" borderId="0" xfId="0" applyFont="1" applyAlignment="1">
      <alignment horizontal="left" vertical="center"/>
    </xf>
    <xf numFmtId="164" fontId="3" fillId="4" borderId="5" xfId="0" applyNumberFormat="1" applyFont="1" applyFill="1" applyBorder="1" applyAlignment="1">
      <alignment horizontal="center"/>
    </xf>
    <xf numFmtId="164" fontId="3" fillId="2" borderId="0" xfId="0" applyNumberFormat="1" applyFont="1" applyFill="1"/>
    <xf numFmtId="0" fontId="6" fillId="0" borderId="0" xfId="0" applyFont="1" applyBorder="1" applyAlignment="1">
      <alignment horizontal="right" vertical="center" readingOrder="1"/>
    </xf>
    <xf numFmtId="0" fontId="3" fillId="0" borderId="0" xfId="0" applyFont="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28" fillId="0" borderId="0" xfId="0" applyFont="1" applyBorder="1" applyAlignment="1">
      <alignment vertical="center"/>
    </xf>
    <xf numFmtId="0" fontId="3" fillId="0" borderId="15" xfId="0" applyFont="1" applyBorder="1" applyAlignment="1">
      <alignment vertical="center"/>
    </xf>
    <xf numFmtId="0" fontId="19" fillId="0" borderId="15" xfId="0" applyFont="1" applyBorder="1" applyAlignment="1">
      <alignment horizontal="left" vertical="center"/>
    </xf>
    <xf numFmtId="0" fontId="3" fillId="6" borderId="15" xfId="0" applyFont="1" applyFill="1" applyBorder="1" applyAlignment="1">
      <alignment horizontal="center"/>
    </xf>
    <xf numFmtId="0" fontId="28" fillId="0" borderId="15" xfId="0" applyFont="1" applyBorder="1" applyAlignment="1">
      <alignment horizontal="right"/>
    </xf>
    <xf numFmtId="0" fontId="28" fillId="0" borderId="15" xfId="0" applyFont="1" applyBorder="1" applyAlignment="1">
      <alignment horizontal="left" vertical="center" indent="1" readingOrder="1"/>
    </xf>
    <xf numFmtId="0" fontId="28" fillId="0" borderId="15" xfId="0" applyFont="1" applyBorder="1" applyAlignment="1">
      <alignment vertical="center"/>
    </xf>
    <xf numFmtId="0" fontId="28" fillId="0" borderId="15" xfId="0" applyFont="1" applyBorder="1" applyAlignment="1">
      <alignment horizontal="left" vertical="center" readingOrder="1"/>
    </xf>
    <xf numFmtId="164" fontId="3" fillId="4" borderId="15" xfId="0" applyNumberFormat="1" applyFont="1" applyFill="1" applyBorder="1" applyAlignment="1">
      <alignment horizontal="center"/>
    </xf>
    <xf numFmtId="164" fontId="3" fillId="6" borderId="15" xfId="0" applyNumberFormat="1" applyFont="1" applyFill="1" applyBorder="1" applyAlignment="1">
      <alignment horizontal="center"/>
    </xf>
    <xf numFmtId="164" fontId="3" fillId="2" borderId="15" xfId="0" applyNumberFormat="1" applyFont="1" applyFill="1" applyBorder="1"/>
    <xf numFmtId="0" fontId="3" fillId="0" borderId="15" xfId="0" applyFont="1" applyBorder="1" applyAlignment="1">
      <alignment horizontal="center"/>
    </xf>
    <xf numFmtId="0" fontId="3" fillId="0" borderId="15" xfId="0" applyFont="1" applyFill="1" applyBorder="1" applyAlignment="1">
      <alignment horizontal="center"/>
    </xf>
    <xf numFmtId="0" fontId="19" fillId="10"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3" fillId="5" borderId="0" xfId="0" applyFont="1" applyFill="1" applyAlignment="1">
      <alignment horizontal="center" vertical="center"/>
    </xf>
    <xf numFmtId="164" fontId="3" fillId="4" borderId="0" xfId="0" applyNumberFormat="1" applyFont="1" applyFill="1" applyAlignment="1">
      <alignment horizontal="center" vertical="center"/>
    </xf>
    <xf numFmtId="0" fontId="3" fillId="6" borderId="0" xfId="0" applyFont="1" applyFill="1" applyAlignment="1">
      <alignment horizontal="center" vertical="center"/>
    </xf>
    <xf numFmtId="0" fontId="55" fillId="0" borderId="0" xfId="5"/>
    <xf numFmtId="0" fontId="57" fillId="0" borderId="0" xfId="5" applyFont="1"/>
    <xf numFmtId="0" fontId="44" fillId="0" borderId="0" xfId="0" applyFont="1" applyAlignment="1">
      <alignment vertical="top" wrapText="1"/>
    </xf>
    <xf numFmtId="0" fontId="56" fillId="0" borderId="0" xfId="0" applyFont="1" applyAlignment="1">
      <alignment horizontal="left"/>
    </xf>
    <xf numFmtId="0" fontId="44" fillId="0" borderId="0" xfId="0" applyFont="1" applyAlignment="1">
      <alignment horizontal="justify" vertical="top"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6">
    <cellStyle name="Hipervínculo" xfId="5" builtinId="8"/>
    <cellStyle name="Normal" xfId="0" builtinId="0"/>
    <cellStyle name="Normal 2" xfId="1" xr:uid="{00000000-0005-0000-0000-000001000000}"/>
    <cellStyle name="Normal 3" xfId="2" xr:uid="{00000000-0005-0000-0000-000002000000}"/>
    <cellStyle name="Normal 4" xfId="3" xr:uid="{00000000-0005-0000-0000-000003000000}"/>
    <cellStyle name="Porcentaje" xfId="4" builtinId="5"/>
  </cellStyles>
  <dxfs count="0"/>
  <tableStyles count="0" defaultTableStyle="TableStyleMedium2" defaultPivotStyle="PivotStyleLight16"/>
  <colors>
    <mruColors>
      <color rgb="FFDF9A57"/>
      <color rgb="FF548687"/>
      <color rgb="FF8FBC9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7</xdr:col>
      <xdr:colOff>159593</xdr:colOff>
      <xdr:row>1</xdr:row>
      <xdr:rowOff>38101</xdr:rowOff>
    </xdr:from>
    <xdr:to>
      <xdr:col>7</xdr:col>
      <xdr:colOff>756664</xdr:colOff>
      <xdr:row>3</xdr:row>
      <xdr:rowOff>171451</xdr:rowOff>
    </xdr:to>
    <xdr:pic>
      <xdr:nvPicPr>
        <xdr:cNvPr id="3" name="Imagen 2">
          <a:extLst>
            <a:ext uri="{FF2B5EF4-FFF2-40B4-BE49-F238E27FC236}">
              <a16:creationId xmlns:a16="http://schemas.microsoft.com/office/drawing/2014/main" id="{389A7CB3-D111-4B37-8D6C-51AC37898B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4018" y="228601"/>
          <a:ext cx="597071" cy="762000"/>
        </a:xfrm>
        <a:prstGeom prst="rect">
          <a:avLst/>
        </a:prstGeom>
      </xdr:spPr>
    </xdr:pic>
    <xdr:clientData/>
  </xdr:twoCellAnchor>
  <xdr:twoCellAnchor editAs="oneCell">
    <xdr:from>
      <xdr:col>1</xdr:col>
      <xdr:colOff>57151</xdr:colOff>
      <xdr:row>23</xdr:row>
      <xdr:rowOff>61546</xdr:rowOff>
    </xdr:from>
    <xdr:to>
      <xdr:col>2</xdr:col>
      <xdr:colOff>133351</xdr:colOff>
      <xdr:row>24</xdr:row>
      <xdr:rowOff>171450</xdr:rowOff>
    </xdr:to>
    <xdr:pic>
      <xdr:nvPicPr>
        <xdr:cNvPr id="4" name="Imagen 3">
          <a:extLst>
            <a:ext uri="{FF2B5EF4-FFF2-40B4-BE49-F238E27FC236}">
              <a16:creationId xmlns:a16="http://schemas.microsoft.com/office/drawing/2014/main" id="{6B7BD904-7C46-4015-8338-F5119A4C71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6" y="9015046"/>
          <a:ext cx="857250" cy="300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98536</xdr:colOff>
      <xdr:row>186</xdr:row>
      <xdr:rowOff>3</xdr:rowOff>
    </xdr:from>
    <xdr:to>
      <xdr:col>4</xdr:col>
      <xdr:colOff>2128346</xdr:colOff>
      <xdr:row>191</xdr:row>
      <xdr:rowOff>21838</xdr:rowOff>
    </xdr:to>
    <xdr:pic>
      <xdr:nvPicPr>
        <xdr:cNvPr id="26" name="25 Imagen">
          <a:extLst>
            <a:ext uri="{FF2B5EF4-FFF2-40B4-BE49-F238E27FC236}">
              <a16:creationId xmlns:a16="http://schemas.microsoft.com/office/drawing/2014/main" id="{00000000-0008-0000-0100-00001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9496"/>
        <a:stretch/>
      </xdr:blipFill>
      <xdr:spPr>
        <a:xfrm>
          <a:off x="2226881" y="39768520"/>
          <a:ext cx="2029810" cy="1079439"/>
        </a:xfrm>
        <a:prstGeom prst="rect">
          <a:avLst/>
        </a:prstGeom>
      </xdr:spPr>
    </xdr:pic>
    <xdr:clientData/>
  </xdr:twoCellAnchor>
  <xdr:twoCellAnchor editAs="oneCell">
    <xdr:from>
      <xdr:col>2</xdr:col>
      <xdr:colOff>285751</xdr:colOff>
      <xdr:row>53</xdr:row>
      <xdr:rowOff>113109</xdr:rowOff>
    </xdr:from>
    <xdr:to>
      <xdr:col>5</xdr:col>
      <xdr:colOff>152737</xdr:colOff>
      <xdr:row>53</xdr:row>
      <xdr:rowOff>1839515</xdr:rowOff>
    </xdr:to>
    <xdr:pic>
      <xdr:nvPicPr>
        <xdr:cNvPr id="7" name="Imagen 6">
          <a:extLst>
            <a:ext uri="{FF2B5EF4-FFF2-40B4-BE49-F238E27FC236}">
              <a16:creationId xmlns:a16="http://schemas.microsoft.com/office/drawing/2014/main" id="{EC74F88B-1914-4179-97E2-AA7544BAC0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7485" y="8530828"/>
          <a:ext cx="5099783" cy="1726406"/>
        </a:xfrm>
        <a:prstGeom prst="rect">
          <a:avLst/>
        </a:prstGeom>
      </xdr:spPr>
    </xdr:pic>
    <xdr:clientData/>
  </xdr:twoCellAnchor>
  <xdr:twoCellAnchor editAs="oneCell">
    <xdr:from>
      <xdr:col>3</xdr:col>
      <xdr:colOff>927435</xdr:colOff>
      <xdr:row>94</xdr:row>
      <xdr:rowOff>120316</xdr:rowOff>
    </xdr:from>
    <xdr:to>
      <xdr:col>4</xdr:col>
      <xdr:colOff>2301040</xdr:colOff>
      <xdr:row>94</xdr:row>
      <xdr:rowOff>1947351</xdr:rowOff>
    </xdr:to>
    <xdr:pic>
      <xdr:nvPicPr>
        <xdr:cNvPr id="9" name="Imagen 8">
          <a:extLst>
            <a:ext uri="{FF2B5EF4-FFF2-40B4-BE49-F238E27FC236}">
              <a16:creationId xmlns:a16="http://schemas.microsoft.com/office/drawing/2014/main" id="{320AF168-8619-4264-85B9-C9B4A299B3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84685" y="20042605"/>
          <a:ext cx="2641934" cy="1827035"/>
        </a:xfrm>
        <a:prstGeom prst="rect">
          <a:avLst/>
        </a:prstGeom>
      </xdr:spPr>
    </xdr:pic>
    <xdr:clientData/>
  </xdr:twoCellAnchor>
  <xdr:twoCellAnchor editAs="oneCell">
    <xdr:from>
      <xdr:col>1</xdr:col>
      <xdr:colOff>235620</xdr:colOff>
      <xdr:row>88</xdr:row>
      <xdr:rowOff>170446</xdr:rowOff>
    </xdr:from>
    <xdr:to>
      <xdr:col>5</xdr:col>
      <xdr:colOff>461903</xdr:colOff>
      <xdr:row>88</xdr:row>
      <xdr:rowOff>1854958</xdr:rowOff>
    </xdr:to>
    <xdr:pic>
      <xdr:nvPicPr>
        <xdr:cNvPr id="11" name="Imagen 10">
          <a:extLst>
            <a:ext uri="{FF2B5EF4-FFF2-40B4-BE49-F238E27FC236}">
              <a16:creationId xmlns:a16="http://schemas.microsoft.com/office/drawing/2014/main" id="{5BED4FF6-76BE-4AF7-B834-75FE51B8748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0870" y="17395657"/>
          <a:ext cx="5906191" cy="1684512"/>
        </a:xfrm>
        <a:prstGeom prst="rect">
          <a:avLst/>
        </a:prstGeom>
      </xdr:spPr>
    </xdr:pic>
    <xdr:clientData/>
  </xdr:twoCellAnchor>
  <xdr:twoCellAnchor editAs="oneCell">
    <xdr:from>
      <xdr:col>3</xdr:col>
      <xdr:colOff>107155</xdr:colOff>
      <xdr:row>103</xdr:row>
      <xdr:rowOff>55064</xdr:rowOff>
    </xdr:from>
    <xdr:to>
      <xdr:col>4</xdr:col>
      <xdr:colOff>3262312</xdr:colOff>
      <xdr:row>103</xdr:row>
      <xdr:rowOff>2127828</xdr:rowOff>
    </xdr:to>
    <xdr:pic>
      <xdr:nvPicPr>
        <xdr:cNvPr id="13" name="Imagen 12">
          <a:extLst>
            <a:ext uri="{FF2B5EF4-FFF2-40B4-BE49-F238E27FC236}">
              <a16:creationId xmlns:a16="http://schemas.microsoft.com/office/drawing/2014/main" id="{A2AD7675-872E-42CD-A8E8-5B2BAABC8AC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64405" y="23331783"/>
          <a:ext cx="4423173" cy="2072764"/>
        </a:xfrm>
        <a:prstGeom prst="rect">
          <a:avLst/>
        </a:prstGeom>
      </xdr:spPr>
    </xdr:pic>
    <xdr:clientData/>
  </xdr:twoCellAnchor>
  <xdr:twoCellAnchor editAs="oneCell">
    <xdr:from>
      <xdr:col>2</xdr:col>
      <xdr:colOff>273844</xdr:colOff>
      <xdr:row>65</xdr:row>
      <xdr:rowOff>99453</xdr:rowOff>
    </xdr:from>
    <xdr:to>
      <xdr:col>5</xdr:col>
      <xdr:colOff>113110</xdr:colOff>
      <xdr:row>65</xdr:row>
      <xdr:rowOff>1600227</xdr:rowOff>
    </xdr:to>
    <xdr:pic>
      <xdr:nvPicPr>
        <xdr:cNvPr id="15" name="Imagen 14">
          <a:extLst>
            <a:ext uri="{FF2B5EF4-FFF2-40B4-BE49-F238E27FC236}">
              <a16:creationId xmlns:a16="http://schemas.microsoft.com/office/drawing/2014/main" id="{9520A6CC-4F84-4008-8966-A5B8A39BED3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15578" y="12172391"/>
          <a:ext cx="5072063" cy="1500774"/>
        </a:xfrm>
        <a:prstGeom prst="rect">
          <a:avLst/>
        </a:prstGeom>
      </xdr:spPr>
    </xdr:pic>
    <xdr:clientData/>
  </xdr:twoCellAnchor>
  <xdr:oneCellAnchor>
    <xdr:from>
      <xdr:col>3</xdr:col>
      <xdr:colOff>799076</xdr:colOff>
      <xdr:row>159</xdr:row>
      <xdr:rowOff>53063</xdr:rowOff>
    </xdr:from>
    <xdr:ext cx="2836289" cy="182742"/>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2C054DA4-AD90-4806-B1EF-A2CDBEE20F11}"/>
                </a:ext>
              </a:extLst>
            </xdr:cNvPr>
            <xdr:cNvSpPr txBox="1"/>
          </xdr:nvSpPr>
          <xdr:spPr>
            <a:xfrm>
              <a:off x="1656326" y="35075297"/>
              <a:ext cx="2836289" cy="182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ES" sz="1000" i="1">
                            <a:solidFill>
                              <a:schemeClr val="tx1"/>
                            </a:solidFill>
                            <a:effectLst/>
                            <a:latin typeface="Cambria Math" panose="02040503050406030204" pitchFamily="18" charset="0"/>
                            <a:ea typeface="+mn-ea"/>
                            <a:cs typeface="+mn-cs"/>
                          </a:rPr>
                        </m:ctrlPr>
                      </m:sSupPr>
                      <m:e>
                        <m:r>
                          <m:rPr>
                            <m:sty m:val="p"/>
                          </m:rPr>
                          <a:rPr lang="en-GB" sz="1000">
                            <a:solidFill>
                              <a:schemeClr val="tx1"/>
                            </a:solidFill>
                            <a:effectLst/>
                            <a:latin typeface="Cambria Math" panose="02040503050406030204" pitchFamily="18" charset="0"/>
                            <a:ea typeface="+mn-ea"/>
                            <a:cs typeface="+mn-cs"/>
                          </a:rPr>
                          <m:t>COR</m:t>
                        </m:r>
                        <m:r>
                          <a:rPr lang="en-GB" sz="1000">
                            <a:solidFill>
                              <a:schemeClr val="tx1"/>
                            </a:solidFill>
                            <a:effectLst/>
                            <a:latin typeface="Cambria Math" panose="02040503050406030204" pitchFamily="18" charset="0"/>
                            <a:ea typeface="+mn-ea"/>
                            <a:cs typeface="+mn-cs"/>
                          </a:rPr>
                          <m:t> </m:t>
                        </m:r>
                      </m:e>
                      <m:sup>
                        <m:r>
                          <m:rPr>
                            <m:sty m:val="p"/>
                          </m:rPr>
                          <a:rPr lang="en-GB" sz="1000">
                            <a:solidFill>
                              <a:schemeClr val="tx1"/>
                            </a:solidFill>
                            <a:effectLst/>
                            <a:latin typeface="Cambria Math" panose="02040503050406030204" pitchFamily="18" charset="0"/>
                            <a:ea typeface="+mn-ea"/>
                            <a:cs typeface="+mn-cs"/>
                          </a:rPr>
                          <m:t>j</m:t>
                        </m:r>
                        <m:r>
                          <a:rPr lang="en-GB" sz="1000" i="1">
                            <a:solidFill>
                              <a:schemeClr val="tx1"/>
                            </a:solidFill>
                            <a:effectLst/>
                            <a:latin typeface="Cambria Math" panose="02040503050406030204" pitchFamily="18" charset="0"/>
                            <a:ea typeface="+mn-ea"/>
                            <a:cs typeface="+mn-cs"/>
                          </a:rPr>
                          <m:t>−</m:t>
                        </m:r>
                        <m:r>
                          <m:rPr>
                            <m:sty m:val="p"/>
                          </m:rPr>
                          <a:rPr lang="en-GB" sz="1000">
                            <a:solidFill>
                              <a:schemeClr val="tx1"/>
                            </a:solidFill>
                            <a:effectLst/>
                            <a:latin typeface="Cambria Math" panose="02040503050406030204" pitchFamily="18" charset="0"/>
                            <a:ea typeface="+mn-ea"/>
                            <a:cs typeface="+mn-cs"/>
                          </a:rPr>
                          <m:t>k</m:t>
                        </m:r>
                      </m:sup>
                    </m:sSup>
                    <m:r>
                      <a:rPr lang="en-GB" sz="1000">
                        <a:solidFill>
                          <a:schemeClr val="tx1"/>
                        </a:solidFill>
                        <a:effectLst/>
                        <a:latin typeface="Cambria Math" panose="02040503050406030204" pitchFamily="18" charset="0"/>
                        <a:ea typeface="+mn-ea"/>
                        <a:cs typeface="+mn-cs"/>
                      </a:rPr>
                      <m:t>=</m:t>
                    </m:r>
                    <m:d>
                      <m:dPr>
                        <m:ctrlPr>
                          <a:rPr lang="es-ES" sz="1000" i="1">
                            <a:solidFill>
                              <a:schemeClr val="tx1"/>
                            </a:solidFill>
                            <a:effectLst/>
                            <a:latin typeface="Cambria Math" panose="02040503050406030204" pitchFamily="18" charset="0"/>
                            <a:ea typeface="+mn-ea"/>
                            <a:cs typeface="+mn-cs"/>
                          </a:rPr>
                        </m:ctrlPr>
                      </m:dPr>
                      <m:e>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cd</m:t>
                                </m:r>
                              </m:sub>
                            </m:sSub>
                          </m:e>
                          <m:sup>
                            <m:r>
                              <m:rPr>
                                <m:sty m:val="p"/>
                              </m:rPr>
                              <a:rPr lang="en-GB" sz="1000">
                                <a:solidFill>
                                  <a:schemeClr val="tx1"/>
                                </a:solidFill>
                                <a:effectLst/>
                                <a:latin typeface="Cambria Math" panose="02040503050406030204" pitchFamily="18" charset="0"/>
                                <a:ea typeface="+mn-ea"/>
                                <a:cs typeface="+mn-cs"/>
                              </a:rPr>
                              <m:t>k</m:t>
                            </m:r>
                          </m:sup>
                        </m:sSup>
                        <m:r>
                          <a:rPr lang="en-GB" sz="1000">
                            <a:solidFill>
                              <a:schemeClr val="tx1"/>
                            </a:solidFill>
                            <a:effectLst/>
                            <a:latin typeface="Cambria Math" panose="02040503050406030204" pitchFamily="18" charset="0"/>
                            <a:ea typeface="+mn-ea"/>
                            <a:cs typeface="+mn-cs"/>
                          </a:rPr>
                          <m:t> </m:t>
                        </m:r>
                        <m:r>
                          <a:rPr lang="en-GB" sz="1000" i="1">
                            <a:solidFill>
                              <a:schemeClr val="tx1"/>
                            </a:solidFill>
                            <a:effectLst/>
                            <a:latin typeface="Cambria Math" panose="02040503050406030204" pitchFamily="18" charset="0"/>
                            <a:ea typeface="+mn-ea"/>
                            <a:cs typeface="+mn-cs"/>
                          </a:rPr>
                          <m:t>−</m:t>
                        </m:r>
                        <m:r>
                          <a:rPr lang="en-GB" sz="1000">
                            <a:solidFill>
                              <a:schemeClr val="tx1"/>
                            </a:solidFill>
                            <a:effectLst/>
                            <a:latin typeface="Cambria Math" panose="02040503050406030204" pitchFamily="18" charset="0"/>
                            <a:ea typeface="+mn-ea"/>
                            <a:cs typeface="+mn-cs"/>
                          </a:rPr>
                          <m:t> </m:t>
                        </m:r>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cd</m:t>
                                </m:r>
                              </m:sub>
                            </m:sSub>
                          </m:e>
                          <m:sup>
                            <m:r>
                              <m:rPr>
                                <m:sty m:val="p"/>
                              </m:rPr>
                              <a:rPr lang="en-GB" sz="1000">
                                <a:solidFill>
                                  <a:schemeClr val="tx1"/>
                                </a:solidFill>
                                <a:effectLst/>
                                <a:latin typeface="Cambria Math" panose="02040503050406030204" pitchFamily="18" charset="0"/>
                                <a:ea typeface="+mn-ea"/>
                                <a:cs typeface="+mn-cs"/>
                              </a:rPr>
                              <m:t>j</m:t>
                            </m:r>
                          </m:sup>
                        </m:sSup>
                      </m:e>
                    </m:d>
                    <m:r>
                      <a:rPr lang="en-GB" sz="1000" i="1">
                        <a:solidFill>
                          <a:schemeClr val="tx1"/>
                        </a:solidFill>
                        <a:effectLst/>
                        <a:latin typeface="Cambria Math" panose="02040503050406030204" pitchFamily="18" charset="0"/>
                        <a:ea typeface="+mn-ea"/>
                        <a:cs typeface="+mn-cs"/>
                      </a:rPr>
                      <m:t> / </m:t>
                    </m:r>
                    <m:d>
                      <m:dPr>
                        <m:ctrlPr>
                          <a:rPr lang="es-ES" sz="1000" i="1">
                            <a:solidFill>
                              <a:schemeClr val="tx1"/>
                            </a:solidFill>
                            <a:effectLst/>
                            <a:latin typeface="Cambria Math" panose="02040503050406030204" pitchFamily="18" charset="0"/>
                            <a:ea typeface="+mn-ea"/>
                            <a:cs typeface="+mn-cs"/>
                          </a:rPr>
                        </m:ctrlPr>
                      </m:dPr>
                      <m:e>
                        <m:d>
                          <m:dPr>
                            <m:ctrlPr>
                              <a:rPr lang="es-ES" sz="1000" i="1">
                                <a:solidFill>
                                  <a:schemeClr val="tx1"/>
                                </a:solidFill>
                                <a:effectLst/>
                                <a:latin typeface="Cambria Math" panose="02040503050406030204" pitchFamily="18" charset="0"/>
                                <a:ea typeface="+mn-ea"/>
                                <a:cs typeface="+mn-cs"/>
                              </a:rPr>
                            </m:ctrlPr>
                          </m:dPr>
                          <m:e>
                            <m:r>
                              <m:rPr>
                                <m:sty m:val="p"/>
                              </m:rPr>
                              <a:rPr lang="en-GB" sz="1000">
                                <a:solidFill>
                                  <a:schemeClr val="tx1"/>
                                </a:solidFill>
                                <a:effectLst/>
                                <a:latin typeface="Cambria Math" panose="02040503050406030204" pitchFamily="18" charset="0"/>
                                <a:ea typeface="+mn-ea"/>
                                <a:cs typeface="+mn-cs"/>
                              </a:rPr>
                              <m:t>k</m:t>
                            </m:r>
                            <m:r>
                              <a:rPr lang="en-GB" sz="1000" i="1">
                                <a:solidFill>
                                  <a:schemeClr val="tx1"/>
                                </a:solidFill>
                                <a:effectLst/>
                                <a:latin typeface="Cambria Math" panose="02040503050406030204" pitchFamily="18" charset="0"/>
                                <a:ea typeface="+mn-ea"/>
                                <a:cs typeface="+mn-cs"/>
                              </a:rPr>
                              <m:t>−</m:t>
                            </m:r>
                            <m:r>
                              <m:rPr>
                                <m:sty m:val="p"/>
                              </m:rPr>
                              <a:rPr lang="en-GB" sz="1000">
                                <a:solidFill>
                                  <a:schemeClr val="tx1"/>
                                </a:solidFill>
                                <a:effectLst/>
                                <a:latin typeface="Cambria Math" panose="02040503050406030204" pitchFamily="18" charset="0"/>
                                <a:ea typeface="+mn-ea"/>
                                <a:cs typeface="+mn-cs"/>
                              </a:rPr>
                              <m:t>j</m:t>
                            </m:r>
                          </m:e>
                        </m:d>
                        <m:r>
                          <a:rPr lang="en-GB" sz="1000" i="1">
                            <a:solidFill>
                              <a:schemeClr val="tx1"/>
                            </a:solidFill>
                            <a:effectLst/>
                            <a:latin typeface="Cambria Math" panose="02040503050406030204" pitchFamily="18" charset="0"/>
                            <a:ea typeface="+mn-ea"/>
                            <a:cs typeface="+mn-cs"/>
                          </a:rPr>
                          <m:t> / 365</m:t>
                        </m:r>
                      </m:e>
                    </m:d>
                  </m:oMath>
                </m:oMathPara>
              </a14:m>
              <a:endParaRPr lang="es-ES" sz="1000">
                <a:latin typeface="Times New Roman" panose="02020603050405020304" pitchFamily="18" charset="0"/>
                <a:cs typeface="Times New Roman" panose="02020603050405020304" pitchFamily="18" charset="0"/>
              </a:endParaRPr>
            </a:p>
          </xdr:txBody>
        </xdr:sp>
      </mc:Choice>
      <mc:Fallback xmlns="">
        <xdr:sp macro="" textlink="">
          <xdr:nvSpPr>
            <xdr:cNvPr id="16" name="CuadroTexto 15">
              <a:extLst>
                <a:ext uri="{FF2B5EF4-FFF2-40B4-BE49-F238E27FC236}">
                  <a16:creationId xmlns:a16="http://schemas.microsoft.com/office/drawing/2014/main" id="{2C054DA4-AD90-4806-B1EF-A2CDBEE20F11}"/>
                </a:ext>
              </a:extLst>
            </xdr:cNvPr>
            <xdr:cNvSpPr txBox="1"/>
          </xdr:nvSpPr>
          <xdr:spPr>
            <a:xfrm>
              <a:off x="1656326" y="35075297"/>
              <a:ext cx="2836289" cy="182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COR </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j−k</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cd</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k  − </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cd</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j )  / </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k−j)  / 365)</a:t>
              </a:r>
              <a:endParaRPr lang="es-ES" sz="10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662154</xdr:colOff>
      <xdr:row>142</xdr:row>
      <xdr:rowOff>61337</xdr:rowOff>
    </xdr:from>
    <xdr:ext cx="3682547" cy="188513"/>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id="{72CCCCB5-22A3-408A-BB36-D113A177B96B}"/>
                </a:ext>
              </a:extLst>
            </xdr:cNvPr>
            <xdr:cNvSpPr txBox="1"/>
          </xdr:nvSpPr>
          <xdr:spPr>
            <a:xfrm>
              <a:off x="1519404" y="31856978"/>
              <a:ext cx="3682547" cy="188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φ</m:t>
                          </m:r>
                        </m:e>
                        <m:sub>
                          <m:r>
                            <m:rPr>
                              <m:sty m:val="p"/>
                            </m:rPr>
                            <a:rPr lang="en-GB" sz="1000">
                              <a:solidFill>
                                <a:schemeClr val="tx1"/>
                              </a:solidFill>
                              <a:effectLst/>
                              <a:latin typeface="Cambria Math" panose="02040503050406030204" pitchFamily="18" charset="0"/>
                              <a:ea typeface="+mn-ea"/>
                              <a:cs typeface="+mn-cs"/>
                            </a:rPr>
                            <m:t>w</m:t>
                          </m:r>
                          <m:r>
                            <a:rPr lang="en-GB" sz="1000">
                              <a:solidFill>
                                <a:schemeClr val="tx1"/>
                              </a:solidFill>
                              <a:effectLst/>
                              <a:latin typeface="Cambria Math" panose="02040503050406030204" pitchFamily="18" charset="0"/>
                              <a:ea typeface="+mn-ea"/>
                              <a:cs typeface="+mn-cs"/>
                            </a:rPr>
                            <m:t>,</m:t>
                          </m:r>
                          <m:r>
                            <m:rPr>
                              <m:sty m:val="p"/>
                            </m:rPr>
                            <a:rPr lang="en-GB" sz="1000">
                              <a:solidFill>
                                <a:schemeClr val="tx1"/>
                              </a:solidFill>
                              <a:effectLst/>
                              <a:latin typeface="Cambria Math" panose="02040503050406030204" pitchFamily="18" charset="0"/>
                              <a:ea typeface="+mn-ea"/>
                              <a:cs typeface="+mn-cs"/>
                            </a:rPr>
                            <m:t>o</m:t>
                          </m:r>
                        </m:sub>
                      </m:sSub>
                    </m:e>
                    <m:sup>
                      <m:r>
                        <m:rPr>
                          <m:sty m:val="p"/>
                        </m:rPr>
                        <a:rPr lang="en-GB" sz="1000">
                          <a:solidFill>
                            <a:schemeClr val="tx1"/>
                          </a:solidFill>
                          <a:effectLst/>
                          <a:latin typeface="Cambria Math" panose="02040503050406030204" pitchFamily="18" charset="0"/>
                          <a:ea typeface="+mn-ea"/>
                          <a:cs typeface="+mn-cs"/>
                        </a:rPr>
                        <m:t>j</m:t>
                      </m:r>
                    </m:sup>
                  </m:sSup>
                  <m:r>
                    <a:rPr lang="en-GB" sz="1000">
                      <a:solidFill>
                        <a:schemeClr val="tx1"/>
                      </a:solidFill>
                      <a:effectLst/>
                      <a:latin typeface="Cambria Math" panose="02040503050406030204" pitchFamily="18" charset="0"/>
                      <a:ea typeface="+mn-ea"/>
                      <a:cs typeface="+mn-cs"/>
                    </a:rPr>
                    <m:t>=</m:t>
                  </m:r>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cd</m:t>
                          </m:r>
                        </m:sub>
                      </m:sSub>
                    </m:e>
                    <m:sup>
                      <m:r>
                        <m:rPr>
                          <m:sty m:val="p"/>
                        </m:rPr>
                        <a:rPr lang="en-GB" sz="1000">
                          <a:solidFill>
                            <a:schemeClr val="tx1"/>
                          </a:solidFill>
                          <a:effectLst/>
                          <a:latin typeface="Cambria Math" panose="02040503050406030204" pitchFamily="18" charset="0"/>
                          <a:ea typeface="+mn-ea"/>
                          <a:cs typeface="+mn-cs"/>
                        </a:rPr>
                        <m:t>j</m:t>
                      </m:r>
                    </m:sup>
                  </m:sSup>
                  <m:r>
                    <a:rPr lang="en-GB" sz="1000">
                      <a:solidFill>
                        <a:schemeClr val="tx1"/>
                      </a:solidFill>
                      <a:effectLst/>
                      <a:latin typeface="Cambria Math" panose="02040503050406030204" pitchFamily="18" charset="0"/>
                      <a:ea typeface="+mn-ea"/>
                      <a:cs typeface="+mn-cs"/>
                    </a:rPr>
                    <m:t> / </m:t>
                  </m:r>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oi</m:t>
                      </m:r>
                    </m:sub>
                  </m:sSub>
                </m:oMath>
              </a14:m>
              <a:r>
                <a:rPr lang="es-ES" sz="800">
                  <a:latin typeface="Times New Roman" panose="02020603050405020304" pitchFamily="18" charset="0"/>
                  <a:cs typeface="Times New Roman" panose="02020603050405020304" pitchFamily="18" charset="0"/>
                </a:rPr>
                <a:t>      </a:t>
              </a:r>
              <a:r>
                <a:rPr lang="es-ES" sz="1000" i="1">
                  <a:latin typeface="Times New Roman" panose="02020603050405020304" pitchFamily="18" charset="0"/>
                  <a:cs typeface="Times New Roman" panose="02020603050405020304" pitchFamily="18" charset="0"/>
                </a:rPr>
                <a:t>where</a:t>
              </a:r>
              <a:r>
                <a:rPr lang="es-ES" sz="1000">
                  <a:latin typeface="Times New Roman" panose="02020603050405020304" pitchFamily="18" charset="0"/>
                  <a:cs typeface="Times New Roman" panose="02020603050405020304" pitchFamily="18" charset="0"/>
                </a:rPr>
                <a:t>    </a:t>
              </a:r>
              <a14:m>
                <m:oMath xmlns:m="http://schemas.openxmlformats.org/officeDocument/2006/math">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oi</m:t>
                      </m:r>
                    </m:sub>
                  </m:sSub>
                  <m:r>
                    <a:rPr lang="en-GB" sz="1000">
                      <a:solidFill>
                        <a:schemeClr val="tx1"/>
                      </a:solidFill>
                      <a:effectLst/>
                      <a:latin typeface="Cambria Math" panose="02040503050406030204" pitchFamily="18" charset="0"/>
                      <a:ea typeface="+mn-ea"/>
                      <a:cs typeface="+mn-cs"/>
                    </a:rPr>
                    <m:t>=</m:t>
                  </m:r>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pr</m:t>
                      </m:r>
                    </m:sub>
                  </m:sSub>
                  <m:r>
                    <a:rPr lang="en-GB" sz="1000">
                      <a:solidFill>
                        <a:schemeClr val="tx1"/>
                      </a:solidFill>
                      <a:effectLst/>
                      <a:latin typeface="Cambria Math" panose="02040503050406030204" pitchFamily="18" charset="0"/>
                      <a:ea typeface="+mn-ea"/>
                      <a:cs typeface="+mn-cs"/>
                    </a:rPr>
                    <m:t>+</m:t>
                  </m:r>
                  <m:r>
                    <a:rPr lang="en-GB" sz="1000" i="1">
                      <a:solidFill>
                        <a:schemeClr val="tx1"/>
                      </a:solidFill>
                      <a:effectLst/>
                      <a:latin typeface="Cambria Math" panose="02040503050406030204" pitchFamily="18" charset="0"/>
                      <a:ea typeface="+mn-ea"/>
                      <a:cs typeface="+mn-cs"/>
                    </a:rPr>
                    <m:t> </m:t>
                  </m:r>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ci</m:t>
                      </m:r>
                    </m:sub>
                  </m:sSub>
                </m:oMath>
              </a14:m>
              <a:endParaRPr lang="es-ES" sz="1000">
                <a:latin typeface="Times New Roman" panose="02020603050405020304" pitchFamily="18" charset="0"/>
                <a:cs typeface="Times New Roman" panose="02020603050405020304" pitchFamily="18" charset="0"/>
              </a:endParaRPr>
            </a:p>
          </xdr:txBody>
        </xdr:sp>
      </mc:Choice>
      <mc:Fallback xmlns="">
        <xdr:sp macro="" textlink="">
          <xdr:nvSpPr>
            <xdr:cNvPr id="44" name="CuadroTexto 43">
              <a:extLst>
                <a:ext uri="{FF2B5EF4-FFF2-40B4-BE49-F238E27FC236}">
                  <a16:creationId xmlns:a16="http://schemas.microsoft.com/office/drawing/2014/main" id="{72CCCCB5-22A3-408A-BB36-D113A177B96B}"/>
                </a:ext>
              </a:extLst>
            </xdr:cNvPr>
            <xdr:cNvSpPr txBox="1"/>
          </xdr:nvSpPr>
          <xdr:spPr>
            <a:xfrm>
              <a:off x="1519404" y="31856978"/>
              <a:ext cx="3682547" cy="188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φ</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w,o</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j=</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cd</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j  / 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oi</a:t>
              </a:r>
              <a:r>
                <a:rPr lang="es-ES" sz="800">
                  <a:latin typeface="Times New Roman" panose="02020603050405020304" pitchFamily="18" charset="0"/>
                  <a:cs typeface="Times New Roman" panose="02020603050405020304" pitchFamily="18" charset="0"/>
                </a:rPr>
                <a:t>      </a:t>
              </a:r>
              <a:r>
                <a:rPr lang="es-ES" sz="1000" i="1">
                  <a:latin typeface="Times New Roman" panose="02020603050405020304" pitchFamily="18" charset="0"/>
                  <a:cs typeface="Times New Roman" panose="02020603050405020304" pitchFamily="18" charset="0"/>
                </a:rPr>
                <a:t>where</a:t>
              </a:r>
              <a:r>
                <a:rPr lang="es-ES" sz="1000">
                  <a:latin typeface="Times New Roman" panose="02020603050405020304" pitchFamily="18" charset="0"/>
                  <a:cs typeface="Times New Roman" panose="02020603050405020304" pitchFamily="18" charset="0"/>
                </a:rPr>
                <a:t>    </a:t>
              </a:r>
              <a:r>
                <a:rPr lang="en-GB" sz="1000" i="0">
                  <a:solidFill>
                    <a:schemeClr val="tx1"/>
                  </a:solidFill>
                  <a:effectLst/>
                  <a:latin typeface="+mn-lt"/>
                  <a:ea typeface="+mn-ea"/>
                  <a:cs typeface="+mn-cs"/>
                </a:rPr>
                <a:t>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oi=CMOD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pr+ 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ci</a:t>
              </a:r>
              <a:endParaRPr lang="es-ES" sz="10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662154</xdr:colOff>
      <xdr:row>123</xdr:row>
      <xdr:rowOff>61517</xdr:rowOff>
    </xdr:from>
    <xdr:ext cx="3743525" cy="176908"/>
    <mc:AlternateContent xmlns:mc="http://schemas.openxmlformats.org/markup-compatibility/2006" xmlns:a14="http://schemas.microsoft.com/office/drawing/2010/main">
      <mc:Choice Requires="a14">
        <xdr:sp macro="" textlink="">
          <xdr:nvSpPr>
            <xdr:cNvPr id="46" name="CuadroTexto 45">
              <a:extLst>
                <a:ext uri="{FF2B5EF4-FFF2-40B4-BE49-F238E27FC236}">
                  <a16:creationId xmlns:a16="http://schemas.microsoft.com/office/drawing/2014/main" id="{85091458-9B36-4BA8-95B0-49BDA75C01BD}"/>
                </a:ext>
              </a:extLst>
            </xdr:cNvPr>
            <xdr:cNvSpPr txBox="1"/>
          </xdr:nvSpPr>
          <xdr:spPr>
            <a:xfrm>
              <a:off x="1519404" y="28660330"/>
              <a:ext cx="3743525" cy="176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φ</m:t>
                          </m:r>
                        </m:e>
                        <m:sub>
                          <m:r>
                            <m:rPr>
                              <m:sty m:val="p"/>
                            </m:rPr>
                            <a:rPr lang="en-GB" sz="1000">
                              <a:solidFill>
                                <a:schemeClr val="tx1"/>
                              </a:solidFill>
                              <a:effectLst/>
                              <a:latin typeface="Cambria Math" panose="02040503050406030204" pitchFamily="18" charset="0"/>
                              <a:ea typeface="+mn-ea"/>
                              <a:cs typeface="+mn-cs"/>
                            </a:rPr>
                            <m:t>w</m:t>
                          </m:r>
                          <m:r>
                            <a:rPr lang="en-GB" sz="1000">
                              <a:solidFill>
                                <a:schemeClr val="tx1"/>
                              </a:solidFill>
                              <a:effectLst/>
                              <a:latin typeface="Cambria Math" panose="02040503050406030204" pitchFamily="18" charset="0"/>
                              <a:ea typeface="+mn-ea"/>
                              <a:cs typeface="+mn-cs"/>
                            </a:rPr>
                            <m:t>,</m:t>
                          </m:r>
                          <m:r>
                            <m:rPr>
                              <m:sty m:val="p"/>
                            </m:rPr>
                            <a:rPr lang="es-ES" sz="1000" b="0" i="0">
                              <a:solidFill>
                                <a:schemeClr val="tx1"/>
                              </a:solidFill>
                              <a:effectLst/>
                              <a:latin typeface="Cambria Math" panose="02040503050406030204" pitchFamily="18" charset="0"/>
                              <a:ea typeface="+mn-ea"/>
                              <a:cs typeface="+mn-cs"/>
                            </a:rPr>
                            <m:t>c</m:t>
                          </m:r>
                        </m:sub>
                      </m:sSub>
                    </m:e>
                    <m:sup>
                      <m:r>
                        <m:rPr>
                          <m:sty m:val="p"/>
                        </m:rPr>
                        <a:rPr lang="en-GB" sz="1000">
                          <a:solidFill>
                            <a:schemeClr val="tx1"/>
                          </a:solidFill>
                          <a:effectLst/>
                          <a:latin typeface="Cambria Math" panose="02040503050406030204" pitchFamily="18" charset="0"/>
                          <a:ea typeface="+mn-ea"/>
                          <a:cs typeface="+mn-cs"/>
                        </a:rPr>
                        <m:t>j</m:t>
                      </m:r>
                    </m:sup>
                  </m:sSup>
                  <m:r>
                    <a:rPr lang="en-GB" sz="1000">
                      <a:solidFill>
                        <a:schemeClr val="tx1"/>
                      </a:solidFill>
                      <a:effectLst/>
                      <a:latin typeface="Cambria Math" panose="02040503050406030204" pitchFamily="18" charset="0"/>
                      <a:ea typeface="+mn-ea"/>
                      <a:cs typeface="+mn-cs"/>
                    </a:rPr>
                    <m:t>=</m:t>
                  </m:r>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cd</m:t>
                          </m:r>
                        </m:sub>
                      </m:sSub>
                    </m:e>
                    <m:sup>
                      <m:r>
                        <m:rPr>
                          <m:sty m:val="p"/>
                        </m:rPr>
                        <a:rPr lang="en-GB" sz="1000">
                          <a:solidFill>
                            <a:schemeClr val="tx1"/>
                          </a:solidFill>
                          <a:effectLst/>
                          <a:latin typeface="Cambria Math" panose="02040503050406030204" pitchFamily="18" charset="0"/>
                          <a:ea typeface="+mn-ea"/>
                          <a:cs typeface="+mn-cs"/>
                        </a:rPr>
                        <m:t>j</m:t>
                      </m:r>
                    </m:sup>
                  </m:sSup>
                  <m:r>
                    <a:rPr lang="en-GB" sz="1000">
                      <a:solidFill>
                        <a:schemeClr val="tx1"/>
                      </a:solidFill>
                      <a:effectLst/>
                      <a:latin typeface="Cambria Math" panose="02040503050406030204" pitchFamily="18" charset="0"/>
                      <a:ea typeface="+mn-ea"/>
                      <a:cs typeface="+mn-cs"/>
                    </a:rPr>
                    <m:t> / </m:t>
                  </m:r>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s-ES" sz="1000" b="0" i="0">
                          <a:solidFill>
                            <a:schemeClr val="tx1"/>
                          </a:solidFill>
                          <a:effectLst/>
                          <a:latin typeface="Cambria Math" panose="02040503050406030204" pitchFamily="18" charset="0"/>
                          <a:ea typeface="+mn-ea"/>
                          <a:cs typeface="+mn-cs"/>
                        </a:rPr>
                        <m:t>c</m:t>
                      </m:r>
                      <m:r>
                        <m:rPr>
                          <m:sty m:val="p"/>
                        </m:rPr>
                        <a:rPr lang="en-GB" sz="1000">
                          <a:solidFill>
                            <a:schemeClr val="tx1"/>
                          </a:solidFill>
                          <a:effectLst/>
                          <a:latin typeface="Cambria Math" panose="02040503050406030204" pitchFamily="18" charset="0"/>
                          <a:ea typeface="+mn-ea"/>
                          <a:cs typeface="+mn-cs"/>
                        </a:rPr>
                        <m:t>i</m:t>
                      </m:r>
                    </m:sub>
                  </m:sSub>
                </m:oMath>
              </a14:m>
              <a:r>
                <a:rPr lang="es-ES" sz="800">
                  <a:latin typeface="Times New Roman" panose="02020603050405020304" pitchFamily="18" charset="0"/>
                  <a:cs typeface="Times New Roman" panose="02020603050405020304" pitchFamily="18" charset="0"/>
                </a:rPr>
                <a:t>      </a:t>
              </a:r>
              <a:r>
                <a:rPr lang="es-ES" sz="1000" i="1">
                  <a:latin typeface="Times New Roman" panose="02020603050405020304" pitchFamily="18" charset="0"/>
                  <a:cs typeface="Times New Roman" panose="02020603050405020304" pitchFamily="18" charset="0"/>
                </a:rPr>
                <a:t>where</a:t>
              </a:r>
              <a:r>
                <a:rPr lang="es-ES" sz="1000">
                  <a:latin typeface="Times New Roman" panose="02020603050405020304" pitchFamily="18" charset="0"/>
                  <a:cs typeface="Times New Roman" panose="02020603050405020304" pitchFamily="18" charset="0"/>
                </a:rPr>
                <a:t>    </a:t>
              </a:r>
              <a14:m>
                <m:oMath xmlns:m="http://schemas.openxmlformats.org/officeDocument/2006/math">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cd</m:t>
                          </m:r>
                        </m:sub>
                      </m:sSub>
                    </m:e>
                    <m:sup>
                      <m:r>
                        <m:rPr>
                          <m:sty m:val="p"/>
                        </m:rPr>
                        <a:rPr lang="en-GB" sz="1000">
                          <a:solidFill>
                            <a:schemeClr val="tx1"/>
                          </a:solidFill>
                          <a:effectLst/>
                          <a:latin typeface="Cambria Math" panose="02040503050406030204" pitchFamily="18" charset="0"/>
                          <a:ea typeface="+mn-ea"/>
                          <a:cs typeface="+mn-cs"/>
                        </a:rPr>
                        <m:t>j</m:t>
                      </m:r>
                    </m:sup>
                  </m:sSup>
                  <m:r>
                    <a:rPr lang="en-GB" sz="1000">
                      <a:solidFill>
                        <a:schemeClr val="tx1"/>
                      </a:solidFill>
                      <a:effectLst/>
                      <a:latin typeface="Cambria Math" panose="02040503050406030204" pitchFamily="18" charset="0"/>
                      <a:ea typeface="+mn-ea"/>
                      <a:cs typeface="+mn-cs"/>
                    </a:rPr>
                    <m:t>=</m:t>
                  </m:r>
                  <m:sSup>
                    <m:sSupPr>
                      <m:ctrlPr>
                        <a:rPr lang="es-ES" sz="1000" i="1">
                          <a:solidFill>
                            <a:schemeClr val="tx1"/>
                          </a:solidFill>
                          <a:effectLst/>
                          <a:latin typeface="Cambria Math" panose="02040503050406030204" pitchFamily="18" charset="0"/>
                          <a:ea typeface="+mn-ea"/>
                          <a:cs typeface="+mn-cs"/>
                        </a:rPr>
                      </m:ctrlPr>
                    </m:sSupPr>
                    <m:e>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ct</m:t>
                          </m:r>
                        </m:sub>
                      </m:sSub>
                    </m:e>
                    <m:sup>
                      <m:r>
                        <m:rPr>
                          <m:sty m:val="p"/>
                        </m:rPr>
                        <a:rPr lang="en-GB" sz="1000">
                          <a:solidFill>
                            <a:schemeClr val="tx1"/>
                          </a:solidFill>
                          <a:effectLst/>
                          <a:latin typeface="Cambria Math" panose="02040503050406030204" pitchFamily="18" charset="0"/>
                          <a:ea typeface="+mn-ea"/>
                          <a:cs typeface="+mn-cs"/>
                        </a:rPr>
                        <m:t>j</m:t>
                      </m:r>
                    </m:sup>
                  </m:sSup>
                  <m:r>
                    <a:rPr lang="en-GB" sz="1000" i="1">
                      <a:solidFill>
                        <a:schemeClr val="tx1"/>
                      </a:solidFill>
                      <a:effectLst/>
                      <a:latin typeface="Cambria Math" panose="02040503050406030204" pitchFamily="18" charset="0"/>
                      <a:ea typeface="+mn-ea"/>
                      <a:cs typeface="+mn-cs"/>
                    </a:rPr>
                    <m:t>−</m:t>
                  </m:r>
                  <m:r>
                    <a:rPr lang="en-GB" sz="1000">
                      <a:solidFill>
                        <a:schemeClr val="tx1"/>
                      </a:solidFill>
                      <a:effectLst/>
                      <a:latin typeface="Cambria Math" panose="02040503050406030204" pitchFamily="18" charset="0"/>
                      <a:ea typeface="+mn-ea"/>
                      <a:cs typeface="+mn-cs"/>
                    </a:rPr>
                    <m:t> </m:t>
                  </m:r>
                  <m:sSub>
                    <m:sSubPr>
                      <m:ctrlPr>
                        <a:rPr lang="es-ES" sz="1000" i="1">
                          <a:solidFill>
                            <a:schemeClr val="tx1"/>
                          </a:solidFill>
                          <a:effectLst/>
                          <a:latin typeface="Cambria Math" panose="02040503050406030204" pitchFamily="18" charset="0"/>
                          <a:ea typeface="+mn-ea"/>
                          <a:cs typeface="+mn-cs"/>
                        </a:rPr>
                      </m:ctrlPr>
                    </m:sSubPr>
                    <m:e>
                      <m:r>
                        <m:rPr>
                          <m:sty m:val="p"/>
                        </m:rPr>
                        <a:rPr lang="en-GB" sz="1000">
                          <a:solidFill>
                            <a:schemeClr val="tx1"/>
                          </a:solidFill>
                          <a:effectLst/>
                          <a:latin typeface="Cambria Math" panose="02040503050406030204" pitchFamily="18" charset="0"/>
                          <a:ea typeface="+mn-ea"/>
                          <a:cs typeface="+mn-cs"/>
                        </a:rPr>
                        <m:t>CMOD</m:t>
                      </m:r>
                    </m:e>
                    <m:sub>
                      <m:r>
                        <m:rPr>
                          <m:sty m:val="p"/>
                        </m:rPr>
                        <a:rPr lang="en-GB" sz="1000">
                          <a:solidFill>
                            <a:schemeClr val="tx1"/>
                          </a:solidFill>
                          <a:effectLst/>
                          <a:latin typeface="Cambria Math" panose="02040503050406030204" pitchFamily="18" charset="0"/>
                          <a:ea typeface="+mn-ea"/>
                          <a:cs typeface="+mn-cs"/>
                        </a:rPr>
                        <m:t>ci</m:t>
                      </m:r>
                    </m:sub>
                  </m:sSub>
                </m:oMath>
              </a14:m>
              <a:endParaRPr lang="es-ES" sz="1000">
                <a:latin typeface="Times New Roman" panose="02020603050405020304" pitchFamily="18" charset="0"/>
                <a:cs typeface="Times New Roman" panose="02020603050405020304" pitchFamily="18" charset="0"/>
              </a:endParaRPr>
            </a:p>
          </xdr:txBody>
        </xdr:sp>
      </mc:Choice>
      <mc:Fallback xmlns="">
        <xdr:sp macro="" textlink="">
          <xdr:nvSpPr>
            <xdr:cNvPr id="46" name="CuadroTexto 45">
              <a:extLst>
                <a:ext uri="{FF2B5EF4-FFF2-40B4-BE49-F238E27FC236}">
                  <a16:creationId xmlns:a16="http://schemas.microsoft.com/office/drawing/2014/main" id="{85091458-9B36-4BA8-95B0-49BDA75C01BD}"/>
                </a:ext>
              </a:extLst>
            </xdr:cNvPr>
            <xdr:cNvSpPr txBox="1"/>
          </xdr:nvSpPr>
          <xdr:spPr>
            <a:xfrm>
              <a:off x="1519404" y="28660330"/>
              <a:ext cx="3743525" cy="176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φ</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w,</a:t>
              </a:r>
              <a:r>
                <a:rPr lang="es-ES" sz="1000" b="0" i="0">
                  <a:solidFill>
                    <a:schemeClr val="tx1"/>
                  </a:solidFill>
                  <a:effectLst/>
                  <a:latin typeface="Cambria Math" panose="02040503050406030204" pitchFamily="18" charset="0"/>
                  <a:ea typeface="+mn-ea"/>
                  <a:cs typeface="+mn-cs"/>
                </a:rPr>
                <a:t>c</a:t>
              </a:r>
              <a:r>
                <a:rPr lang="es-ES" sz="1000" b="0" i="0">
                  <a:solidFill>
                    <a:schemeClr val="tx1"/>
                  </a:solidFill>
                  <a:effectLst/>
                  <a:latin typeface="+mn-lt"/>
                  <a:ea typeface="+mn-ea"/>
                  <a:cs typeface="+mn-cs"/>
                </a:rPr>
                <a:t>)〗^</a:t>
              </a:r>
              <a:r>
                <a:rPr lang="en-GB" sz="1000" i="0">
                  <a:solidFill>
                    <a:schemeClr val="tx1"/>
                  </a:solidFill>
                  <a:effectLst/>
                  <a:latin typeface="+mn-lt"/>
                  <a:ea typeface="+mn-ea"/>
                  <a:cs typeface="+mn-cs"/>
                </a:rPr>
                <a:t>j=</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cd</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j  / CMOD</a:t>
              </a:r>
              <a:r>
                <a:rPr lang="es-ES" sz="1000" i="0">
                  <a:solidFill>
                    <a:schemeClr val="tx1"/>
                  </a:solidFill>
                  <a:effectLst/>
                  <a:latin typeface="+mn-lt"/>
                  <a:ea typeface="+mn-ea"/>
                  <a:cs typeface="+mn-cs"/>
                </a:rPr>
                <a:t>_</a:t>
              </a:r>
              <a:r>
                <a:rPr lang="es-ES" sz="1000" b="0" i="0">
                  <a:solidFill>
                    <a:schemeClr val="tx1"/>
                  </a:solidFill>
                  <a:effectLst/>
                  <a:latin typeface="Cambria Math" panose="02040503050406030204" pitchFamily="18" charset="0"/>
                  <a:ea typeface="+mn-ea"/>
                  <a:cs typeface="+mn-cs"/>
                </a:rPr>
                <a:t>c</a:t>
              </a:r>
              <a:r>
                <a:rPr lang="en-GB" sz="1000" i="0">
                  <a:solidFill>
                    <a:schemeClr val="tx1"/>
                  </a:solidFill>
                  <a:effectLst/>
                  <a:latin typeface="+mn-lt"/>
                  <a:ea typeface="+mn-ea"/>
                  <a:cs typeface="+mn-cs"/>
                </a:rPr>
                <a:t>i</a:t>
              </a:r>
              <a:r>
                <a:rPr lang="es-ES" sz="800">
                  <a:latin typeface="Times New Roman" panose="02020603050405020304" pitchFamily="18" charset="0"/>
                  <a:cs typeface="Times New Roman" panose="02020603050405020304" pitchFamily="18" charset="0"/>
                </a:rPr>
                <a:t>      </a:t>
              </a:r>
              <a:r>
                <a:rPr lang="es-ES" sz="1000" i="1">
                  <a:latin typeface="Times New Roman" panose="02020603050405020304" pitchFamily="18" charset="0"/>
                  <a:cs typeface="Times New Roman" panose="02020603050405020304" pitchFamily="18" charset="0"/>
                </a:rPr>
                <a:t>where</a:t>
              </a:r>
              <a:r>
                <a:rPr lang="es-ES" sz="1000">
                  <a:latin typeface="Times New Roman" panose="02020603050405020304" pitchFamily="18" charset="0"/>
                  <a:cs typeface="Times New Roman" panose="02020603050405020304" pitchFamily="18" charset="0"/>
                </a:rPr>
                <a:t>    </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cd</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j=</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ct</a:t>
              </a:r>
              <a:r>
                <a:rPr lang="es-ES" sz="1000" i="0">
                  <a:solidFill>
                    <a:schemeClr val="tx1"/>
                  </a:solidFill>
                  <a:effectLst/>
                  <a:latin typeface="+mn-lt"/>
                  <a:ea typeface="+mn-ea"/>
                  <a:cs typeface="+mn-cs"/>
                </a:rPr>
                <a:t>〗^</a:t>
              </a:r>
              <a:r>
                <a:rPr lang="en-GB" sz="1000" i="0">
                  <a:solidFill>
                    <a:schemeClr val="tx1"/>
                  </a:solidFill>
                  <a:effectLst/>
                  <a:latin typeface="+mn-lt"/>
                  <a:ea typeface="+mn-ea"/>
                  <a:cs typeface="+mn-cs"/>
                </a:rPr>
                <a:t>j− CMOD</a:t>
              </a:r>
              <a:r>
                <a:rPr lang="es-ES" sz="1000" i="0">
                  <a:solidFill>
                    <a:schemeClr val="tx1"/>
                  </a:solidFill>
                  <a:effectLst/>
                  <a:latin typeface="+mn-lt"/>
                  <a:ea typeface="+mn-ea"/>
                  <a:cs typeface="+mn-cs"/>
                </a:rPr>
                <a:t>_</a:t>
              </a:r>
              <a:r>
                <a:rPr lang="en-GB" sz="1000" i="0">
                  <a:solidFill>
                    <a:schemeClr val="tx1"/>
                  </a:solidFill>
                  <a:effectLst/>
                  <a:latin typeface="+mn-lt"/>
                  <a:ea typeface="+mn-ea"/>
                  <a:cs typeface="+mn-cs"/>
                </a:rPr>
                <a:t>ci</a:t>
              </a:r>
              <a:endParaRPr lang="es-ES" sz="1000">
                <a:latin typeface="Times New Roman" panose="02020603050405020304" pitchFamily="18" charset="0"/>
                <a:cs typeface="Times New Roman" panose="02020603050405020304" pitchFamily="18" charset="0"/>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3</xdr:col>
      <xdr:colOff>229915</xdr:colOff>
      <xdr:row>147</xdr:row>
      <xdr:rowOff>0</xdr:rowOff>
    </xdr:from>
    <xdr:to>
      <xdr:col>4</xdr:col>
      <xdr:colOff>2969172</xdr:colOff>
      <xdr:row>147</xdr:row>
      <xdr:rowOff>0</xdr:rowOff>
    </xdr:to>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1087165" y="35005033"/>
          <a:ext cx="4006082" cy="182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229915</xdr:colOff>
      <xdr:row>147</xdr:row>
      <xdr:rowOff>0</xdr:rowOff>
    </xdr:from>
    <xdr:to>
      <xdr:col>4</xdr:col>
      <xdr:colOff>2969172</xdr:colOff>
      <xdr:row>147</xdr:row>
      <xdr:rowOff>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239565" y="23860125"/>
          <a:ext cx="103691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xdr:from>
      <xdr:col>3</xdr:col>
      <xdr:colOff>229915</xdr:colOff>
      <xdr:row>147</xdr:row>
      <xdr:rowOff>0</xdr:rowOff>
    </xdr:from>
    <xdr:to>
      <xdr:col>4</xdr:col>
      <xdr:colOff>2969172</xdr:colOff>
      <xdr:row>147</xdr:row>
      <xdr:rowOff>0</xdr:rowOff>
    </xdr:to>
    <xdr:sp macro="" textlink="">
      <xdr:nvSpPr>
        <xdr:cNvPr id="3" name="2 CuadroTexto">
          <a:extLst>
            <a:ext uri="{FF2B5EF4-FFF2-40B4-BE49-F238E27FC236}">
              <a16:creationId xmlns:a16="http://schemas.microsoft.com/office/drawing/2014/main" id="{76381725-588D-43D7-96BC-A25FC72E1E13}"/>
            </a:ext>
          </a:extLst>
        </xdr:cNvPr>
        <xdr:cNvSpPr txBox="1"/>
      </xdr:nvSpPr>
      <xdr:spPr>
        <a:xfrm>
          <a:off x="1087165" y="23698200"/>
          <a:ext cx="103691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xdr:from>
      <xdr:col>3</xdr:col>
      <xdr:colOff>229915</xdr:colOff>
      <xdr:row>147</xdr:row>
      <xdr:rowOff>0</xdr:rowOff>
    </xdr:from>
    <xdr:to>
      <xdr:col>4</xdr:col>
      <xdr:colOff>2969172</xdr:colOff>
      <xdr:row>147</xdr:row>
      <xdr:rowOff>0</xdr:rowOff>
    </xdr:to>
    <xdr:sp macro="" textlink="">
      <xdr:nvSpPr>
        <xdr:cNvPr id="4" name="2 CuadroTexto">
          <a:extLst>
            <a:ext uri="{FF2B5EF4-FFF2-40B4-BE49-F238E27FC236}">
              <a16:creationId xmlns:a16="http://schemas.microsoft.com/office/drawing/2014/main" id="{00CFE458-BB35-4627-B237-385640F1D66A}"/>
            </a:ext>
          </a:extLst>
        </xdr:cNvPr>
        <xdr:cNvSpPr txBox="1"/>
      </xdr:nvSpPr>
      <xdr:spPr>
        <a:xfrm>
          <a:off x="1087165" y="23698200"/>
          <a:ext cx="400608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229915</xdr:colOff>
      <xdr:row>147</xdr:row>
      <xdr:rowOff>0</xdr:rowOff>
    </xdr:from>
    <xdr:to>
      <xdr:col>4</xdr:col>
      <xdr:colOff>2969172</xdr:colOff>
      <xdr:row>147</xdr:row>
      <xdr:rowOff>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1239565" y="23860125"/>
          <a:ext cx="103691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xdr:from>
      <xdr:col>3</xdr:col>
      <xdr:colOff>229915</xdr:colOff>
      <xdr:row>147</xdr:row>
      <xdr:rowOff>0</xdr:rowOff>
    </xdr:from>
    <xdr:to>
      <xdr:col>4</xdr:col>
      <xdr:colOff>2969172</xdr:colOff>
      <xdr:row>147</xdr:row>
      <xdr:rowOff>0</xdr:rowOff>
    </xdr:to>
    <xdr:sp macro="" textlink="">
      <xdr:nvSpPr>
        <xdr:cNvPr id="3" name="2 CuadroTexto">
          <a:extLst>
            <a:ext uri="{FF2B5EF4-FFF2-40B4-BE49-F238E27FC236}">
              <a16:creationId xmlns:a16="http://schemas.microsoft.com/office/drawing/2014/main" id="{9002B860-855B-4094-8754-B495C8EF4DD1}"/>
            </a:ext>
          </a:extLst>
        </xdr:cNvPr>
        <xdr:cNvSpPr txBox="1"/>
      </xdr:nvSpPr>
      <xdr:spPr>
        <a:xfrm>
          <a:off x="1087165" y="23698200"/>
          <a:ext cx="400608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229915</xdr:colOff>
      <xdr:row>147</xdr:row>
      <xdr:rowOff>0</xdr:rowOff>
    </xdr:from>
    <xdr:to>
      <xdr:col>4</xdr:col>
      <xdr:colOff>2969172</xdr:colOff>
      <xdr:row>147</xdr:row>
      <xdr:rowOff>0</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1239565" y="23860125"/>
          <a:ext cx="103691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xdr:from>
      <xdr:col>3</xdr:col>
      <xdr:colOff>229915</xdr:colOff>
      <xdr:row>147</xdr:row>
      <xdr:rowOff>0</xdr:rowOff>
    </xdr:from>
    <xdr:to>
      <xdr:col>4</xdr:col>
      <xdr:colOff>2969172</xdr:colOff>
      <xdr:row>147</xdr:row>
      <xdr:rowOff>0</xdr:rowOff>
    </xdr:to>
    <xdr:sp macro="" textlink="">
      <xdr:nvSpPr>
        <xdr:cNvPr id="3" name="2 CuadroTexto">
          <a:extLst>
            <a:ext uri="{FF2B5EF4-FFF2-40B4-BE49-F238E27FC236}">
              <a16:creationId xmlns:a16="http://schemas.microsoft.com/office/drawing/2014/main" id="{CC70B075-224D-4474-AFB1-F1E8668FE988}"/>
            </a:ext>
          </a:extLst>
        </xdr:cNvPr>
        <xdr:cNvSpPr txBox="1"/>
      </xdr:nvSpPr>
      <xdr:spPr>
        <a:xfrm>
          <a:off x="1087165" y="23698200"/>
          <a:ext cx="400608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000" i="1">
              <a:solidFill>
                <a:schemeClr val="dk1"/>
              </a:solidFill>
              <a:effectLst/>
              <a:latin typeface="Times New Roman" panose="02020603050405020304" pitchFamily="18" charset="0"/>
              <a:ea typeface="+mn-ea"/>
              <a:cs typeface="Times New Roman" panose="02020603050405020304" pitchFamily="18" charset="0"/>
            </a:rPr>
            <a:t>COR </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t1-t2</a:t>
          </a:r>
          <a:r>
            <a:rPr lang="es-ES" sz="1000" i="1">
              <a:solidFill>
                <a:schemeClr val="dk1"/>
              </a:solidFill>
              <a:effectLst/>
              <a:latin typeface="Times New Roman" panose="02020603050405020304" pitchFamily="18" charset="0"/>
              <a:ea typeface="+mn-ea"/>
              <a:cs typeface="Times New Roman" panose="02020603050405020304" pitchFamily="18" charset="0"/>
            </a:rPr>
            <a:t> =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t2 </a:t>
          </a:r>
          <a:r>
            <a:rPr lang="es-ES" sz="1000" i="1">
              <a:solidFill>
                <a:schemeClr val="dk1"/>
              </a:solidFill>
              <a:effectLst/>
              <a:latin typeface="Times New Roman" panose="02020603050405020304" pitchFamily="18" charset="0"/>
              <a:ea typeface="+mn-ea"/>
              <a:cs typeface="Times New Roman" panose="02020603050405020304" pitchFamily="18" charset="0"/>
            </a:rPr>
            <a:t>– C(M)OD</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a:t>
          </a:r>
          <a:r>
            <a:rPr lang="el-GR" sz="1000" i="1">
              <a:solidFill>
                <a:schemeClr val="dk1"/>
              </a:solidFill>
              <a:effectLst/>
              <a:latin typeface="Times New Roman" panose="02020603050405020304" pitchFamily="18" charset="0"/>
              <a:ea typeface="+mn-ea"/>
              <a:cs typeface="Times New Roman" panose="02020603050405020304" pitchFamily="18" charset="0"/>
            </a:rPr>
            <a:t>δ</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ct</a:t>
          </a:r>
          <a:r>
            <a:rPr lang="es-ES" sz="1000" i="1" baseline="30000">
              <a:solidFill>
                <a:schemeClr val="dk1"/>
              </a:solidFill>
              <a:effectLst/>
              <a:latin typeface="Times New Roman" panose="02020603050405020304" pitchFamily="18" charset="0"/>
              <a:ea typeface="+mn-ea"/>
              <a:cs typeface="Times New Roman" panose="02020603050405020304" pitchFamily="18" charset="0"/>
            </a:rPr>
            <a:t>t1</a:t>
          </a:r>
          <a:r>
            <a:rPr lang="es-ES" sz="1000" i="1">
              <a:solidFill>
                <a:schemeClr val="dk1"/>
              </a:solidFill>
              <a:effectLst/>
              <a:latin typeface="Times New Roman" panose="02020603050405020304" pitchFamily="18" charset="0"/>
              <a:ea typeface="+mn-ea"/>
              <a:cs typeface="Times New Roman" panose="02020603050405020304" pitchFamily="18" charset="0"/>
            </a:rPr>
            <a:t>) /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2 </a:t>
          </a:r>
          <a:r>
            <a:rPr lang="es-ES" sz="1000" i="1">
              <a:solidFill>
                <a:schemeClr val="dk1"/>
              </a:solidFill>
              <a:effectLst/>
              <a:latin typeface="+mn-lt"/>
              <a:ea typeface="+mn-ea"/>
              <a:cs typeface="+mn-cs"/>
            </a:rPr>
            <a:t>–</a:t>
          </a:r>
          <a:r>
            <a:rPr lang="es-ES" sz="1000" i="1">
              <a:solidFill>
                <a:schemeClr val="dk1"/>
              </a:solidFill>
              <a:effectLst/>
              <a:latin typeface="Times New Roman" panose="02020603050405020304" pitchFamily="18" charset="0"/>
              <a:ea typeface="+mn-ea"/>
              <a:cs typeface="Times New Roman" panose="02020603050405020304" pitchFamily="18" charset="0"/>
            </a:rPr>
            <a:t> t</a:t>
          </a:r>
          <a:r>
            <a:rPr lang="es-ES" sz="1000" i="1" baseline="-25000">
              <a:solidFill>
                <a:schemeClr val="dk1"/>
              </a:solidFill>
              <a:effectLst/>
              <a:latin typeface="Times New Roman" panose="02020603050405020304" pitchFamily="18" charset="0"/>
              <a:ea typeface="+mn-ea"/>
              <a:cs typeface="Times New Roman" panose="02020603050405020304" pitchFamily="18" charset="0"/>
            </a:rPr>
            <a:t>1</a:t>
          </a:r>
          <a:r>
            <a:rPr lang="es-ES" sz="1000" i="1">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nc-sa/4.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P28"/>
  <sheetViews>
    <sheetView tabSelected="1" zoomScaleNormal="100" zoomScaleSheetLayoutView="120" workbookViewId="0"/>
  </sheetViews>
  <sheetFormatPr baseColWidth="10" defaultRowHeight="15" x14ac:dyDescent="0.25"/>
  <cols>
    <col min="1" max="1" width="3.5703125" customWidth="1"/>
    <col min="2" max="8" width="11.7109375" customWidth="1"/>
  </cols>
  <sheetData>
    <row r="2" spans="1:16" ht="28.5" x14ac:dyDescent="0.45">
      <c r="B2" s="169" t="s">
        <v>693</v>
      </c>
    </row>
    <row r="3" spans="1:16" ht="21" x14ac:dyDescent="0.35">
      <c r="B3" s="171" t="s">
        <v>694</v>
      </c>
    </row>
    <row r="5" spans="1:16" ht="355.5" customHeight="1" x14ac:dyDescent="0.25">
      <c r="B5" s="224" t="s">
        <v>832</v>
      </c>
      <c r="C5" s="224"/>
      <c r="D5" s="224"/>
      <c r="E5" s="224"/>
      <c r="F5" s="224"/>
      <c r="G5" s="224"/>
      <c r="H5" s="224"/>
      <c r="J5" s="222"/>
      <c r="K5" s="222"/>
      <c r="L5" s="222"/>
      <c r="M5" s="222"/>
      <c r="N5" s="222"/>
      <c r="O5" s="222"/>
      <c r="P5" s="222"/>
    </row>
    <row r="6" spans="1:16" ht="15" customHeight="1" x14ac:dyDescent="0.25">
      <c r="B6" s="170"/>
      <c r="C6" s="170"/>
      <c r="D6" s="170"/>
      <c r="E6" s="170"/>
      <c r="F6" s="170"/>
      <c r="G6" s="170"/>
      <c r="H6" s="172"/>
      <c r="K6" s="173"/>
      <c r="L6" s="173"/>
      <c r="M6" s="173"/>
      <c r="N6" s="173"/>
      <c r="O6" s="173"/>
    </row>
    <row r="7" spans="1:16" s="179" customFormat="1" ht="15" customHeight="1" x14ac:dyDescent="0.25">
      <c r="A7" s="187"/>
      <c r="B7" s="184" t="s">
        <v>833</v>
      </c>
      <c r="C7" s="185"/>
      <c r="D7" s="185"/>
      <c r="E7" s="185"/>
      <c r="F7" s="185"/>
      <c r="G7" s="185"/>
      <c r="H7" s="186"/>
      <c r="I7"/>
      <c r="K7" s="180"/>
      <c r="L7" s="180"/>
      <c r="M7" s="180"/>
      <c r="N7" s="180"/>
      <c r="O7" s="180"/>
    </row>
    <row r="8" spans="1:16" ht="15" customHeight="1" x14ac:dyDescent="0.25">
      <c r="B8" s="176" t="s">
        <v>695</v>
      </c>
      <c r="C8" s="170"/>
      <c r="D8" s="170"/>
      <c r="E8" s="170"/>
      <c r="F8" s="170"/>
      <c r="G8" s="170"/>
      <c r="H8" s="172"/>
      <c r="K8" s="173"/>
      <c r="L8" s="173"/>
      <c r="M8" s="173"/>
      <c r="N8" s="173"/>
      <c r="O8" s="173"/>
    </row>
    <row r="9" spans="1:16" ht="15" customHeight="1" x14ac:dyDescent="0.25">
      <c r="B9" s="182" t="s">
        <v>696</v>
      </c>
      <c r="C9" s="175"/>
      <c r="D9" s="175"/>
      <c r="E9" s="175"/>
      <c r="F9" s="175"/>
      <c r="G9" s="175"/>
      <c r="H9" s="172"/>
      <c r="K9" s="173"/>
      <c r="L9" s="173"/>
      <c r="M9" s="173"/>
      <c r="N9" s="173"/>
      <c r="O9" s="173"/>
    </row>
    <row r="10" spans="1:16" ht="15" customHeight="1" x14ac:dyDescent="0.25">
      <c r="B10" s="182" t="s">
        <v>697</v>
      </c>
      <c r="C10" s="175"/>
      <c r="D10" s="175"/>
      <c r="E10" s="175"/>
      <c r="F10" s="175"/>
      <c r="G10" s="175"/>
      <c r="H10" s="172"/>
      <c r="K10" s="173"/>
      <c r="L10" s="173"/>
      <c r="M10" s="173"/>
      <c r="N10" s="173"/>
      <c r="O10" s="173"/>
    </row>
    <row r="11" spans="1:16" ht="15" customHeight="1" x14ac:dyDescent="0.25">
      <c r="B11" s="182" t="s">
        <v>699</v>
      </c>
      <c r="C11" s="177"/>
      <c r="D11" s="177"/>
      <c r="E11" s="177"/>
      <c r="F11" s="177"/>
      <c r="G11" s="177"/>
      <c r="H11" s="177"/>
      <c r="K11" s="173"/>
      <c r="L11" s="173"/>
      <c r="M11" s="173"/>
      <c r="N11" s="173"/>
      <c r="O11" s="173"/>
    </row>
    <row r="12" spans="1:16" x14ac:dyDescent="0.25">
      <c r="B12" s="182" t="s">
        <v>698</v>
      </c>
      <c r="C12" s="125"/>
      <c r="D12" s="125"/>
      <c r="E12" s="125"/>
      <c r="F12" s="125"/>
      <c r="G12" s="125"/>
      <c r="H12" s="125"/>
      <c r="K12" s="173"/>
      <c r="L12" s="173"/>
      <c r="M12" s="173"/>
      <c r="N12" s="173"/>
      <c r="O12" s="173"/>
    </row>
    <row r="13" spans="1:16" x14ac:dyDescent="0.25">
      <c r="B13" s="182" t="s">
        <v>700</v>
      </c>
      <c r="C13" s="170"/>
      <c r="D13" s="170"/>
      <c r="E13" s="170"/>
      <c r="F13" s="170"/>
      <c r="G13" s="170"/>
      <c r="K13" s="173"/>
      <c r="L13" s="173"/>
      <c r="M13" s="173"/>
      <c r="N13" s="173"/>
      <c r="O13" s="173"/>
    </row>
    <row r="14" spans="1:16" x14ac:dyDescent="0.25">
      <c r="B14" s="182" t="s">
        <v>701</v>
      </c>
      <c r="C14" s="170"/>
      <c r="D14" s="170"/>
      <c r="E14" s="170"/>
      <c r="F14" s="170"/>
      <c r="G14" s="170"/>
      <c r="K14" s="173"/>
      <c r="L14" s="173"/>
      <c r="M14" s="173"/>
      <c r="N14" s="173"/>
      <c r="O14" s="173"/>
    </row>
    <row r="15" spans="1:16" x14ac:dyDescent="0.25">
      <c r="B15" s="190" t="s">
        <v>702</v>
      </c>
      <c r="C15" s="170"/>
      <c r="D15" s="170"/>
      <c r="E15" s="170"/>
      <c r="F15" s="170"/>
      <c r="G15" s="170"/>
      <c r="K15" s="173"/>
      <c r="L15" s="173"/>
      <c r="M15" s="173"/>
      <c r="N15" s="173"/>
      <c r="O15" s="173"/>
    </row>
    <row r="16" spans="1:16" x14ac:dyDescent="0.25">
      <c r="B16" s="170"/>
      <c r="C16" s="170"/>
      <c r="D16" s="170"/>
      <c r="E16" s="170"/>
      <c r="F16" s="170"/>
      <c r="G16" s="170"/>
      <c r="K16" s="173"/>
      <c r="L16" s="173"/>
      <c r="M16" s="173"/>
      <c r="N16" s="173"/>
      <c r="O16" s="173"/>
    </row>
    <row r="17" spans="2:15" x14ac:dyDescent="0.25">
      <c r="B17" s="223" t="s">
        <v>812</v>
      </c>
      <c r="C17" s="215">
        <v>425.2</v>
      </c>
      <c r="D17" s="216" t="s">
        <v>825</v>
      </c>
      <c r="K17" s="173"/>
      <c r="L17" s="173"/>
      <c r="M17" s="173"/>
      <c r="N17" s="173"/>
      <c r="O17" s="173"/>
    </row>
    <row r="18" spans="2:15" x14ac:dyDescent="0.25">
      <c r="C18" s="217"/>
      <c r="D18" s="216" t="s">
        <v>826</v>
      </c>
    </row>
    <row r="19" spans="2:15" x14ac:dyDescent="0.25">
      <c r="C19" s="218">
        <v>261.70500000002897</v>
      </c>
      <c r="D19" s="216" t="s">
        <v>830</v>
      </c>
    </row>
    <row r="20" spans="2:15" x14ac:dyDescent="0.25">
      <c r="C20" s="219"/>
      <c r="D20" s="216" t="s">
        <v>827</v>
      </c>
    </row>
    <row r="21" spans="2:15" x14ac:dyDescent="0.25">
      <c r="C21" s="214">
        <v>12.2</v>
      </c>
      <c r="D21" s="216" t="s">
        <v>829</v>
      </c>
    </row>
    <row r="26" spans="2:15" x14ac:dyDescent="0.25">
      <c r="B26" s="221" t="s">
        <v>831</v>
      </c>
    </row>
    <row r="28" spans="2:15" x14ac:dyDescent="0.25">
      <c r="D28" s="220"/>
    </row>
  </sheetData>
  <mergeCells count="1">
    <mergeCell ref="B5:H5"/>
  </mergeCells>
  <hyperlinks>
    <hyperlink ref="B26" r:id="rId1" display="https://creativecommons.org/licenses/by-nc-sa/4.0/" xr:uid="{5C3DDE74-8CB3-499C-8D35-5D82E85A9C3C}"/>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1" tint="4.9989318521683403E-2"/>
  </sheetPr>
  <dimension ref="A1:M195"/>
  <sheetViews>
    <sheetView zoomScaleNormal="100" zoomScaleSheetLayoutView="160" workbookViewId="0">
      <selection activeCell="C5" sqref="C5"/>
    </sheetView>
  </sheetViews>
  <sheetFormatPr baseColWidth="10" defaultColWidth="9.140625" defaultRowHeight="12" x14ac:dyDescent="0.2"/>
  <cols>
    <col min="1" max="1" width="1.42578125" style="1" customWidth="1"/>
    <col min="2" max="2" width="6.7109375" style="1" customWidth="1"/>
    <col min="3" max="3" width="4.7109375" style="2" customWidth="1"/>
    <col min="4" max="4" width="19" style="1" customWidth="1"/>
    <col min="5" max="5" width="54.7109375" style="3" customWidth="1"/>
    <col min="6" max="6" width="9.7109375" style="1" bestFit="1" customWidth="1"/>
    <col min="7" max="7" width="1.5703125" style="1" customWidth="1"/>
    <col min="8" max="8" width="15.7109375" style="30" customWidth="1"/>
    <col min="9" max="9" width="0.5703125" style="1" customWidth="1"/>
    <col min="10" max="11" width="9.140625" style="1"/>
    <col min="12" max="12" width="12.85546875" style="1" bestFit="1" customWidth="1"/>
    <col min="13" max="16384" width="9.140625" style="1"/>
  </cols>
  <sheetData>
    <row r="1" spans="1:10" ht="5.0999999999999996" customHeight="1" thickBot="1" x14ac:dyDescent="0.25"/>
    <row r="2" spans="1:10" ht="12.95" customHeight="1" thickBot="1" x14ac:dyDescent="0.25">
      <c r="B2" s="225" t="s">
        <v>98</v>
      </c>
      <c r="C2" s="226"/>
      <c r="D2" s="226"/>
      <c r="E2" s="226"/>
      <c r="F2" s="227"/>
    </row>
    <row r="3" spans="1:10" ht="12.95" customHeight="1" x14ac:dyDescent="0.2">
      <c r="A3" s="4"/>
      <c r="B3" s="88" t="s">
        <v>16</v>
      </c>
      <c r="C3" s="62" t="s">
        <v>17</v>
      </c>
      <c r="D3" s="62" t="s">
        <v>18</v>
      </c>
      <c r="E3" s="62" t="s">
        <v>19</v>
      </c>
      <c r="F3" s="89" t="s">
        <v>20</v>
      </c>
      <c r="H3" s="48" t="s">
        <v>337</v>
      </c>
    </row>
    <row r="4" spans="1:10" ht="12.95" customHeight="1" x14ac:dyDescent="0.2">
      <c r="A4" s="3"/>
      <c r="B4" s="90" t="s">
        <v>21</v>
      </c>
      <c r="C4" s="63" t="s">
        <v>22</v>
      </c>
      <c r="D4" s="64"/>
      <c r="E4" s="65"/>
      <c r="F4" s="91"/>
      <c r="H4" s="49"/>
    </row>
    <row r="5" spans="1:10" ht="12.95" customHeight="1" x14ac:dyDescent="0.2">
      <c r="A5" s="5"/>
      <c r="B5" s="92"/>
      <c r="C5" s="66" t="s">
        <v>153</v>
      </c>
      <c r="D5" s="67" t="s">
        <v>1</v>
      </c>
      <c r="E5" s="68" t="s">
        <v>338</v>
      </c>
      <c r="F5" s="93" t="s">
        <v>13</v>
      </c>
      <c r="H5" s="50" t="s">
        <v>317</v>
      </c>
      <c r="I5" s="7"/>
      <c r="J5" s="5"/>
    </row>
    <row r="6" spans="1:10" ht="12.95" customHeight="1" x14ac:dyDescent="0.2">
      <c r="A6" s="5"/>
      <c r="B6" s="92"/>
      <c r="C6" s="66" t="s">
        <v>154</v>
      </c>
      <c r="D6" s="67" t="s">
        <v>28</v>
      </c>
      <c r="E6" s="68" t="s">
        <v>28</v>
      </c>
      <c r="F6" s="93" t="s">
        <v>13</v>
      </c>
      <c r="H6" s="51" t="s">
        <v>341</v>
      </c>
      <c r="I6" s="7"/>
      <c r="J6" s="5"/>
    </row>
    <row r="7" spans="1:10" ht="12.95" customHeight="1" x14ac:dyDescent="0.2">
      <c r="A7" s="5"/>
      <c r="B7" s="92"/>
      <c r="C7" s="66" t="s">
        <v>155</v>
      </c>
      <c r="D7" s="67" t="s">
        <v>122</v>
      </c>
      <c r="E7" s="68" t="s">
        <v>123</v>
      </c>
      <c r="F7" s="93" t="s">
        <v>13</v>
      </c>
      <c r="H7" s="51" t="s">
        <v>718</v>
      </c>
      <c r="I7" s="7"/>
      <c r="J7" s="5"/>
    </row>
    <row r="8" spans="1:10" ht="12.95" customHeight="1" x14ac:dyDescent="0.2">
      <c r="A8" s="5"/>
      <c r="B8" s="92"/>
      <c r="C8" s="66" t="s">
        <v>315</v>
      </c>
      <c r="D8" s="67" t="s">
        <v>316</v>
      </c>
      <c r="E8" s="68" t="s">
        <v>339</v>
      </c>
      <c r="F8" s="93" t="s">
        <v>13</v>
      </c>
      <c r="H8" s="50" t="s">
        <v>321</v>
      </c>
      <c r="I8" s="7"/>
      <c r="J8" s="5"/>
    </row>
    <row r="9" spans="1:10" ht="12.95" customHeight="1" x14ac:dyDescent="0.2">
      <c r="A9" s="3"/>
      <c r="B9" s="90" t="s">
        <v>23</v>
      </c>
      <c r="C9" s="63" t="s">
        <v>54</v>
      </c>
      <c r="D9" s="63"/>
      <c r="E9" s="65"/>
      <c r="F9" s="94"/>
      <c r="H9" s="49"/>
    </row>
    <row r="10" spans="1:10" ht="12.95" customHeight="1" x14ac:dyDescent="0.2">
      <c r="A10" s="5"/>
      <c r="B10" s="92"/>
      <c r="C10" s="66" t="s">
        <v>147</v>
      </c>
      <c r="D10" s="69" t="s">
        <v>2</v>
      </c>
      <c r="E10" s="68" t="s">
        <v>78</v>
      </c>
      <c r="F10" s="93" t="s">
        <v>31</v>
      </c>
      <c r="H10" s="50">
        <v>18</v>
      </c>
    </row>
    <row r="11" spans="1:10" ht="12.95" customHeight="1" x14ac:dyDescent="0.25">
      <c r="A11" s="5"/>
      <c r="B11" s="92"/>
      <c r="C11" s="66" t="s">
        <v>148</v>
      </c>
      <c r="D11" s="69" t="s">
        <v>59</v>
      </c>
      <c r="E11" s="68" t="s">
        <v>57</v>
      </c>
      <c r="F11" s="93" t="s">
        <v>31</v>
      </c>
      <c r="H11" s="50">
        <v>20</v>
      </c>
    </row>
    <row r="12" spans="1:10" ht="12.95" customHeight="1" x14ac:dyDescent="0.25">
      <c r="A12" s="5"/>
      <c r="B12" s="92"/>
      <c r="C12" s="66" t="s">
        <v>149</v>
      </c>
      <c r="D12" s="69" t="s">
        <v>60</v>
      </c>
      <c r="E12" s="68" t="s">
        <v>58</v>
      </c>
      <c r="F12" s="93" t="s">
        <v>31</v>
      </c>
      <c r="H12" s="50">
        <v>22</v>
      </c>
    </row>
    <row r="13" spans="1:10" ht="12.95" customHeight="1" x14ac:dyDescent="0.2">
      <c r="A13" s="5"/>
      <c r="B13" s="92"/>
      <c r="C13" s="66" t="s">
        <v>150</v>
      </c>
      <c r="D13" s="69" t="s">
        <v>33</v>
      </c>
      <c r="E13" s="68" t="s">
        <v>79</v>
      </c>
      <c r="F13" s="93" t="s">
        <v>7</v>
      </c>
      <c r="H13" s="50">
        <v>50</v>
      </c>
    </row>
    <row r="14" spans="1:10" ht="12.95" customHeight="1" x14ac:dyDescent="0.25">
      <c r="A14" s="5"/>
      <c r="B14" s="92"/>
      <c r="C14" s="66" t="s">
        <v>151</v>
      </c>
      <c r="D14" s="69" t="s">
        <v>61</v>
      </c>
      <c r="E14" s="68" t="s">
        <v>55</v>
      </c>
      <c r="F14" s="93" t="s">
        <v>7</v>
      </c>
      <c r="H14" s="50">
        <v>46</v>
      </c>
    </row>
    <row r="15" spans="1:10" ht="12.95" customHeight="1" x14ac:dyDescent="0.25">
      <c r="A15" s="5"/>
      <c r="B15" s="92"/>
      <c r="C15" s="66" t="s">
        <v>152</v>
      </c>
      <c r="D15" s="69" t="s">
        <v>62</v>
      </c>
      <c r="E15" s="68" t="s">
        <v>56</v>
      </c>
      <c r="F15" s="93" t="s">
        <v>7</v>
      </c>
      <c r="H15" s="50">
        <v>63</v>
      </c>
    </row>
    <row r="16" spans="1:10" ht="12.95" customHeight="1" x14ac:dyDescent="0.2">
      <c r="A16" s="3"/>
      <c r="B16" s="90" t="s">
        <v>24</v>
      </c>
      <c r="C16" s="63" t="s">
        <v>134</v>
      </c>
      <c r="D16" s="70"/>
      <c r="E16" s="65"/>
      <c r="F16" s="94"/>
      <c r="H16" s="49"/>
    </row>
    <row r="17" spans="1:8" ht="12.95" customHeight="1" x14ac:dyDescent="0.2">
      <c r="A17" s="5"/>
      <c r="B17" s="92"/>
      <c r="C17" s="66" t="s">
        <v>156</v>
      </c>
      <c r="D17" s="71" t="s">
        <v>35</v>
      </c>
      <c r="E17" s="68" t="s">
        <v>63</v>
      </c>
      <c r="F17" s="93" t="s">
        <v>9</v>
      </c>
      <c r="H17" s="50">
        <v>12</v>
      </c>
    </row>
    <row r="18" spans="1:8" ht="12.95" customHeight="1" x14ac:dyDescent="0.2">
      <c r="A18" s="5"/>
      <c r="B18" s="92"/>
      <c r="C18" s="66" t="s">
        <v>157</v>
      </c>
      <c r="D18" s="71" t="s">
        <v>36</v>
      </c>
      <c r="E18" s="68" t="s">
        <v>37</v>
      </c>
      <c r="F18" s="93" t="s">
        <v>8</v>
      </c>
      <c r="H18" s="50">
        <v>40</v>
      </c>
    </row>
    <row r="19" spans="1:8" ht="12.95" customHeight="1" x14ac:dyDescent="0.2">
      <c r="A19" s="5"/>
      <c r="B19" s="92"/>
      <c r="C19" s="66" t="s">
        <v>158</v>
      </c>
      <c r="D19" s="71" t="s">
        <v>124</v>
      </c>
      <c r="E19" s="68" t="s">
        <v>133</v>
      </c>
      <c r="F19" s="93" t="s">
        <v>8</v>
      </c>
      <c r="H19" s="50">
        <v>28.48</v>
      </c>
    </row>
    <row r="20" spans="1:8" ht="12.95" customHeight="1" x14ac:dyDescent="0.2">
      <c r="A20" s="5"/>
      <c r="B20" s="92"/>
      <c r="C20" s="72" t="s">
        <v>159</v>
      </c>
      <c r="D20" s="73" t="s">
        <v>125</v>
      </c>
      <c r="E20" s="74" t="s">
        <v>129</v>
      </c>
      <c r="F20" s="95" t="s">
        <v>8</v>
      </c>
      <c r="H20" s="50">
        <v>37.950000000000003</v>
      </c>
    </row>
    <row r="21" spans="1:8" ht="12.95" customHeight="1" x14ac:dyDescent="0.2">
      <c r="A21" s="5"/>
      <c r="B21" s="92"/>
      <c r="C21" s="72" t="s">
        <v>160</v>
      </c>
      <c r="D21" s="73" t="s">
        <v>126</v>
      </c>
      <c r="E21" s="74" t="s">
        <v>130</v>
      </c>
      <c r="F21" s="95" t="s">
        <v>8</v>
      </c>
      <c r="H21" s="50">
        <v>41.12</v>
      </c>
    </row>
    <row r="22" spans="1:8" ht="12.95" customHeight="1" x14ac:dyDescent="0.2">
      <c r="A22" s="5"/>
      <c r="B22" s="92"/>
      <c r="C22" s="72" t="s">
        <v>161</v>
      </c>
      <c r="D22" s="73" t="s">
        <v>127</v>
      </c>
      <c r="E22" s="74" t="s">
        <v>131</v>
      </c>
      <c r="F22" s="95" t="s">
        <v>8</v>
      </c>
      <c r="H22" s="50">
        <v>40.26</v>
      </c>
    </row>
    <row r="23" spans="1:8" ht="12.95" customHeight="1" x14ac:dyDescent="0.2">
      <c r="A23" s="5"/>
      <c r="B23" s="92"/>
      <c r="C23" s="72" t="s">
        <v>162</v>
      </c>
      <c r="D23" s="73" t="s">
        <v>128</v>
      </c>
      <c r="E23" s="74" t="s">
        <v>132</v>
      </c>
      <c r="F23" s="95" t="s">
        <v>8</v>
      </c>
      <c r="H23" s="50">
        <v>43.75</v>
      </c>
    </row>
    <row r="24" spans="1:8" ht="12.95" customHeight="1" x14ac:dyDescent="0.2">
      <c r="A24" s="3"/>
      <c r="B24" s="90" t="s">
        <v>25</v>
      </c>
      <c r="C24" s="63" t="s">
        <v>26</v>
      </c>
      <c r="D24" s="70"/>
      <c r="E24" s="65"/>
      <c r="F24" s="94"/>
      <c r="H24" s="49"/>
    </row>
    <row r="25" spans="1:8" ht="12.95" customHeight="1" x14ac:dyDescent="0.2">
      <c r="A25" s="5"/>
      <c r="B25" s="92"/>
      <c r="C25" s="66" t="s">
        <v>164</v>
      </c>
      <c r="D25" s="67" t="s">
        <v>3</v>
      </c>
      <c r="E25" s="68" t="s">
        <v>3</v>
      </c>
      <c r="F25" s="93" t="s">
        <v>13</v>
      </c>
      <c r="H25" s="50" t="s">
        <v>342</v>
      </c>
    </row>
    <row r="26" spans="1:8" ht="12.95" customHeight="1" x14ac:dyDescent="0.2">
      <c r="A26" s="5"/>
      <c r="B26" s="92"/>
      <c r="C26" s="66" t="s">
        <v>165</v>
      </c>
      <c r="D26" s="67" t="s">
        <v>15</v>
      </c>
      <c r="E26" s="68" t="s">
        <v>38</v>
      </c>
      <c r="F26" s="93" t="s">
        <v>13</v>
      </c>
      <c r="H26" s="191"/>
    </row>
    <row r="27" spans="1:8" ht="12.95" customHeight="1" x14ac:dyDescent="0.2">
      <c r="A27" s="5"/>
      <c r="B27" s="92"/>
      <c r="C27" s="66" t="s">
        <v>166</v>
      </c>
      <c r="D27" s="67" t="s">
        <v>4</v>
      </c>
      <c r="E27" s="68" t="s">
        <v>4</v>
      </c>
      <c r="F27" s="93" t="s">
        <v>9</v>
      </c>
      <c r="H27" s="56">
        <v>40</v>
      </c>
    </row>
    <row r="28" spans="1:8" ht="12.95" customHeight="1" x14ac:dyDescent="0.2">
      <c r="A28" s="5"/>
      <c r="B28" s="92"/>
      <c r="C28" s="66" t="s">
        <v>167</v>
      </c>
      <c r="D28" s="67" t="s">
        <v>5</v>
      </c>
      <c r="E28" s="68" t="s">
        <v>5</v>
      </c>
      <c r="F28" s="93" t="s">
        <v>9</v>
      </c>
      <c r="H28" s="56">
        <v>0.76</v>
      </c>
    </row>
    <row r="29" spans="1:8" ht="12.95" customHeight="1" x14ac:dyDescent="0.2">
      <c r="A29" s="5"/>
      <c r="B29" s="92"/>
      <c r="C29" s="72" t="s">
        <v>168</v>
      </c>
      <c r="D29" s="75" t="s">
        <v>6</v>
      </c>
      <c r="E29" s="74" t="s">
        <v>6</v>
      </c>
      <c r="F29" s="95" t="s">
        <v>13</v>
      </c>
      <c r="H29" s="56">
        <v>53</v>
      </c>
    </row>
    <row r="30" spans="1:8" ht="12.95" customHeight="1" x14ac:dyDescent="0.2">
      <c r="A30" s="5"/>
      <c r="B30" s="92"/>
      <c r="C30" s="72" t="s">
        <v>169</v>
      </c>
      <c r="D30" s="75" t="s">
        <v>115</v>
      </c>
      <c r="E30" s="74" t="s">
        <v>116</v>
      </c>
      <c r="F30" s="95" t="s">
        <v>117</v>
      </c>
      <c r="H30" s="56">
        <v>3.4</v>
      </c>
    </row>
    <row r="31" spans="1:8" ht="12.95" customHeight="1" x14ac:dyDescent="0.2">
      <c r="A31" s="5"/>
      <c r="B31" s="92"/>
      <c r="C31" s="72" t="s">
        <v>170</v>
      </c>
      <c r="D31" s="73" t="s">
        <v>254</v>
      </c>
      <c r="E31" s="74" t="s">
        <v>250</v>
      </c>
      <c r="F31" s="95" t="s">
        <v>8</v>
      </c>
      <c r="H31" s="56" t="s">
        <v>13</v>
      </c>
    </row>
    <row r="32" spans="1:8" ht="12.95" customHeight="1" x14ac:dyDescent="0.2">
      <c r="A32" s="5"/>
      <c r="B32" s="92"/>
      <c r="C32" s="72" t="s">
        <v>171</v>
      </c>
      <c r="D32" s="73" t="s">
        <v>253</v>
      </c>
      <c r="E32" s="76" t="s">
        <v>251</v>
      </c>
      <c r="F32" s="95" t="s">
        <v>8</v>
      </c>
      <c r="H32" s="56">
        <v>430</v>
      </c>
    </row>
    <row r="33" spans="1:13" ht="12.95" customHeight="1" x14ac:dyDescent="0.2">
      <c r="A33" s="5"/>
      <c r="B33" s="92"/>
      <c r="C33" s="66" t="s">
        <v>172</v>
      </c>
      <c r="D33" s="67" t="s">
        <v>39</v>
      </c>
      <c r="E33" s="68" t="s">
        <v>39</v>
      </c>
      <c r="F33" s="93" t="s">
        <v>40</v>
      </c>
      <c r="H33" s="56">
        <v>10</v>
      </c>
    </row>
    <row r="34" spans="1:13" ht="12.95" customHeight="1" x14ac:dyDescent="0.2">
      <c r="A34" s="5"/>
      <c r="B34" s="92"/>
      <c r="C34" s="66" t="s">
        <v>252</v>
      </c>
      <c r="D34" s="67" t="s">
        <v>41</v>
      </c>
      <c r="E34" s="68" t="s">
        <v>41</v>
      </c>
      <c r="F34" s="93" t="s">
        <v>42</v>
      </c>
      <c r="H34" s="192">
        <v>1.0500000000000001E-2</v>
      </c>
    </row>
    <row r="35" spans="1:13" ht="12.95" customHeight="1" x14ac:dyDescent="0.2">
      <c r="A35" s="3"/>
      <c r="B35" s="90" t="s">
        <v>27</v>
      </c>
      <c r="C35" s="63" t="s">
        <v>66</v>
      </c>
      <c r="D35" s="70"/>
      <c r="E35" s="65"/>
      <c r="F35" s="94"/>
      <c r="H35" s="49"/>
    </row>
    <row r="36" spans="1:13" ht="12.95" customHeight="1" x14ac:dyDescent="0.2">
      <c r="A36" s="3"/>
      <c r="B36" s="92"/>
      <c r="C36" s="66" t="s">
        <v>173</v>
      </c>
      <c r="D36" s="67" t="s">
        <v>67</v>
      </c>
      <c r="E36" s="68" t="s">
        <v>262</v>
      </c>
      <c r="F36" s="93" t="s">
        <v>14</v>
      </c>
      <c r="H36" s="50" t="s">
        <v>263</v>
      </c>
    </row>
    <row r="37" spans="1:13" ht="12.95" customHeight="1" x14ac:dyDescent="0.2">
      <c r="A37" s="3"/>
      <c r="B37" s="92"/>
      <c r="C37" s="66" t="s">
        <v>174</v>
      </c>
      <c r="D37" s="67" t="s">
        <v>136</v>
      </c>
      <c r="E37" s="68" t="s">
        <v>340</v>
      </c>
      <c r="F37" s="93" t="s">
        <v>9</v>
      </c>
      <c r="H37" s="50" t="s">
        <v>719</v>
      </c>
    </row>
    <row r="38" spans="1:13" ht="12.95" customHeight="1" x14ac:dyDescent="0.2">
      <c r="A38" s="5"/>
      <c r="B38" s="92"/>
      <c r="C38" s="72" t="s">
        <v>175</v>
      </c>
      <c r="D38" s="73" t="s">
        <v>138</v>
      </c>
      <c r="E38" s="74" t="s">
        <v>141</v>
      </c>
      <c r="F38" s="95" t="s">
        <v>9</v>
      </c>
      <c r="H38" s="50">
        <v>28.1</v>
      </c>
      <c r="I38" s="19"/>
      <c r="J38" s="19"/>
      <c r="K38" s="19"/>
      <c r="L38" s="18"/>
      <c r="M38" s="16"/>
    </row>
    <row r="39" spans="1:13" ht="12.95" customHeight="1" x14ac:dyDescent="0.2">
      <c r="A39" s="5"/>
      <c r="B39" s="92"/>
      <c r="C39" s="72" t="s">
        <v>176</v>
      </c>
      <c r="D39" s="73" t="s">
        <v>139</v>
      </c>
      <c r="E39" s="74" t="s">
        <v>140</v>
      </c>
      <c r="F39" s="95" t="s">
        <v>9</v>
      </c>
      <c r="H39" s="50">
        <v>3</v>
      </c>
      <c r="I39" s="19"/>
      <c r="J39" s="19"/>
      <c r="K39" s="19"/>
      <c r="L39" s="18"/>
      <c r="M39" s="16"/>
    </row>
    <row r="40" spans="1:13" ht="12.95" customHeight="1" x14ac:dyDescent="0.2">
      <c r="A40" s="3"/>
      <c r="B40" s="90" t="s">
        <v>29</v>
      </c>
      <c r="C40" s="63" t="s">
        <v>273</v>
      </c>
      <c r="D40" s="70"/>
      <c r="E40" s="65"/>
      <c r="F40" s="94"/>
      <c r="H40" s="49"/>
    </row>
    <row r="41" spans="1:13" ht="12.95" customHeight="1" x14ac:dyDescent="0.2">
      <c r="A41" s="3"/>
      <c r="B41" s="92"/>
      <c r="C41" s="66" t="s">
        <v>177</v>
      </c>
      <c r="D41" s="67" t="s">
        <v>68</v>
      </c>
      <c r="E41" s="68" t="s">
        <v>264</v>
      </c>
      <c r="F41" s="93" t="s">
        <v>69</v>
      </c>
      <c r="H41" s="50" t="s">
        <v>259</v>
      </c>
    </row>
    <row r="42" spans="1:13" ht="12.95" customHeight="1" x14ac:dyDescent="0.2">
      <c r="A42" s="3"/>
      <c r="B42" s="92"/>
      <c r="C42" s="72" t="s">
        <v>178</v>
      </c>
      <c r="D42" s="73" t="s">
        <v>119</v>
      </c>
      <c r="E42" s="74" t="s">
        <v>137</v>
      </c>
      <c r="F42" s="95" t="s">
        <v>9</v>
      </c>
      <c r="H42" s="50">
        <v>500</v>
      </c>
    </row>
    <row r="43" spans="1:13" ht="12.95" customHeight="1" x14ac:dyDescent="0.2">
      <c r="A43" s="3"/>
      <c r="B43" s="92"/>
      <c r="C43" s="72" t="s">
        <v>179</v>
      </c>
      <c r="D43" s="73" t="s">
        <v>274</v>
      </c>
      <c r="E43" s="74" t="s">
        <v>353</v>
      </c>
      <c r="F43" s="95" t="s">
        <v>9</v>
      </c>
      <c r="H43" s="50">
        <v>250</v>
      </c>
    </row>
    <row r="44" spans="1:13" ht="12.95" customHeight="1" x14ac:dyDescent="0.2">
      <c r="A44" s="3"/>
      <c r="B44" s="92"/>
      <c r="C44" s="72" t="s">
        <v>180</v>
      </c>
      <c r="D44" s="73" t="s">
        <v>275</v>
      </c>
      <c r="E44" s="74" t="s">
        <v>355</v>
      </c>
      <c r="F44" s="95" t="s">
        <v>9</v>
      </c>
      <c r="H44" s="50">
        <v>0</v>
      </c>
    </row>
    <row r="45" spans="1:13" ht="12.95" customHeight="1" x14ac:dyDescent="0.2">
      <c r="A45" s="3"/>
      <c r="B45" s="92"/>
      <c r="C45" s="72" t="s">
        <v>181</v>
      </c>
      <c r="D45" s="73" t="s">
        <v>720</v>
      </c>
      <c r="E45" s="199" t="s">
        <v>75</v>
      </c>
      <c r="F45" s="95" t="s">
        <v>8</v>
      </c>
      <c r="H45" s="53">
        <v>3.7499357609035129</v>
      </c>
      <c r="I45" s="19"/>
      <c r="J45" s="19"/>
      <c r="K45" s="19"/>
      <c r="L45" s="18"/>
      <c r="M45" s="16"/>
    </row>
    <row r="46" spans="1:13" ht="12.95" customHeight="1" x14ac:dyDescent="0.25">
      <c r="A46" s="3"/>
      <c r="B46" s="92"/>
      <c r="C46" s="72" t="s">
        <v>255</v>
      </c>
      <c r="D46" s="75" t="s">
        <v>721</v>
      </c>
      <c r="E46" s="199" t="s">
        <v>76</v>
      </c>
      <c r="F46" s="95" t="s">
        <v>8</v>
      </c>
      <c r="H46" s="53">
        <v>2.1857746964453209</v>
      </c>
      <c r="I46" s="19"/>
      <c r="J46" s="19"/>
      <c r="K46" s="19"/>
      <c r="L46" s="20"/>
      <c r="M46" s="21"/>
    </row>
    <row r="47" spans="1:13" ht="12.95" customHeight="1" x14ac:dyDescent="0.2">
      <c r="A47" s="3"/>
      <c r="B47" s="92"/>
      <c r="C47" s="72" t="s">
        <v>256</v>
      </c>
      <c r="D47" s="75" t="s">
        <v>722</v>
      </c>
      <c r="E47" s="199" t="s">
        <v>142</v>
      </c>
      <c r="F47" s="95" t="s">
        <v>11</v>
      </c>
      <c r="H47" s="53">
        <v>11.886395298749999</v>
      </c>
      <c r="I47" s="19"/>
      <c r="J47" s="19"/>
      <c r="K47" s="19"/>
      <c r="L47" s="18"/>
      <c r="M47" s="16"/>
    </row>
    <row r="48" spans="1:13" ht="12.95" customHeight="1" x14ac:dyDescent="0.25">
      <c r="A48" s="3"/>
      <c r="B48" s="92"/>
      <c r="C48" s="72" t="s">
        <v>257</v>
      </c>
      <c r="D48" s="73" t="s">
        <v>730</v>
      </c>
      <c r="E48" s="199" t="s">
        <v>143</v>
      </c>
      <c r="F48" s="95" t="s">
        <v>11</v>
      </c>
      <c r="H48" s="53">
        <v>6.9283805730299992</v>
      </c>
      <c r="I48" s="19"/>
      <c r="J48" s="19"/>
      <c r="K48" s="19"/>
      <c r="L48" s="20"/>
      <c r="M48" s="21"/>
    </row>
    <row r="49" spans="1:13" ht="12.95" customHeight="1" x14ac:dyDescent="0.2">
      <c r="A49" s="3"/>
      <c r="B49" s="92"/>
      <c r="C49" s="66" t="s">
        <v>258</v>
      </c>
      <c r="D49" s="75" t="s">
        <v>729</v>
      </c>
      <c r="E49" s="199" t="s">
        <v>350</v>
      </c>
      <c r="F49" s="96" t="s">
        <v>13</v>
      </c>
      <c r="H49" s="50" t="s">
        <v>188</v>
      </c>
    </row>
    <row r="50" spans="1:13" ht="12.95" customHeight="1" x14ac:dyDescent="0.2">
      <c r="A50" s="3"/>
      <c r="B50" s="92"/>
      <c r="C50" s="66" t="s">
        <v>269</v>
      </c>
      <c r="D50" s="75" t="s">
        <v>723</v>
      </c>
      <c r="E50" s="74" t="s">
        <v>64</v>
      </c>
      <c r="F50" s="93" t="s">
        <v>43</v>
      </c>
      <c r="H50" s="54">
        <v>500</v>
      </c>
    </row>
    <row r="51" spans="1:13" ht="12.95" customHeight="1" x14ac:dyDescent="0.2">
      <c r="A51" s="3"/>
      <c r="B51" s="92"/>
      <c r="C51" s="66" t="s">
        <v>270</v>
      </c>
      <c r="D51" s="75" t="s">
        <v>724</v>
      </c>
      <c r="E51" s="115" t="s">
        <v>351</v>
      </c>
      <c r="F51" s="93" t="s">
        <v>43</v>
      </c>
      <c r="H51" s="54">
        <v>535.40932279608194</v>
      </c>
    </row>
    <row r="52" spans="1:13" ht="12.95" customHeight="1" x14ac:dyDescent="0.2">
      <c r="A52" s="3"/>
      <c r="B52" s="92"/>
      <c r="C52" s="66" t="s">
        <v>271</v>
      </c>
      <c r="D52" s="75" t="s">
        <v>725</v>
      </c>
      <c r="E52" s="116" t="s">
        <v>727</v>
      </c>
      <c r="F52" s="93" t="s">
        <v>43</v>
      </c>
      <c r="H52" s="54">
        <v>326.25720053428313</v>
      </c>
    </row>
    <row r="53" spans="1:13" ht="12.95" customHeight="1" x14ac:dyDescent="0.2">
      <c r="A53" s="5"/>
      <c r="B53" s="92"/>
      <c r="C53" s="66" t="s">
        <v>272</v>
      </c>
      <c r="D53" s="75" t="s">
        <v>726</v>
      </c>
      <c r="E53" s="116" t="s">
        <v>728</v>
      </c>
      <c r="F53" s="93" t="s">
        <v>43</v>
      </c>
      <c r="H53" s="54">
        <v>288.47734594835299</v>
      </c>
    </row>
    <row r="54" spans="1:13" ht="148.5" customHeight="1" x14ac:dyDescent="0.2">
      <c r="A54" s="5"/>
      <c r="B54" s="92"/>
      <c r="C54" s="66"/>
      <c r="D54" s="16"/>
      <c r="E54" s="17"/>
      <c r="F54" s="93"/>
      <c r="H54" s="50"/>
    </row>
    <row r="55" spans="1:13" ht="12.95" customHeight="1" x14ac:dyDescent="0.2">
      <c r="A55" s="3"/>
      <c r="B55" s="90" t="s">
        <v>30</v>
      </c>
      <c r="C55" s="63" t="s">
        <v>352</v>
      </c>
      <c r="D55" s="70"/>
      <c r="E55" s="65"/>
      <c r="F55" s="94"/>
      <c r="H55" s="49"/>
    </row>
    <row r="56" spans="1:13" ht="12.95" customHeight="1" x14ac:dyDescent="0.2">
      <c r="A56" s="3"/>
      <c r="B56" s="92"/>
      <c r="C56" s="66" t="s">
        <v>182</v>
      </c>
      <c r="D56" s="67" t="s">
        <v>68</v>
      </c>
      <c r="E56" s="68" t="s">
        <v>264</v>
      </c>
      <c r="F56" s="93" t="s">
        <v>69</v>
      </c>
      <c r="H56" s="50" t="s">
        <v>260</v>
      </c>
    </row>
    <row r="57" spans="1:13" ht="12.95" customHeight="1" x14ac:dyDescent="0.2">
      <c r="A57" s="3"/>
      <c r="B57" s="92"/>
      <c r="C57" s="72" t="s">
        <v>183</v>
      </c>
      <c r="D57" s="73" t="s">
        <v>119</v>
      </c>
      <c r="E57" s="74" t="s">
        <v>137</v>
      </c>
      <c r="F57" s="95" t="s">
        <v>9</v>
      </c>
      <c r="H57" s="50">
        <v>450</v>
      </c>
    </row>
    <row r="58" spans="1:13" ht="12.95" customHeight="1" x14ac:dyDescent="0.2">
      <c r="A58" s="3"/>
      <c r="B58" s="92"/>
      <c r="C58" s="72" t="s">
        <v>184</v>
      </c>
      <c r="D58" s="73" t="s">
        <v>274</v>
      </c>
      <c r="E58" s="74" t="s">
        <v>353</v>
      </c>
      <c r="F58" s="95" t="s">
        <v>9</v>
      </c>
      <c r="H58" s="50">
        <v>150</v>
      </c>
    </row>
    <row r="59" spans="1:13" ht="12.95" customHeight="1" x14ac:dyDescent="0.2">
      <c r="A59" s="3"/>
      <c r="B59" s="92"/>
      <c r="C59" s="72" t="s">
        <v>185</v>
      </c>
      <c r="D59" s="73" t="s">
        <v>275</v>
      </c>
      <c r="E59" s="74" t="s">
        <v>354</v>
      </c>
      <c r="F59" s="95" t="s">
        <v>9</v>
      </c>
      <c r="H59" s="50">
        <v>150</v>
      </c>
    </row>
    <row r="60" spans="1:13" ht="12.95" customHeight="1" x14ac:dyDescent="0.2">
      <c r="A60" s="3"/>
      <c r="B60" s="92"/>
      <c r="C60" s="66" t="s">
        <v>186</v>
      </c>
      <c r="D60" s="22" t="s">
        <v>111</v>
      </c>
      <c r="E60" s="199" t="s">
        <v>778</v>
      </c>
      <c r="F60" s="93" t="s">
        <v>7</v>
      </c>
      <c r="H60" s="55">
        <v>0.5</v>
      </c>
      <c r="I60" s="25"/>
      <c r="J60" s="25"/>
      <c r="K60" s="25"/>
      <c r="L60" s="23"/>
      <c r="M60" s="24"/>
    </row>
    <row r="61" spans="1:13" ht="12.95" customHeight="1" x14ac:dyDescent="0.2">
      <c r="A61" s="3"/>
      <c r="B61" s="97"/>
      <c r="C61" s="66" t="s">
        <v>187</v>
      </c>
      <c r="D61" s="78" t="s">
        <v>775</v>
      </c>
      <c r="E61" s="199" t="s">
        <v>359</v>
      </c>
      <c r="F61" s="95" t="s">
        <v>11</v>
      </c>
      <c r="H61" s="50">
        <v>5.78</v>
      </c>
      <c r="I61" s="25"/>
      <c r="J61" s="25"/>
      <c r="K61" s="25"/>
      <c r="L61" s="23"/>
      <c r="M61" s="24"/>
    </row>
    <row r="62" spans="1:13" ht="12.95" customHeight="1" x14ac:dyDescent="0.2">
      <c r="A62" s="3"/>
      <c r="B62" s="97"/>
      <c r="C62" s="72" t="s">
        <v>265</v>
      </c>
      <c r="D62" s="78" t="s">
        <v>776</v>
      </c>
      <c r="E62" s="199" t="s">
        <v>358</v>
      </c>
      <c r="F62" s="98" t="s">
        <v>10</v>
      </c>
      <c r="H62" s="53">
        <v>1.0935213752995965</v>
      </c>
      <c r="I62" s="25"/>
      <c r="J62" s="25"/>
      <c r="K62" s="25"/>
      <c r="L62" s="23"/>
      <c r="M62" s="24"/>
    </row>
    <row r="63" spans="1:13" ht="12.95" customHeight="1" x14ac:dyDescent="0.2">
      <c r="A63" s="3"/>
      <c r="B63" s="97"/>
      <c r="C63" s="72" t="s">
        <v>266</v>
      </c>
      <c r="D63" s="78" t="s">
        <v>356</v>
      </c>
      <c r="E63" s="199" t="s">
        <v>779</v>
      </c>
      <c r="F63" s="95" t="s">
        <v>7</v>
      </c>
      <c r="H63" s="52">
        <f>H62/H46</f>
        <v>0.50029006973041057</v>
      </c>
      <c r="I63" s="25"/>
      <c r="J63" s="25"/>
      <c r="K63" s="25"/>
      <c r="L63" s="23"/>
      <c r="M63" s="24"/>
    </row>
    <row r="64" spans="1:13" ht="12.95" customHeight="1" x14ac:dyDescent="0.2">
      <c r="A64" s="3"/>
      <c r="B64" s="92"/>
      <c r="C64" s="72" t="s">
        <v>267</v>
      </c>
      <c r="D64" s="22" t="s">
        <v>73</v>
      </c>
      <c r="E64" s="198" t="s">
        <v>777</v>
      </c>
      <c r="F64" s="93" t="s">
        <v>74</v>
      </c>
      <c r="H64" s="56">
        <v>325</v>
      </c>
      <c r="I64" s="25"/>
      <c r="J64" s="25"/>
      <c r="K64" s="25"/>
      <c r="L64" s="23"/>
      <c r="M64" s="24"/>
    </row>
    <row r="65" spans="1:9" ht="12.95" customHeight="1" x14ac:dyDescent="0.2">
      <c r="A65" s="5"/>
      <c r="B65" s="92"/>
      <c r="C65" s="66" t="s">
        <v>268</v>
      </c>
      <c r="D65" s="22" t="s">
        <v>72</v>
      </c>
      <c r="E65" s="74" t="s">
        <v>357</v>
      </c>
      <c r="F65" s="93" t="s">
        <v>12</v>
      </c>
      <c r="H65" s="56">
        <v>360</v>
      </c>
    </row>
    <row r="66" spans="1:9" ht="129.75" customHeight="1" x14ac:dyDescent="0.2">
      <c r="A66" s="5"/>
      <c r="B66" s="92"/>
      <c r="C66" s="66"/>
      <c r="D66" s="22"/>
      <c r="E66" s="68"/>
      <c r="F66" s="93"/>
      <c r="H66" s="50"/>
    </row>
    <row r="67" spans="1:9" ht="12.95" customHeight="1" x14ac:dyDescent="0.2">
      <c r="A67" s="3"/>
      <c r="B67" s="90" t="s">
        <v>32</v>
      </c>
      <c r="C67" s="63" t="s">
        <v>390</v>
      </c>
      <c r="D67" s="70"/>
      <c r="E67" s="65"/>
      <c r="F67" s="94"/>
      <c r="H67" s="49"/>
    </row>
    <row r="68" spans="1:9" ht="12.95" customHeight="1" x14ac:dyDescent="0.2">
      <c r="A68" s="3"/>
      <c r="B68" s="92"/>
      <c r="C68" s="66" t="s">
        <v>191</v>
      </c>
      <c r="D68" s="75" t="s">
        <v>731</v>
      </c>
      <c r="E68" s="17" t="s">
        <v>732</v>
      </c>
      <c r="F68" s="93" t="s">
        <v>43</v>
      </c>
      <c r="H68" s="57">
        <v>126.02000000000029</v>
      </c>
      <c r="I68" s="36"/>
    </row>
    <row r="69" spans="1:9" ht="12.95" customHeight="1" x14ac:dyDescent="0.2">
      <c r="A69" s="3"/>
      <c r="B69" s="92"/>
      <c r="C69" s="66" t="s">
        <v>192</v>
      </c>
      <c r="D69" s="75" t="s">
        <v>733</v>
      </c>
      <c r="E69" s="193" t="s">
        <v>734</v>
      </c>
      <c r="F69" s="93" t="s">
        <v>43</v>
      </c>
      <c r="H69" s="57">
        <v>150.87000000000018</v>
      </c>
      <c r="I69" s="36"/>
    </row>
    <row r="70" spans="1:9" ht="12.95" customHeight="1" x14ac:dyDescent="0.2">
      <c r="A70" s="3"/>
      <c r="B70" s="92"/>
      <c r="C70" s="66" t="s">
        <v>193</v>
      </c>
      <c r="D70" s="75" t="s">
        <v>735</v>
      </c>
      <c r="E70" s="193" t="s">
        <v>736</v>
      </c>
      <c r="F70" s="93" t="s">
        <v>43</v>
      </c>
      <c r="H70" s="57">
        <v>166.08000000000038</v>
      </c>
      <c r="I70" s="36"/>
    </row>
    <row r="71" spans="1:9" ht="12.95" customHeight="1" x14ac:dyDescent="0.2">
      <c r="A71" s="3"/>
      <c r="B71" s="92"/>
      <c r="C71" s="66" t="s">
        <v>194</v>
      </c>
      <c r="D71" s="75" t="s">
        <v>737</v>
      </c>
      <c r="E71" s="193" t="s">
        <v>738</v>
      </c>
      <c r="F71" s="93" t="s">
        <v>43</v>
      </c>
      <c r="H71" s="57">
        <v>200.34000000000023</v>
      </c>
      <c r="I71" s="36"/>
    </row>
    <row r="72" spans="1:9" ht="12.95" customHeight="1" x14ac:dyDescent="0.2">
      <c r="A72" s="3"/>
      <c r="B72" s="92"/>
      <c r="C72" s="66" t="s">
        <v>195</v>
      </c>
      <c r="D72" s="75" t="s">
        <v>739</v>
      </c>
      <c r="E72" s="193" t="s">
        <v>740</v>
      </c>
      <c r="F72" s="93" t="s">
        <v>43</v>
      </c>
      <c r="H72" s="57">
        <v>270.15999999999843</v>
      </c>
      <c r="I72" s="36"/>
    </row>
    <row r="73" spans="1:9" ht="12.95" customHeight="1" x14ac:dyDescent="0.2">
      <c r="A73" s="3"/>
      <c r="B73" s="92"/>
      <c r="C73" s="66" t="s">
        <v>196</v>
      </c>
      <c r="D73" s="75" t="s">
        <v>741</v>
      </c>
      <c r="E73" s="193" t="s">
        <v>742</v>
      </c>
      <c r="F73" s="93" t="s">
        <v>43</v>
      </c>
      <c r="H73" s="57">
        <v>283.0099999999988</v>
      </c>
      <c r="I73" s="36"/>
    </row>
    <row r="74" spans="1:9" ht="12.95" customHeight="1" x14ac:dyDescent="0.2">
      <c r="A74" s="3"/>
      <c r="B74" s="92"/>
      <c r="C74" s="66" t="s">
        <v>197</v>
      </c>
      <c r="D74" s="75" t="s">
        <v>743</v>
      </c>
      <c r="E74" s="193" t="s">
        <v>744</v>
      </c>
      <c r="F74" s="93" t="s">
        <v>43</v>
      </c>
      <c r="H74" s="57">
        <v>303.56999999999886</v>
      </c>
      <c r="I74" s="36"/>
    </row>
    <row r="75" spans="1:9" ht="12.95" customHeight="1" x14ac:dyDescent="0.2">
      <c r="A75" s="3"/>
      <c r="B75" s="92"/>
      <c r="C75" s="66" t="s">
        <v>198</v>
      </c>
      <c r="D75" s="75" t="s">
        <v>745</v>
      </c>
      <c r="E75" s="193" t="s">
        <v>746</v>
      </c>
      <c r="F75" s="93" t="s">
        <v>43</v>
      </c>
      <c r="H75" s="57">
        <v>320.06499999999852</v>
      </c>
      <c r="I75" s="36"/>
    </row>
    <row r="76" spans="1:9" ht="12.95" customHeight="1" x14ac:dyDescent="0.2">
      <c r="A76" s="3"/>
      <c r="B76" s="92"/>
      <c r="C76" s="66" t="s">
        <v>199</v>
      </c>
      <c r="D76" s="75" t="s">
        <v>747</v>
      </c>
      <c r="E76" s="193" t="s">
        <v>748</v>
      </c>
      <c r="F76" s="93" t="s">
        <v>43</v>
      </c>
      <c r="H76" s="57">
        <v>348.33999999999838</v>
      </c>
      <c r="I76" s="36"/>
    </row>
    <row r="77" spans="1:9" ht="12.95" customHeight="1" x14ac:dyDescent="0.2">
      <c r="A77" s="3"/>
      <c r="B77" s="92"/>
      <c r="C77" s="66" t="s">
        <v>200</v>
      </c>
      <c r="D77" s="75" t="s">
        <v>749</v>
      </c>
      <c r="E77" s="193" t="s">
        <v>750</v>
      </c>
      <c r="F77" s="93" t="s">
        <v>43</v>
      </c>
      <c r="H77" s="57">
        <v>375.77999999999918</v>
      </c>
      <c r="I77" s="36"/>
    </row>
    <row r="78" spans="1:9" ht="12.95" customHeight="1" x14ac:dyDescent="0.2">
      <c r="A78" s="3"/>
      <c r="B78" s="92"/>
      <c r="C78" s="66" t="s">
        <v>201</v>
      </c>
      <c r="D78" s="75" t="s">
        <v>751</v>
      </c>
      <c r="E78" s="193" t="s">
        <v>752</v>
      </c>
      <c r="F78" s="93" t="s">
        <v>43</v>
      </c>
      <c r="H78" s="57">
        <v>415.63499999999891</v>
      </c>
      <c r="I78" s="36"/>
    </row>
    <row r="79" spans="1:9" ht="12.95" customHeight="1" x14ac:dyDescent="0.2">
      <c r="A79" s="3"/>
      <c r="B79" s="92"/>
      <c r="C79" s="66" t="s">
        <v>202</v>
      </c>
      <c r="D79" s="75" t="s">
        <v>753</v>
      </c>
      <c r="E79" s="193" t="s">
        <v>754</v>
      </c>
      <c r="F79" s="93" t="s">
        <v>43</v>
      </c>
      <c r="H79" s="57">
        <v>436.64000000000061</v>
      </c>
      <c r="I79" s="36"/>
    </row>
    <row r="80" spans="1:9" ht="12.95" customHeight="1" x14ac:dyDescent="0.2">
      <c r="A80" s="3"/>
      <c r="B80" s="92"/>
      <c r="C80" s="66" t="s">
        <v>203</v>
      </c>
      <c r="D80" s="75" t="s">
        <v>755</v>
      </c>
      <c r="E80" s="193" t="s">
        <v>756</v>
      </c>
      <c r="F80" s="93" t="s">
        <v>43</v>
      </c>
      <c r="H80" s="57">
        <v>456.13000000000045</v>
      </c>
      <c r="I80" s="36"/>
    </row>
    <row r="81" spans="1:13" ht="12.95" customHeight="1" x14ac:dyDescent="0.2">
      <c r="A81" s="3"/>
      <c r="B81" s="92"/>
      <c r="C81" s="66" t="s">
        <v>204</v>
      </c>
      <c r="D81" s="75" t="s">
        <v>757</v>
      </c>
      <c r="E81" s="193" t="s">
        <v>758</v>
      </c>
      <c r="F81" s="93" t="s">
        <v>43</v>
      </c>
      <c r="H81" s="57">
        <v>479.03499999999849</v>
      </c>
      <c r="I81" s="36"/>
    </row>
    <row r="82" spans="1:13" ht="12.95" customHeight="1" x14ac:dyDescent="0.2">
      <c r="A82" s="3"/>
      <c r="B82" s="92"/>
      <c r="C82" s="66" t="s">
        <v>205</v>
      </c>
      <c r="D82" s="75" t="s">
        <v>759</v>
      </c>
      <c r="E82" s="193" t="s">
        <v>760</v>
      </c>
      <c r="F82" s="93" t="s">
        <v>43</v>
      </c>
      <c r="H82" s="57">
        <v>494.62499999999994</v>
      </c>
      <c r="I82" s="36"/>
    </row>
    <row r="83" spans="1:13" ht="12.95" customHeight="1" x14ac:dyDescent="0.2">
      <c r="A83" s="3"/>
      <c r="B83" s="92"/>
      <c r="C83" s="66" t="s">
        <v>206</v>
      </c>
      <c r="D83" s="75" t="s">
        <v>761</v>
      </c>
      <c r="E83" s="193" t="s">
        <v>762</v>
      </c>
      <c r="F83" s="93" t="s">
        <v>43</v>
      </c>
      <c r="H83" s="57">
        <v>504.724999999999</v>
      </c>
      <c r="I83" s="36"/>
    </row>
    <row r="84" spans="1:13" ht="12.95" customHeight="1" x14ac:dyDescent="0.2">
      <c r="A84" s="3"/>
      <c r="B84" s="92"/>
      <c r="C84" s="66" t="s">
        <v>207</v>
      </c>
      <c r="D84" s="75" t="s">
        <v>763</v>
      </c>
      <c r="E84" s="193" t="s">
        <v>764</v>
      </c>
      <c r="F84" s="93" t="s">
        <v>43</v>
      </c>
      <c r="H84" s="57">
        <v>520.33000000000084</v>
      </c>
      <c r="I84" s="36"/>
    </row>
    <row r="85" spans="1:13" ht="12.95" customHeight="1" x14ac:dyDescent="0.2">
      <c r="A85" s="3"/>
      <c r="B85" s="92"/>
      <c r="C85" s="66" t="s">
        <v>208</v>
      </c>
      <c r="D85" s="75" t="s">
        <v>765</v>
      </c>
      <c r="E85" s="193" t="s">
        <v>766</v>
      </c>
      <c r="F85" s="93" t="s">
        <v>43</v>
      </c>
      <c r="H85" s="57">
        <v>529.73499999999922</v>
      </c>
      <c r="I85" s="36"/>
    </row>
    <row r="86" spans="1:13" ht="12.95" customHeight="1" x14ac:dyDescent="0.2">
      <c r="A86" s="3"/>
      <c r="B86" s="92"/>
      <c r="C86" s="66" t="s">
        <v>209</v>
      </c>
      <c r="D86" s="75" t="s">
        <v>767</v>
      </c>
      <c r="E86" s="193" t="s">
        <v>768</v>
      </c>
      <c r="F86" s="93" t="s">
        <v>43</v>
      </c>
      <c r="H86" s="57">
        <v>540.19500000000016</v>
      </c>
      <c r="I86" s="36"/>
    </row>
    <row r="87" spans="1:13" ht="12.95" customHeight="1" x14ac:dyDescent="0.2">
      <c r="A87" s="3"/>
      <c r="B87" s="92"/>
      <c r="C87" s="66" t="s">
        <v>210</v>
      </c>
      <c r="D87" s="75" t="s">
        <v>769</v>
      </c>
      <c r="E87" s="193" t="s">
        <v>770</v>
      </c>
      <c r="F87" s="93" t="s">
        <v>43</v>
      </c>
      <c r="H87" s="57">
        <v>546.19000000000062</v>
      </c>
      <c r="I87" s="36"/>
    </row>
    <row r="88" spans="1:13" ht="12.95" customHeight="1" x14ac:dyDescent="0.2">
      <c r="A88" s="3"/>
      <c r="B88" s="92"/>
      <c r="C88" s="66" t="s">
        <v>211</v>
      </c>
      <c r="D88" s="75" t="s">
        <v>771</v>
      </c>
      <c r="E88" s="193" t="s">
        <v>772</v>
      </c>
      <c r="F88" s="93" t="s">
        <v>43</v>
      </c>
      <c r="H88" s="57">
        <v>551.32999999999856</v>
      </c>
      <c r="I88" s="36"/>
    </row>
    <row r="89" spans="1:13" ht="149.25" customHeight="1" x14ac:dyDescent="0.2">
      <c r="A89" s="5"/>
      <c r="B89" s="92"/>
      <c r="C89" s="66"/>
      <c r="D89" s="22"/>
      <c r="E89" s="68"/>
      <c r="F89" s="93"/>
      <c r="H89" s="50"/>
    </row>
    <row r="90" spans="1:13" ht="12.95" customHeight="1" x14ac:dyDescent="0.2">
      <c r="A90" s="3"/>
      <c r="B90" s="90" t="s">
        <v>34</v>
      </c>
      <c r="C90" s="63" t="s">
        <v>360</v>
      </c>
      <c r="D90" s="70"/>
      <c r="E90" s="65"/>
      <c r="F90" s="94"/>
      <c r="H90" s="49"/>
    </row>
    <row r="91" spans="1:13" ht="12.95" customHeight="1" x14ac:dyDescent="0.2">
      <c r="A91" s="3"/>
      <c r="B91" s="92"/>
      <c r="C91" s="66" t="s">
        <v>348</v>
      </c>
      <c r="D91" s="71" t="s">
        <v>112</v>
      </c>
      <c r="E91" s="198" t="s">
        <v>382</v>
      </c>
      <c r="F91" s="93" t="s">
        <v>74</v>
      </c>
      <c r="H91" s="56">
        <v>24</v>
      </c>
    </row>
    <row r="92" spans="1:13" ht="12.95" customHeight="1" x14ac:dyDescent="0.2">
      <c r="A92" s="3"/>
      <c r="B92" s="92"/>
      <c r="C92" s="66" t="s">
        <v>349</v>
      </c>
      <c r="D92" s="67" t="s">
        <v>773</v>
      </c>
      <c r="E92" s="199" t="s">
        <v>383</v>
      </c>
      <c r="F92" s="93" t="s">
        <v>43</v>
      </c>
      <c r="H92" s="58">
        <v>357.10000000000048</v>
      </c>
    </row>
    <row r="93" spans="1:13" ht="12.95" customHeight="1" x14ac:dyDescent="0.2">
      <c r="A93" s="3"/>
      <c r="B93" s="92"/>
      <c r="C93" s="66" t="s">
        <v>212</v>
      </c>
      <c r="D93" s="67" t="s">
        <v>774</v>
      </c>
      <c r="E93" s="199" t="s">
        <v>384</v>
      </c>
      <c r="F93" s="93" t="s">
        <v>43</v>
      </c>
      <c r="H93" s="58">
        <v>265.23</v>
      </c>
    </row>
    <row r="94" spans="1:13" ht="12.95" customHeight="1" x14ac:dyDescent="0.2">
      <c r="A94" s="5"/>
      <c r="B94" s="92"/>
      <c r="C94" s="66" t="s">
        <v>213</v>
      </c>
      <c r="D94" s="71" t="s">
        <v>113</v>
      </c>
      <c r="E94" s="74" t="s">
        <v>385</v>
      </c>
      <c r="F94" s="93" t="s">
        <v>12</v>
      </c>
      <c r="H94" s="56">
        <v>30</v>
      </c>
    </row>
    <row r="95" spans="1:13" ht="160.5" customHeight="1" x14ac:dyDescent="0.2">
      <c r="A95" s="5"/>
      <c r="B95" s="92"/>
      <c r="C95" s="66"/>
      <c r="D95" s="22"/>
      <c r="E95" s="68"/>
      <c r="F95" s="93"/>
      <c r="H95" s="50"/>
    </row>
    <row r="96" spans="1:13" ht="12.95" customHeight="1" x14ac:dyDescent="0.2">
      <c r="A96" s="3"/>
      <c r="B96" s="90" t="s">
        <v>65</v>
      </c>
      <c r="C96" s="9" t="s">
        <v>118</v>
      </c>
      <c r="D96" s="70"/>
      <c r="E96" s="65"/>
      <c r="F96" s="94"/>
      <c r="H96" s="49"/>
      <c r="I96" s="19"/>
      <c r="J96" s="19"/>
      <c r="K96" s="19"/>
      <c r="L96" s="18"/>
      <c r="M96" s="16"/>
    </row>
    <row r="97" spans="1:8" ht="12.95" customHeight="1" x14ac:dyDescent="0.2">
      <c r="A97" s="3"/>
      <c r="B97" s="92"/>
      <c r="C97" s="6" t="s">
        <v>216</v>
      </c>
      <c r="D97" s="67" t="s">
        <v>714</v>
      </c>
      <c r="E97" s="197" t="s">
        <v>279</v>
      </c>
      <c r="F97" s="93" t="s">
        <v>8</v>
      </c>
      <c r="H97" s="59">
        <v>2.837122055815092</v>
      </c>
    </row>
    <row r="98" spans="1:8" ht="12.95" customHeight="1" x14ac:dyDescent="0.2">
      <c r="A98" s="3"/>
      <c r="B98" s="92"/>
      <c r="C98" s="6" t="s">
        <v>217</v>
      </c>
      <c r="D98" s="67" t="s">
        <v>715</v>
      </c>
      <c r="E98" s="197" t="s">
        <v>280</v>
      </c>
      <c r="F98" s="93" t="s">
        <v>8</v>
      </c>
      <c r="H98" s="53">
        <v>3.5024398459931332</v>
      </c>
    </row>
    <row r="99" spans="1:8" ht="12.95" customHeight="1" x14ac:dyDescent="0.2">
      <c r="A99" s="3"/>
      <c r="B99" s="92"/>
      <c r="C99" s="6" t="s">
        <v>218</v>
      </c>
      <c r="D99" s="67" t="s">
        <v>716</v>
      </c>
      <c r="E99" s="197" t="s">
        <v>281</v>
      </c>
      <c r="F99" s="93" t="s">
        <v>8</v>
      </c>
      <c r="H99" s="53">
        <v>3.4828900292960232</v>
      </c>
    </row>
    <row r="100" spans="1:8" ht="12.95" customHeight="1" x14ac:dyDescent="0.2">
      <c r="A100" s="3"/>
      <c r="B100" s="92"/>
      <c r="C100" s="6" t="s">
        <v>219</v>
      </c>
      <c r="D100" s="67" t="s">
        <v>717</v>
      </c>
      <c r="E100" s="197" t="s">
        <v>77</v>
      </c>
      <c r="F100" s="99"/>
      <c r="H100" s="60">
        <f>H98/H46</f>
        <v>1.6023791709589634</v>
      </c>
    </row>
    <row r="101" spans="1:8" ht="12.95" customHeight="1" x14ac:dyDescent="0.2">
      <c r="A101" s="3"/>
      <c r="B101" s="92"/>
      <c r="C101" s="6" t="s">
        <v>220</v>
      </c>
      <c r="D101" s="67" t="s">
        <v>144</v>
      </c>
      <c r="E101" s="197" t="s">
        <v>282</v>
      </c>
      <c r="F101" s="93" t="s">
        <v>11</v>
      </c>
      <c r="H101" s="59">
        <v>8.9929951914949999</v>
      </c>
    </row>
    <row r="102" spans="1:8" ht="12.95" customHeight="1" x14ac:dyDescent="0.2">
      <c r="A102" s="3"/>
      <c r="B102" s="92"/>
      <c r="C102" s="6" t="s">
        <v>221</v>
      </c>
      <c r="D102" s="67" t="s">
        <v>145</v>
      </c>
      <c r="E102" s="197" t="s">
        <v>283</v>
      </c>
      <c r="F102" s="93" t="s">
        <v>11</v>
      </c>
      <c r="H102" s="53">
        <v>11.101892718699998</v>
      </c>
    </row>
    <row r="103" spans="1:8" ht="12.95" customHeight="1" x14ac:dyDescent="0.2">
      <c r="A103" s="3"/>
      <c r="B103" s="92"/>
      <c r="C103" s="6" t="s">
        <v>222</v>
      </c>
      <c r="D103" s="67" t="s">
        <v>146</v>
      </c>
      <c r="E103" s="197" t="s">
        <v>284</v>
      </c>
      <c r="F103" s="93" t="s">
        <v>11</v>
      </c>
      <c r="H103" s="53">
        <v>11.039924497349999</v>
      </c>
    </row>
    <row r="104" spans="1:8" ht="178.5" customHeight="1" thickBot="1" x14ac:dyDescent="0.25">
      <c r="A104" s="3"/>
      <c r="B104" s="100"/>
      <c r="C104" s="101"/>
      <c r="D104" s="102" t="s">
        <v>314</v>
      </c>
      <c r="E104" s="103"/>
      <c r="F104" s="104"/>
      <c r="H104" s="61"/>
    </row>
    <row r="105" spans="1:8" ht="12.75" customHeight="1" x14ac:dyDescent="0.2">
      <c r="A105" s="3"/>
      <c r="D105" s="8"/>
      <c r="F105" s="5"/>
    </row>
    <row r="106" spans="1:8" ht="12.95" customHeight="1" thickBot="1" x14ac:dyDescent="0.25">
      <c r="A106" s="3"/>
      <c r="D106" s="8"/>
      <c r="F106" s="5"/>
    </row>
    <row r="107" spans="1:8" ht="12.95" customHeight="1" thickBot="1" x14ac:dyDescent="0.25">
      <c r="A107" s="3"/>
      <c r="B107" s="225" t="s">
        <v>99</v>
      </c>
      <c r="C107" s="226"/>
      <c r="D107" s="226"/>
      <c r="E107" s="226"/>
      <c r="F107" s="227"/>
    </row>
    <row r="108" spans="1:8" ht="12.95" customHeight="1" x14ac:dyDescent="0.2">
      <c r="A108" s="3"/>
      <c r="B108" s="88" t="s">
        <v>16</v>
      </c>
      <c r="C108" s="62" t="s">
        <v>17</v>
      </c>
      <c r="D108" s="62" t="s">
        <v>18</v>
      </c>
      <c r="E108" s="62" t="s">
        <v>19</v>
      </c>
      <c r="F108" s="89" t="s">
        <v>20</v>
      </c>
      <c r="H108" s="48" t="s">
        <v>337</v>
      </c>
    </row>
    <row r="109" spans="1:8" ht="12.95" customHeight="1" x14ac:dyDescent="0.2">
      <c r="A109" s="3"/>
      <c r="B109" s="90" t="s">
        <v>214</v>
      </c>
      <c r="C109" s="63" t="s">
        <v>80</v>
      </c>
      <c r="D109" s="70"/>
      <c r="E109" s="65"/>
      <c r="F109" s="94"/>
      <c r="H109" s="49"/>
    </row>
    <row r="110" spans="1:8" ht="12.95" customHeight="1" x14ac:dyDescent="0.2">
      <c r="A110" s="3"/>
      <c r="B110" s="92"/>
      <c r="C110" s="66" t="s">
        <v>223</v>
      </c>
      <c r="D110" s="67" t="s">
        <v>780</v>
      </c>
      <c r="E110" s="197" t="s">
        <v>189</v>
      </c>
      <c r="F110" s="105" t="s">
        <v>13</v>
      </c>
      <c r="H110" s="60">
        <f>(H75-H$68)/H$68</f>
        <v>1.5397952705919518</v>
      </c>
    </row>
    <row r="111" spans="1:8" ht="12.95" customHeight="1" x14ac:dyDescent="0.2">
      <c r="A111" s="8"/>
      <c r="B111" s="92"/>
      <c r="C111" s="66" t="s">
        <v>224</v>
      </c>
      <c r="D111" s="67" t="s">
        <v>781</v>
      </c>
      <c r="E111" s="197" t="s">
        <v>49</v>
      </c>
      <c r="F111" s="105" t="s">
        <v>13</v>
      </c>
      <c r="H111" s="60">
        <f t="shared" ref="H111:H123" si="0">(H76-H$68)/H$68</f>
        <v>1.764164418346275</v>
      </c>
    </row>
    <row r="112" spans="1:8" ht="12.95" customHeight="1" x14ac:dyDescent="0.2">
      <c r="A112" s="8"/>
      <c r="B112" s="92"/>
      <c r="C112" s="66" t="s">
        <v>225</v>
      </c>
      <c r="D112" s="67" t="s">
        <v>782</v>
      </c>
      <c r="E112" s="197" t="s">
        <v>50</v>
      </c>
      <c r="F112" s="105" t="s">
        <v>13</v>
      </c>
      <c r="H112" s="60">
        <f t="shared" si="0"/>
        <v>1.9819076337089216</v>
      </c>
    </row>
    <row r="113" spans="1:8" ht="12.95" customHeight="1" x14ac:dyDescent="0.2">
      <c r="B113" s="92"/>
      <c r="C113" s="66" t="s">
        <v>226</v>
      </c>
      <c r="D113" s="67" t="s">
        <v>783</v>
      </c>
      <c r="E113" s="197" t="s">
        <v>90</v>
      </c>
      <c r="F113" s="105" t="s">
        <v>13</v>
      </c>
      <c r="H113" s="60">
        <f t="shared" si="0"/>
        <v>2.2981669576257575</v>
      </c>
    </row>
    <row r="114" spans="1:8" ht="12.95" customHeight="1" x14ac:dyDescent="0.2">
      <c r="B114" s="92"/>
      <c r="C114" s="66" t="s">
        <v>227</v>
      </c>
      <c r="D114" s="67" t="s">
        <v>784</v>
      </c>
      <c r="E114" s="197" t="s">
        <v>51</v>
      </c>
      <c r="F114" s="105" t="s">
        <v>13</v>
      </c>
      <c r="H114" s="60">
        <f t="shared" si="0"/>
        <v>2.4648468497063929</v>
      </c>
    </row>
    <row r="115" spans="1:8" ht="12.95" customHeight="1" x14ac:dyDescent="0.2">
      <c r="B115" s="92"/>
      <c r="C115" s="66" t="s">
        <v>228</v>
      </c>
      <c r="D115" s="67" t="s">
        <v>785</v>
      </c>
      <c r="E115" s="197" t="s">
        <v>91</v>
      </c>
      <c r="F115" s="105" t="s">
        <v>13</v>
      </c>
      <c r="H115" s="60">
        <f t="shared" si="0"/>
        <v>2.6195048405015027</v>
      </c>
    </row>
    <row r="116" spans="1:8" ht="12.95" customHeight="1" x14ac:dyDescent="0.2">
      <c r="B116" s="92"/>
      <c r="C116" s="66" t="s">
        <v>229</v>
      </c>
      <c r="D116" s="67" t="s">
        <v>786</v>
      </c>
      <c r="E116" s="197" t="s">
        <v>92</v>
      </c>
      <c r="F116" s="105" t="s">
        <v>13</v>
      </c>
      <c r="H116" s="60">
        <f t="shared" si="0"/>
        <v>2.8012617044913295</v>
      </c>
    </row>
    <row r="117" spans="1:8" ht="12.95" customHeight="1" x14ac:dyDescent="0.2">
      <c r="B117" s="92"/>
      <c r="C117" s="66" t="s">
        <v>230</v>
      </c>
      <c r="D117" s="67" t="s">
        <v>787</v>
      </c>
      <c r="E117" s="197" t="s">
        <v>52</v>
      </c>
      <c r="F117" s="105" t="s">
        <v>13</v>
      </c>
      <c r="H117" s="60">
        <f t="shared" si="0"/>
        <v>2.9249722266306843</v>
      </c>
    </row>
    <row r="118" spans="1:8" ht="12.95" customHeight="1" x14ac:dyDescent="0.2">
      <c r="A118" s="8"/>
      <c r="B118" s="92"/>
      <c r="C118" s="66" t="s">
        <v>231</v>
      </c>
      <c r="D118" s="67" t="s">
        <v>788</v>
      </c>
      <c r="E118" s="197" t="s">
        <v>93</v>
      </c>
      <c r="F118" s="105" t="s">
        <v>13</v>
      </c>
      <c r="H118" s="60">
        <f t="shared" si="0"/>
        <v>3.0051182352007442</v>
      </c>
    </row>
    <row r="119" spans="1:8" ht="12.95" customHeight="1" x14ac:dyDescent="0.2">
      <c r="A119" s="8"/>
      <c r="B119" s="92"/>
      <c r="C119" s="66" t="s">
        <v>232</v>
      </c>
      <c r="D119" s="67" t="s">
        <v>789</v>
      </c>
      <c r="E119" s="197" t="s">
        <v>94</v>
      </c>
      <c r="F119" s="105" t="s">
        <v>13</v>
      </c>
      <c r="H119" s="60">
        <f t="shared" si="0"/>
        <v>3.1289477860657007</v>
      </c>
    </row>
    <row r="120" spans="1:8" ht="12.95" customHeight="1" x14ac:dyDescent="0.2">
      <c r="A120" s="8"/>
      <c r="B120" s="92"/>
      <c r="C120" s="66" t="s">
        <v>236</v>
      </c>
      <c r="D120" s="67" t="s">
        <v>790</v>
      </c>
      <c r="E120" s="197" t="s">
        <v>95</v>
      </c>
      <c r="F120" s="105" t="s">
        <v>13</v>
      </c>
      <c r="H120" s="60">
        <f t="shared" si="0"/>
        <v>3.2035787970163305</v>
      </c>
    </row>
    <row r="121" spans="1:8" ht="12.95" customHeight="1" x14ac:dyDescent="0.2">
      <c r="B121" s="92"/>
      <c r="C121" s="66" t="s">
        <v>233</v>
      </c>
      <c r="D121" s="67" t="s">
        <v>791</v>
      </c>
      <c r="E121" s="197" t="s">
        <v>96</v>
      </c>
      <c r="F121" s="105" t="s">
        <v>13</v>
      </c>
      <c r="H121" s="60">
        <f t="shared" si="0"/>
        <v>3.2865814950007848</v>
      </c>
    </row>
    <row r="122" spans="1:8" ht="12.95" customHeight="1" x14ac:dyDescent="0.2">
      <c r="A122" s="3"/>
      <c r="B122" s="92"/>
      <c r="C122" s="66" t="s">
        <v>234</v>
      </c>
      <c r="D122" s="67" t="s">
        <v>792</v>
      </c>
      <c r="E122" s="197" t="s">
        <v>97</v>
      </c>
      <c r="F122" s="105" t="s">
        <v>13</v>
      </c>
      <c r="H122" s="60">
        <f t="shared" si="0"/>
        <v>3.3341533089985664</v>
      </c>
    </row>
    <row r="123" spans="1:8" ht="12.95" customHeight="1" x14ac:dyDescent="0.2">
      <c r="A123" s="3"/>
      <c r="B123" s="92"/>
      <c r="C123" s="66" t="s">
        <v>235</v>
      </c>
      <c r="D123" s="67" t="s">
        <v>793</v>
      </c>
      <c r="E123" s="197" t="s">
        <v>53</v>
      </c>
      <c r="F123" s="105" t="s">
        <v>13</v>
      </c>
      <c r="H123" s="60">
        <f t="shared" si="0"/>
        <v>3.3749404856371785</v>
      </c>
    </row>
    <row r="124" spans="1:8" ht="24" customHeight="1" x14ac:dyDescent="0.2">
      <c r="A124" s="3"/>
      <c r="B124" s="92"/>
      <c r="C124" s="66"/>
      <c r="D124" s="71"/>
      <c r="E124" s="77"/>
      <c r="F124" s="105"/>
      <c r="H124" s="50"/>
    </row>
    <row r="125" spans="1:8" ht="12.95" customHeight="1" x14ac:dyDescent="0.2">
      <c r="A125" s="3"/>
      <c r="B125" s="92"/>
      <c r="C125" s="66"/>
      <c r="D125" s="79" t="s">
        <v>808</v>
      </c>
      <c r="E125" s="80"/>
      <c r="F125" s="105"/>
      <c r="H125" s="50"/>
    </row>
    <row r="126" spans="1:8" ht="12.95" customHeight="1" x14ac:dyDescent="0.2">
      <c r="A126" s="3"/>
      <c r="B126" s="92"/>
      <c r="C126" s="66"/>
      <c r="D126" s="79" t="s">
        <v>809</v>
      </c>
      <c r="E126" s="81"/>
      <c r="F126" s="105"/>
      <c r="H126" s="50"/>
    </row>
    <row r="127" spans="1:8" ht="12.95" customHeight="1" x14ac:dyDescent="0.2">
      <c r="A127" s="3"/>
      <c r="B127" s="92"/>
      <c r="C127" s="66"/>
      <c r="D127" s="79" t="s">
        <v>810</v>
      </c>
      <c r="E127" s="81"/>
      <c r="F127" s="105"/>
      <c r="H127" s="50"/>
    </row>
    <row r="128" spans="1:8" ht="12.95" customHeight="1" x14ac:dyDescent="0.2">
      <c r="A128" s="3"/>
      <c r="B128" s="90" t="s">
        <v>215</v>
      </c>
      <c r="C128" s="63" t="s">
        <v>81</v>
      </c>
      <c r="D128" s="70"/>
      <c r="E128" s="65"/>
      <c r="F128" s="94"/>
      <c r="H128" s="49"/>
    </row>
    <row r="129" spans="1:8" ht="12.95" customHeight="1" x14ac:dyDescent="0.2">
      <c r="A129" s="3"/>
      <c r="B129" s="92"/>
      <c r="C129" s="66" t="s">
        <v>237</v>
      </c>
      <c r="D129" s="67" t="s">
        <v>794</v>
      </c>
      <c r="E129" s="197" t="s">
        <v>190</v>
      </c>
      <c r="F129" s="105" t="s">
        <v>13</v>
      </c>
      <c r="H129" s="60">
        <f>(H75-H$68)/(H$68+H$53)</f>
        <v>0.4681453377126723</v>
      </c>
    </row>
    <row r="130" spans="1:8" ht="12.95" customHeight="1" x14ac:dyDescent="0.2">
      <c r="A130" s="8"/>
      <c r="B130" s="92"/>
      <c r="C130" s="66" t="s">
        <v>238</v>
      </c>
      <c r="D130" s="67" t="s">
        <v>795</v>
      </c>
      <c r="E130" s="197" t="s">
        <v>44</v>
      </c>
      <c r="F130" s="105" t="s">
        <v>13</v>
      </c>
      <c r="H130" s="60">
        <f t="shared" ref="H130:H141" si="1">(H76-H$68)/(H$68+H$53)</f>
        <v>0.53636049102157424</v>
      </c>
    </row>
    <row r="131" spans="1:8" ht="12.95" customHeight="1" x14ac:dyDescent="0.2">
      <c r="A131" s="8"/>
      <c r="B131" s="92"/>
      <c r="C131" s="66" t="s">
        <v>239</v>
      </c>
      <c r="D131" s="67" t="s">
        <v>796</v>
      </c>
      <c r="E131" s="197" t="s">
        <v>45</v>
      </c>
      <c r="F131" s="105" t="s">
        <v>13</v>
      </c>
      <c r="H131" s="60">
        <f>(H77-H$68)/(H$68+H$53)</f>
        <v>0.60256115616025963</v>
      </c>
    </row>
    <row r="132" spans="1:8" ht="12.95" customHeight="1" x14ac:dyDescent="0.2">
      <c r="B132" s="92"/>
      <c r="C132" s="66" t="s">
        <v>240</v>
      </c>
      <c r="D132" s="67" t="s">
        <v>797</v>
      </c>
      <c r="E132" s="197" t="s">
        <v>82</v>
      </c>
      <c r="F132" s="105" t="s">
        <v>13</v>
      </c>
      <c r="H132" s="60">
        <f t="shared" si="1"/>
        <v>0.69871376217710424</v>
      </c>
    </row>
    <row r="133" spans="1:8" ht="12.95" customHeight="1" x14ac:dyDescent="0.2">
      <c r="B133" s="92"/>
      <c r="C133" s="66" t="s">
        <v>241</v>
      </c>
      <c r="D133" s="67" t="s">
        <v>798</v>
      </c>
      <c r="E133" s="197" t="s">
        <v>46</v>
      </c>
      <c r="F133" s="105" t="s">
        <v>13</v>
      </c>
      <c r="H133" s="60">
        <f t="shared" si="1"/>
        <v>0.74938959932135207</v>
      </c>
    </row>
    <row r="134" spans="1:8" ht="12.95" customHeight="1" x14ac:dyDescent="0.2">
      <c r="B134" s="92"/>
      <c r="C134" s="66" t="s">
        <v>242</v>
      </c>
      <c r="D134" s="67" t="s">
        <v>799</v>
      </c>
      <c r="E134" s="197" t="s">
        <v>83</v>
      </c>
      <c r="F134" s="105" t="s">
        <v>13</v>
      </c>
      <c r="H134" s="60">
        <f t="shared" si="1"/>
        <v>0.79641040703100685</v>
      </c>
    </row>
    <row r="135" spans="1:8" ht="12.95" customHeight="1" x14ac:dyDescent="0.2">
      <c r="B135" s="92"/>
      <c r="C135" s="66" t="s">
        <v>243</v>
      </c>
      <c r="D135" s="67" t="s">
        <v>800</v>
      </c>
      <c r="E135" s="197" t="s">
        <v>84</v>
      </c>
      <c r="F135" s="105" t="s">
        <v>13</v>
      </c>
      <c r="H135" s="60">
        <f t="shared" si="1"/>
        <v>0.85167010947274946</v>
      </c>
    </row>
    <row r="136" spans="1:8" ht="12.95" customHeight="1" x14ac:dyDescent="0.2">
      <c r="B136" s="92"/>
      <c r="C136" s="66" t="s">
        <v>244</v>
      </c>
      <c r="D136" s="67" t="s">
        <v>801</v>
      </c>
      <c r="E136" s="197" t="s">
        <v>47</v>
      </c>
      <c r="F136" s="105" t="s">
        <v>13</v>
      </c>
      <c r="H136" s="60">
        <f t="shared" si="1"/>
        <v>0.88928193051911153</v>
      </c>
    </row>
    <row r="137" spans="1:8" ht="12.95" customHeight="1" x14ac:dyDescent="0.2">
      <c r="A137" s="8"/>
      <c r="B137" s="92"/>
      <c r="C137" s="66" t="s">
        <v>245</v>
      </c>
      <c r="D137" s="67" t="s">
        <v>802</v>
      </c>
      <c r="E137" s="197" t="s">
        <v>85</v>
      </c>
      <c r="F137" s="105" t="s">
        <v>13</v>
      </c>
      <c r="H137" s="60">
        <f t="shared" si="1"/>
        <v>0.91364879341636507</v>
      </c>
    </row>
    <row r="138" spans="1:8" ht="12.95" customHeight="1" x14ac:dyDescent="0.2">
      <c r="A138" s="8"/>
      <c r="B138" s="92"/>
      <c r="C138" s="66" t="s">
        <v>246</v>
      </c>
      <c r="D138" s="67" t="s">
        <v>803</v>
      </c>
      <c r="E138" s="197" t="s">
        <v>86</v>
      </c>
      <c r="F138" s="105" t="s">
        <v>13</v>
      </c>
      <c r="H138" s="60">
        <f t="shared" si="1"/>
        <v>0.95129680287297147</v>
      </c>
    </row>
    <row r="139" spans="1:8" ht="12.95" customHeight="1" x14ac:dyDescent="0.2">
      <c r="A139" s="8"/>
      <c r="B139" s="92"/>
      <c r="C139" s="66" t="s">
        <v>247</v>
      </c>
      <c r="D139" s="67" t="s">
        <v>804</v>
      </c>
      <c r="E139" s="197" t="s">
        <v>87</v>
      </c>
      <c r="F139" s="105" t="s">
        <v>13</v>
      </c>
      <c r="H139" s="60">
        <f t="shared" si="1"/>
        <v>0.97398693609561038</v>
      </c>
    </row>
    <row r="140" spans="1:8" ht="12.95" customHeight="1" x14ac:dyDescent="0.2">
      <c r="B140" s="92"/>
      <c r="C140" s="66" t="s">
        <v>248</v>
      </c>
      <c r="D140" s="67" t="s">
        <v>805</v>
      </c>
      <c r="E140" s="197" t="s">
        <v>88</v>
      </c>
      <c r="F140" s="105" t="s">
        <v>13</v>
      </c>
      <c r="H140" s="60">
        <f t="shared" si="1"/>
        <v>0.99922232083871143</v>
      </c>
    </row>
    <row r="141" spans="1:8" ht="12.95" customHeight="1" x14ac:dyDescent="0.2">
      <c r="A141" s="3"/>
      <c r="B141" s="92"/>
      <c r="C141" s="66" t="s">
        <v>249</v>
      </c>
      <c r="D141" s="67" t="s">
        <v>806</v>
      </c>
      <c r="E141" s="197" t="s">
        <v>89</v>
      </c>
      <c r="F141" s="105" t="s">
        <v>13</v>
      </c>
      <c r="H141" s="60">
        <f t="shared" si="1"/>
        <v>1.0136856221326778</v>
      </c>
    </row>
    <row r="142" spans="1:8" ht="12.95" customHeight="1" x14ac:dyDescent="0.2">
      <c r="A142" s="3"/>
      <c r="B142" s="92"/>
      <c r="C142" s="66" t="s">
        <v>361</v>
      </c>
      <c r="D142" s="67" t="s">
        <v>807</v>
      </c>
      <c r="E142" s="197" t="s">
        <v>48</v>
      </c>
      <c r="F142" s="105" t="s">
        <v>13</v>
      </c>
      <c r="H142" s="60">
        <f>(H88-H$68)/(H$68+H$53)</f>
        <v>1.0260861840427615</v>
      </c>
    </row>
    <row r="143" spans="1:8" ht="24" customHeight="1" x14ac:dyDescent="0.2">
      <c r="A143" s="3"/>
      <c r="B143" s="92"/>
      <c r="C143" s="66"/>
      <c r="D143" s="71"/>
      <c r="E143" s="77"/>
      <c r="F143" s="105"/>
      <c r="H143" s="50"/>
    </row>
    <row r="144" spans="1:8" ht="12.95" customHeight="1" x14ac:dyDescent="0.2">
      <c r="A144" s="3"/>
      <c r="B144" s="92"/>
      <c r="C144" s="66"/>
      <c r="D144" s="79" t="s">
        <v>808</v>
      </c>
      <c r="E144" s="80"/>
      <c r="F144" s="105"/>
      <c r="H144" s="50"/>
    </row>
    <row r="145" spans="1:8" ht="12.95" customHeight="1" x14ac:dyDescent="0.2">
      <c r="A145" s="3"/>
      <c r="B145" s="92"/>
      <c r="C145" s="66"/>
      <c r="D145" s="79" t="s">
        <v>809</v>
      </c>
      <c r="E145" s="81"/>
      <c r="F145" s="105"/>
      <c r="H145" s="50"/>
    </row>
    <row r="146" spans="1:8" ht="12.95" customHeight="1" x14ac:dyDescent="0.2">
      <c r="A146" s="3"/>
      <c r="B146" s="92"/>
      <c r="C146" s="66"/>
      <c r="D146" s="79" t="s">
        <v>810</v>
      </c>
      <c r="E146" s="81"/>
      <c r="F146" s="105"/>
      <c r="H146" s="50"/>
    </row>
    <row r="147" spans="1:8" ht="12.95" customHeight="1" x14ac:dyDescent="0.2">
      <c r="A147" s="3"/>
      <c r="B147" s="90" t="s">
        <v>292</v>
      </c>
      <c r="C147" s="63" t="s">
        <v>0</v>
      </c>
      <c r="D147" s="70"/>
      <c r="E147" s="65"/>
      <c r="F147" s="94"/>
      <c r="H147" s="49"/>
    </row>
    <row r="148" spans="1:8" ht="12.95" customHeight="1" x14ac:dyDescent="0.2">
      <c r="A148" s="3"/>
      <c r="B148" s="92"/>
      <c r="C148" s="66" t="s">
        <v>291</v>
      </c>
      <c r="D148" s="67" t="s">
        <v>811</v>
      </c>
      <c r="E148" s="193" t="s">
        <v>813</v>
      </c>
      <c r="F148" s="93" t="s">
        <v>120</v>
      </c>
      <c r="H148" s="194">
        <f>(H77-H68)/((30-0)/365)</f>
        <v>3038.7466666666533</v>
      </c>
    </row>
    <row r="149" spans="1:8" ht="12.95" customHeight="1" x14ac:dyDescent="0.2">
      <c r="A149" s="3"/>
      <c r="B149" s="92"/>
      <c r="C149" s="66" t="s">
        <v>295</v>
      </c>
      <c r="D149" s="67" t="s">
        <v>703</v>
      </c>
      <c r="E149" s="193" t="s">
        <v>814</v>
      </c>
      <c r="F149" s="93" t="s">
        <v>120</v>
      </c>
      <c r="H149" s="194">
        <f>(H78-H77)/((60-30)/365)</f>
        <v>484.90249999999679</v>
      </c>
    </row>
    <row r="150" spans="1:8" ht="12.95" customHeight="1" x14ac:dyDescent="0.2">
      <c r="A150" s="3"/>
      <c r="B150" s="92"/>
      <c r="C150" s="66" t="s">
        <v>362</v>
      </c>
      <c r="D150" s="67" t="s">
        <v>704</v>
      </c>
      <c r="E150" s="193" t="s">
        <v>815</v>
      </c>
      <c r="F150" s="93" t="s">
        <v>120</v>
      </c>
      <c r="H150" s="194">
        <f>(H79-H78)/((90-60)/365)</f>
        <v>255.56083333335403</v>
      </c>
    </row>
    <row r="151" spans="1:8" ht="12.75" customHeight="1" x14ac:dyDescent="0.2">
      <c r="A151" s="3"/>
      <c r="B151" s="92"/>
      <c r="C151" s="66" t="s">
        <v>363</v>
      </c>
      <c r="D151" s="67" t="s">
        <v>705</v>
      </c>
      <c r="E151" s="193" t="s">
        <v>816</v>
      </c>
      <c r="F151" s="93" t="s">
        <v>120</v>
      </c>
      <c r="H151" s="194">
        <f>(H80-H79)/((120-90)/365)</f>
        <v>237.12833333333137</v>
      </c>
    </row>
    <row r="152" spans="1:8" ht="12.95" customHeight="1" x14ac:dyDescent="0.2">
      <c r="A152" s="3"/>
      <c r="B152" s="92"/>
      <c r="C152" s="66" t="s">
        <v>364</v>
      </c>
      <c r="D152" s="67" t="s">
        <v>706</v>
      </c>
      <c r="E152" s="193" t="s">
        <v>817</v>
      </c>
      <c r="F152" s="93" t="s">
        <v>120</v>
      </c>
      <c r="H152" s="194">
        <f>(H81-H80)/((150-120)/365)</f>
        <v>278.67749999997619</v>
      </c>
    </row>
    <row r="153" spans="1:8" ht="12.95" customHeight="1" x14ac:dyDescent="0.2">
      <c r="A153" s="3"/>
      <c r="B153" s="92"/>
      <c r="C153" s="66" t="s">
        <v>365</v>
      </c>
      <c r="D153" s="67" t="s">
        <v>707</v>
      </c>
      <c r="E153" s="193" t="s">
        <v>818</v>
      </c>
      <c r="F153" s="93" t="s">
        <v>120</v>
      </c>
      <c r="H153" s="194">
        <f>(H82-H81)/((180-150)/365)</f>
        <v>189.67833333335102</v>
      </c>
    </row>
    <row r="154" spans="1:8" ht="12.75" customHeight="1" x14ac:dyDescent="0.2">
      <c r="A154" s="3"/>
      <c r="B154" s="92"/>
      <c r="C154" s="66" t="s">
        <v>366</v>
      </c>
      <c r="D154" s="67" t="s">
        <v>708</v>
      </c>
      <c r="E154" s="193" t="s">
        <v>819</v>
      </c>
      <c r="F154" s="93" t="s">
        <v>120</v>
      </c>
      <c r="H154" s="194">
        <f>(H83-H82)/((210-180)/365)</f>
        <v>122.88333333332186</v>
      </c>
    </row>
    <row r="155" spans="1:8" ht="12.75" customHeight="1" x14ac:dyDescent="0.2">
      <c r="A155" s="3"/>
      <c r="B155" s="92"/>
      <c r="C155" s="66" t="s">
        <v>367</v>
      </c>
      <c r="D155" s="67" t="s">
        <v>709</v>
      </c>
      <c r="E155" s="193" t="s">
        <v>820</v>
      </c>
      <c r="F155" s="93" t="s">
        <v>120</v>
      </c>
      <c r="H155" s="194">
        <f>(H84-H83)/((240-210)/365)</f>
        <v>189.86083333335569</v>
      </c>
    </row>
    <row r="156" spans="1:8" ht="12.95" customHeight="1" x14ac:dyDescent="0.2">
      <c r="A156" s="3"/>
      <c r="B156" s="92"/>
      <c r="C156" s="66" t="s">
        <v>368</v>
      </c>
      <c r="D156" s="67" t="s">
        <v>710</v>
      </c>
      <c r="E156" s="193" t="s">
        <v>821</v>
      </c>
      <c r="F156" s="93" t="s">
        <v>120</v>
      </c>
      <c r="H156" s="194">
        <f>(H85-H84)/((270-240)/365)</f>
        <v>114.42749999998031</v>
      </c>
    </row>
    <row r="157" spans="1:8" ht="12.95" customHeight="1" x14ac:dyDescent="0.2">
      <c r="A157" s="3"/>
      <c r="B157" s="92"/>
      <c r="C157" s="66" t="s">
        <v>369</v>
      </c>
      <c r="D157" s="67" t="s">
        <v>711</v>
      </c>
      <c r="E157" s="193" t="s">
        <v>822</v>
      </c>
      <c r="F157" s="93" t="s">
        <v>120</v>
      </c>
      <c r="H157" s="194">
        <f>(H86-H85)/((300-270)/365)</f>
        <v>127.26333333334485</v>
      </c>
    </row>
    <row r="158" spans="1:8" ht="12.95" customHeight="1" x14ac:dyDescent="0.2">
      <c r="A158" s="3"/>
      <c r="B158" s="92"/>
      <c r="C158" s="66" t="s">
        <v>370</v>
      </c>
      <c r="D158" s="67" t="s">
        <v>712</v>
      </c>
      <c r="E158" s="193" t="s">
        <v>823</v>
      </c>
      <c r="F158" s="93" t="s">
        <v>120</v>
      </c>
      <c r="H158" s="194">
        <f>(H87-H86)/((330-300)/365)</f>
        <v>72.939166666672264</v>
      </c>
    </row>
    <row r="159" spans="1:8" ht="12.95" customHeight="1" x14ac:dyDescent="0.2">
      <c r="A159" s="3"/>
      <c r="B159" s="92"/>
      <c r="C159" s="66" t="s">
        <v>371</v>
      </c>
      <c r="D159" s="67" t="s">
        <v>713</v>
      </c>
      <c r="E159" s="193" t="s">
        <v>824</v>
      </c>
      <c r="F159" s="93" t="s">
        <v>120</v>
      </c>
      <c r="H159" s="194">
        <f>(H88-H87)/((360-330)/365)</f>
        <v>62.536666666641608</v>
      </c>
    </row>
    <row r="160" spans="1:8" ht="24" customHeight="1" thickBot="1" x14ac:dyDescent="0.25">
      <c r="A160" s="3"/>
      <c r="B160" s="100"/>
      <c r="C160" s="106"/>
      <c r="D160" s="107"/>
      <c r="E160" s="103"/>
      <c r="F160" s="108"/>
      <c r="H160" s="61"/>
    </row>
    <row r="161" spans="1:8" ht="12.95" customHeight="1" x14ac:dyDescent="0.25">
      <c r="E161"/>
    </row>
    <row r="162" spans="1:8" ht="12.95" customHeight="1" thickBot="1" x14ac:dyDescent="0.25"/>
    <row r="163" spans="1:8" ht="12.95" customHeight="1" thickBot="1" x14ac:dyDescent="0.25">
      <c r="B163" s="225" t="s">
        <v>121</v>
      </c>
      <c r="C163" s="226"/>
      <c r="D163" s="226"/>
      <c r="E163" s="226"/>
      <c r="F163" s="227"/>
    </row>
    <row r="164" spans="1:8" ht="12.95" customHeight="1" x14ac:dyDescent="0.2">
      <c r="B164" s="88" t="s">
        <v>16</v>
      </c>
      <c r="C164" s="62" t="s">
        <v>17</v>
      </c>
      <c r="D164" s="62" t="s">
        <v>18</v>
      </c>
      <c r="E164" s="62" t="s">
        <v>19</v>
      </c>
      <c r="F164" s="89" t="s">
        <v>20</v>
      </c>
      <c r="H164" s="48" t="s">
        <v>337</v>
      </c>
    </row>
    <row r="165" spans="1:8" ht="12.95" customHeight="1" x14ac:dyDescent="0.2">
      <c r="B165" s="90" t="str">
        <f>B16</f>
        <v>C.</v>
      </c>
      <c r="C165" s="63" t="str">
        <f>C16</f>
        <v>Concrete matrix characteristics (mean value of the serie)</v>
      </c>
      <c r="D165" s="82"/>
      <c r="E165" s="82"/>
      <c r="F165" s="109"/>
      <c r="H165" s="49"/>
    </row>
    <row r="166" spans="1:8" ht="12.95" customHeight="1" x14ac:dyDescent="0.2">
      <c r="B166" s="110"/>
      <c r="C166" s="66" t="s">
        <v>163</v>
      </c>
      <c r="D166" s="67" t="s">
        <v>114</v>
      </c>
      <c r="E166" s="83" t="s">
        <v>346</v>
      </c>
      <c r="F166" s="99" t="s">
        <v>12</v>
      </c>
      <c r="H166" s="50">
        <v>25</v>
      </c>
    </row>
    <row r="167" spans="1:8" ht="12.95" customHeight="1" x14ac:dyDescent="0.2">
      <c r="B167" s="110"/>
      <c r="C167" s="66" t="s">
        <v>285</v>
      </c>
      <c r="D167" s="67" t="s">
        <v>135</v>
      </c>
      <c r="E167" s="83" t="s">
        <v>347</v>
      </c>
      <c r="F167" s="105" t="s">
        <v>13</v>
      </c>
      <c r="H167" s="50" t="s">
        <v>344</v>
      </c>
    </row>
    <row r="168" spans="1:8" ht="12.95" customHeight="1" x14ac:dyDescent="0.2">
      <c r="B168" s="90" t="str">
        <f>B35</f>
        <v>E.</v>
      </c>
      <c r="C168" s="63" t="str">
        <f>C35</f>
        <v>Specimen dimensions</v>
      </c>
      <c r="D168" s="82"/>
      <c r="E168" s="82"/>
      <c r="F168" s="109"/>
      <c r="H168" s="49"/>
    </row>
    <row r="169" spans="1:8" ht="12.95" customHeight="1" x14ac:dyDescent="0.2">
      <c r="B169" s="110"/>
      <c r="C169" s="72" t="s">
        <v>286</v>
      </c>
      <c r="D169" s="67" t="s">
        <v>276</v>
      </c>
      <c r="E169" s="83" t="s">
        <v>277</v>
      </c>
      <c r="F169" s="96" t="s">
        <v>13</v>
      </c>
      <c r="H169" s="50" t="s">
        <v>345</v>
      </c>
    </row>
    <row r="170" spans="1:8" ht="12.95" customHeight="1" x14ac:dyDescent="0.2">
      <c r="B170" s="110"/>
      <c r="C170" s="72" t="s">
        <v>287</v>
      </c>
      <c r="D170" s="67" t="s">
        <v>278</v>
      </c>
      <c r="E170" s="83" t="s">
        <v>386</v>
      </c>
      <c r="F170" s="98" t="s">
        <v>12</v>
      </c>
      <c r="H170" s="50"/>
    </row>
    <row r="171" spans="1:8" ht="12.95" customHeight="1" x14ac:dyDescent="0.2">
      <c r="B171" s="111"/>
      <c r="C171" s="72" t="s">
        <v>288</v>
      </c>
      <c r="D171" s="67"/>
      <c r="E171" s="199" t="s">
        <v>387</v>
      </c>
      <c r="F171" s="98" t="s">
        <v>12</v>
      </c>
      <c r="H171" s="50"/>
    </row>
    <row r="172" spans="1:8" ht="12.95" customHeight="1" x14ac:dyDescent="0.2">
      <c r="B172" s="111"/>
      <c r="C172" s="72" t="s">
        <v>296</v>
      </c>
      <c r="D172" s="67"/>
      <c r="E172" s="199" t="s">
        <v>388</v>
      </c>
      <c r="F172" s="98" t="s">
        <v>297</v>
      </c>
      <c r="H172" s="50" t="s">
        <v>311</v>
      </c>
    </row>
    <row r="173" spans="1:8" ht="12.95" customHeight="1" x14ac:dyDescent="0.2">
      <c r="B173" s="90" t="s">
        <v>289</v>
      </c>
      <c r="C173" s="63" t="s">
        <v>290</v>
      </c>
      <c r="D173" s="63"/>
      <c r="E173" s="200"/>
      <c r="F173" s="94"/>
      <c r="H173" s="49"/>
    </row>
    <row r="174" spans="1:8" ht="12.95" customHeight="1" x14ac:dyDescent="0.2">
      <c r="B174" s="92"/>
      <c r="C174" s="66" t="s">
        <v>293</v>
      </c>
      <c r="D174" s="67" t="s">
        <v>392</v>
      </c>
      <c r="E174" s="199" t="s">
        <v>393</v>
      </c>
      <c r="F174" s="99" t="s">
        <v>312</v>
      </c>
      <c r="H174" s="50" t="s">
        <v>313</v>
      </c>
    </row>
    <row r="175" spans="1:8" ht="12.95" customHeight="1" x14ac:dyDescent="0.2">
      <c r="B175" s="92"/>
      <c r="C175" s="66" t="s">
        <v>294</v>
      </c>
      <c r="D175" s="67" t="s">
        <v>310</v>
      </c>
      <c r="E175" s="199" t="s">
        <v>389</v>
      </c>
      <c r="F175" s="105" t="s">
        <v>13</v>
      </c>
      <c r="H175" s="56"/>
    </row>
    <row r="176" spans="1:8" ht="12.95" customHeight="1" x14ac:dyDescent="0.2">
      <c r="A176" s="3"/>
      <c r="B176" s="90" t="s">
        <v>372</v>
      </c>
      <c r="C176" s="63" t="s">
        <v>70</v>
      </c>
      <c r="D176" s="70"/>
      <c r="E176" s="200"/>
      <c r="F176" s="94"/>
      <c r="H176" s="49"/>
    </row>
    <row r="177" spans="1:8" ht="12.95" customHeight="1" x14ac:dyDescent="0.2">
      <c r="A177" s="3"/>
      <c r="B177" s="92"/>
      <c r="C177" s="66" t="s">
        <v>373</v>
      </c>
      <c r="D177" s="67" t="s">
        <v>303</v>
      </c>
      <c r="E177" s="197" t="s">
        <v>102</v>
      </c>
      <c r="F177" s="93" t="s">
        <v>71</v>
      </c>
      <c r="H177" s="50"/>
    </row>
    <row r="178" spans="1:8" ht="12.95" customHeight="1" x14ac:dyDescent="0.2">
      <c r="A178" s="3"/>
      <c r="B178" s="92"/>
      <c r="C178" s="66" t="s">
        <v>374</v>
      </c>
      <c r="D178" s="67" t="s">
        <v>305</v>
      </c>
      <c r="E178" s="197" t="s">
        <v>103</v>
      </c>
      <c r="F178" s="93" t="s">
        <v>71</v>
      </c>
      <c r="H178" s="50"/>
    </row>
    <row r="179" spans="1:8" ht="12.95" customHeight="1" x14ac:dyDescent="0.2">
      <c r="A179" s="3"/>
      <c r="B179" s="92"/>
      <c r="C179" s="66" t="s">
        <v>375</v>
      </c>
      <c r="D179" s="67" t="s">
        <v>307</v>
      </c>
      <c r="E179" s="197" t="s">
        <v>104</v>
      </c>
      <c r="F179" s="93" t="s">
        <v>71</v>
      </c>
      <c r="H179" s="50"/>
    </row>
    <row r="180" spans="1:8" ht="12.95" customHeight="1" x14ac:dyDescent="0.2">
      <c r="A180" s="3"/>
      <c r="B180" s="92"/>
      <c r="C180" s="66" t="s">
        <v>376</v>
      </c>
      <c r="D180" s="67" t="s">
        <v>304</v>
      </c>
      <c r="E180" s="197" t="s">
        <v>105</v>
      </c>
      <c r="F180" s="93" t="s">
        <v>71</v>
      </c>
      <c r="H180" s="50"/>
    </row>
    <row r="181" spans="1:8" ht="12.95" customHeight="1" x14ac:dyDescent="0.2">
      <c r="A181" s="3"/>
      <c r="B181" s="92"/>
      <c r="C181" s="66" t="s">
        <v>377</v>
      </c>
      <c r="D181" s="67" t="s">
        <v>306</v>
      </c>
      <c r="E181" s="197" t="s">
        <v>106</v>
      </c>
      <c r="F181" s="93" t="s">
        <v>71</v>
      </c>
      <c r="H181" s="50"/>
    </row>
    <row r="182" spans="1:8" ht="12.95" customHeight="1" x14ac:dyDescent="0.2">
      <c r="A182" s="3"/>
      <c r="B182" s="92"/>
      <c r="C182" s="66" t="s">
        <v>378</v>
      </c>
      <c r="D182" s="67" t="s">
        <v>308</v>
      </c>
      <c r="E182" s="197" t="s">
        <v>107</v>
      </c>
      <c r="F182" s="93" t="s">
        <v>71</v>
      </c>
      <c r="H182" s="50"/>
    </row>
    <row r="183" spans="1:8" ht="12.95" customHeight="1" x14ac:dyDescent="0.2">
      <c r="A183" s="3"/>
      <c r="B183" s="92"/>
      <c r="C183" s="66" t="s">
        <v>379</v>
      </c>
      <c r="D183" s="67" t="s">
        <v>100</v>
      </c>
      <c r="E183" s="197" t="s">
        <v>108</v>
      </c>
      <c r="F183" s="93" t="s">
        <v>71</v>
      </c>
      <c r="H183" s="50"/>
    </row>
    <row r="184" spans="1:8" ht="12.95" customHeight="1" x14ac:dyDescent="0.2">
      <c r="A184" s="3"/>
      <c r="B184" s="92"/>
      <c r="C184" s="66" t="s">
        <v>380</v>
      </c>
      <c r="D184" s="67" t="s">
        <v>101</v>
      </c>
      <c r="E184" s="197" t="s">
        <v>109</v>
      </c>
      <c r="F184" s="93" t="s">
        <v>71</v>
      </c>
      <c r="H184" s="50"/>
    </row>
    <row r="185" spans="1:8" ht="12.95" customHeight="1" x14ac:dyDescent="0.2">
      <c r="A185" s="3"/>
      <c r="B185" s="92"/>
      <c r="C185" s="85" t="s">
        <v>381</v>
      </c>
      <c r="D185" s="86" t="s">
        <v>110</v>
      </c>
      <c r="E185" s="201" t="s">
        <v>298</v>
      </c>
      <c r="F185" s="112" t="s">
        <v>299</v>
      </c>
      <c r="H185" s="50"/>
    </row>
    <row r="186" spans="1:8" ht="12.95" customHeight="1" x14ac:dyDescent="0.2">
      <c r="A186" s="3"/>
      <c r="B186" s="92"/>
      <c r="C186" s="66"/>
      <c r="D186" s="67"/>
      <c r="E186" s="77"/>
      <c r="F186" s="93"/>
      <c r="H186" s="50"/>
    </row>
    <row r="187" spans="1:8" ht="18.75" customHeight="1" x14ac:dyDescent="0.2">
      <c r="B187" s="92"/>
      <c r="C187" s="87"/>
      <c r="D187" s="196" t="s">
        <v>301</v>
      </c>
      <c r="E187" s="77"/>
      <c r="F187" s="93"/>
      <c r="H187" s="50"/>
    </row>
    <row r="188" spans="1:8" ht="20.25" customHeight="1" x14ac:dyDescent="0.2">
      <c r="B188" s="92"/>
      <c r="C188" s="87"/>
      <c r="D188" s="196" t="s">
        <v>300</v>
      </c>
      <c r="E188" s="77"/>
      <c r="F188" s="93"/>
      <c r="H188" s="50"/>
    </row>
    <row r="189" spans="1:8" ht="18.75" customHeight="1" x14ac:dyDescent="0.2">
      <c r="B189" s="92"/>
      <c r="C189" s="87"/>
      <c r="D189" s="196" t="s">
        <v>302</v>
      </c>
      <c r="E189" s="77"/>
      <c r="F189" s="93"/>
      <c r="H189" s="50"/>
    </row>
    <row r="190" spans="1:8" ht="12.95" customHeight="1" x14ac:dyDescent="0.2">
      <c r="B190" s="92"/>
      <c r="C190" s="87"/>
      <c r="D190" s="196" t="s">
        <v>309</v>
      </c>
      <c r="E190" s="77"/>
      <c r="F190" s="93"/>
      <c r="H190" s="50"/>
    </row>
    <row r="191" spans="1:8" ht="12.95" customHeight="1" x14ac:dyDescent="0.2">
      <c r="B191" s="92"/>
      <c r="C191" s="77"/>
      <c r="D191" s="84"/>
      <c r="E191" s="77"/>
      <c r="F191" s="99"/>
      <c r="H191" s="50"/>
    </row>
    <row r="192" spans="1:8" ht="12.95" customHeight="1" thickBot="1" x14ac:dyDescent="0.25">
      <c r="B192" s="100"/>
      <c r="C192" s="103"/>
      <c r="D192" s="113"/>
      <c r="E192" s="103"/>
      <c r="F192" s="114"/>
      <c r="H192" s="61"/>
    </row>
    <row r="193" spans="2:3" ht="12.95" customHeight="1" x14ac:dyDescent="0.2">
      <c r="C193" s="5"/>
    </row>
    <row r="194" spans="2:3" ht="12.95" customHeight="1" x14ac:dyDescent="0.2">
      <c r="B194" s="15"/>
      <c r="C194" s="5"/>
    </row>
    <row r="195" spans="2:3" ht="12.95" customHeight="1" x14ac:dyDescent="0.2">
      <c r="B195" s="15"/>
      <c r="C195" s="1"/>
    </row>
  </sheetData>
  <mergeCells count="3">
    <mergeCell ref="B2:F2"/>
    <mergeCell ref="B107:F107"/>
    <mergeCell ref="B163:F163"/>
  </mergeCells>
  <dataValidations disablePrompts="1" count="6">
    <dataValidation type="list" allowBlank="1" showInputMessage="1" showErrorMessage="1" sqref="H41 H56" xr:uid="{00000000-0002-0000-0100-000000000000}">
      <formula1>"3PBT,4PBT"</formula1>
    </dataValidation>
    <dataValidation type="list" allowBlank="1" showInputMessage="1" showErrorMessage="1" sqref="H5" xr:uid="{00000000-0002-0000-0100-000001000000}">
      <formula1>"M-B1,M-B2,S-B1,S-B2,S-B0"</formula1>
    </dataValidation>
    <dataValidation type="list" allowBlank="1" showInputMessage="1" showErrorMessage="1" sqref="H36" xr:uid="{00000000-0002-0000-0100-000002000000}">
      <formula1>"Prismatic,Cylindrical,Square Panel,Round Panel"</formula1>
    </dataValidation>
    <dataValidation type="list" allowBlank="1" showInputMessage="1" showErrorMessage="1" sqref="H172" xr:uid="{00000000-0002-0000-0100-000003000000}">
      <formula1>"Yes,No"</formula1>
    </dataValidation>
    <dataValidation type="list" allowBlank="1" showInputMessage="1" showErrorMessage="1" sqref="H174" xr:uid="{00000000-0002-0000-0100-000004000000}">
      <formula1>"Real,Trend line"</formula1>
    </dataValidation>
    <dataValidation type="list" allowBlank="1" showInputMessage="1" showErrorMessage="1" sqref="H25" xr:uid="{00000000-0002-0000-0100-000005000000}">
      <formula1>"Synthetic,Steel"</formula1>
    </dataValidation>
  </dataValidations>
  <pageMargins left="0.34" right="0.31" top="0.38" bottom="0.28000000000000003" header="0.21" footer="0.17"/>
  <pageSetup paperSize="9" scale="85" orientation="portrait" r:id="rId1"/>
  <ignoredErrors>
    <ignoredError sqref="H6"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A208"/>
  <sheetViews>
    <sheetView zoomScaleNormal="100" zoomScaleSheetLayoutView="160" workbookViewId="0">
      <pane xSplit="6" ySplit="9" topLeftCell="G10" activePane="bottomRight" state="frozen"/>
      <selection pane="topRight" activeCell="G1" sqref="G1"/>
      <selection pane="bottomLeft" activeCell="A10" sqref="A10"/>
      <selection pane="bottomRight" activeCell="C5" sqref="C5"/>
    </sheetView>
  </sheetViews>
  <sheetFormatPr baseColWidth="10" defaultColWidth="9.140625" defaultRowHeight="12" x14ac:dyDescent="0.2"/>
  <cols>
    <col min="1" max="1" width="1.42578125" style="29" customWidth="1"/>
    <col min="2" max="2" width="6.7109375" style="29" customWidth="1"/>
    <col min="3" max="3" width="4.7109375" style="147" customWidth="1"/>
    <col min="4" max="4" width="19" style="1" customWidth="1"/>
    <col min="5" max="5" width="54.7109375" style="3" customWidth="1"/>
    <col min="6" max="6" width="9.7109375" style="29" bestFit="1" customWidth="1"/>
    <col min="7" max="7" width="1.5703125" style="29" customWidth="1"/>
    <col min="8" max="19" width="15.7109375" style="41" customWidth="1"/>
    <col min="20" max="20" width="1.5703125" style="29" customWidth="1"/>
    <col min="21" max="28" width="15.7109375" style="41" customWidth="1"/>
    <col min="29" max="32" width="15.7109375" style="29" customWidth="1"/>
    <col min="33" max="33" width="1.5703125" style="29" customWidth="1"/>
    <col min="34" max="39" width="15.7109375" style="29" customWidth="1"/>
    <col min="40" max="40" width="1.5703125" style="29" customWidth="1"/>
    <col min="41" max="46" width="15.7109375" style="29" customWidth="1"/>
    <col min="47" max="47" width="1.5703125" style="29" customWidth="1"/>
    <col min="48" max="59" width="15.7109375" style="29" customWidth="1"/>
    <col min="60" max="60" width="1.5703125" style="29" customWidth="1"/>
    <col min="61" max="66" width="15.7109375" style="29" customWidth="1"/>
    <col min="67" max="67" width="1.5703125" style="29" customWidth="1"/>
    <col min="68" max="73" width="15.7109375" style="29" customWidth="1"/>
    <col min="74" max="74" width="1.5703125" style="29" customWidth="1"/>
    <col min="75" max="80" width="15.7109375" style="29" customWidth="1"/>
    <col min="81" max="81" width="1.5703125" style="29" customWidth="1"/>
    <col min="82" max="89" width="15.7109375" style="29" customWidth="1"/>
    <col min="90" max="90" width="1.5703125" style="29" customWidth="1"/>
    <col min="91" max="96" width="15.7109375" style="29" customWidth="1"/>
    <col min="97" max="97" width="1.5703125" style="29" customWidth="1"/>
    <col min="98" max="101" width="15.7109375" style="29" customWidth="1"/>
    <col min="102" max="102" width="1.5703125" style="29" customWidth="1"/>
    <col min="103" max="104" width="15.7109375" style="29" customWidth="1"/>
    <col min="105" max="105" width="1.5703125" style="29" customWidth="1"/>
    <col min="106" max="16384" width="9.140625" style="29"/>
  </cols>
  <sheetData>
    <row r="1" spans="1:105" s="1" customFormat="1" ht="4.5" customHeight="1" thickBot="1" x14ac:dyDescent="0.25">
      <c r="C1" s="2"/>
      <c r="E1" s="3"/>
      <c r="G1" s="12"/>
      <c r="H1" s="30"/>
      <c r="I1" s="30"/>
      <c r="J1" s="30"/>
      <c r="K1" s="30"/>
      <c r="L1" s="30"/>
      <c r="M1" s="30"/>
      <c r="N1" s="30"/>
      <c r="O1" s="30"/>
      <c r="P1" s="30"/>
      <c r="Q1" s="30"/>
      <c r="R1" s="30"/>
      <c r="S1" s="30"/>
      <c r="T1" s="12"/>
      <c r="U1" s="30"/>
      <c r="V1" s="30"/>
      <c r="W1" s="30"/>
      <c r="X1" s="30"/>
      <c r="Y1" s="30"/>
      <c r="Z1" s="30"/>
      <c r="AA1" s="30"/>
      <c r="AB1" s="30"/>
      <c r="AG1" s="12"/>
      <c r="AN1" s="12"/>
      <c r="AU1" s="12"/>
      <c r="BH1" s="12"/>
      <c r="BO1" s="12"/>
      <c r="BV1" s="12"/>
      <c r="CC1" s="12"/>
      <c r="CL1" s="12"/>
      <c r="CS1" s="12"/>
      <c r="CX1" s="12"/>
      <c r="DA1" s="12"/>
    </row>
    <row r="2" spans="1:105" s="1" customFormat="1" ht="12.95" customHeight="1" thickBot="1" x14ac:dyDescent="0.25">
      <c r="B2" s="228" t="s">
        <v>98</v>
      </c>
      <c r="C2" s="229"/>
      <c r="D2" s="229"/>
      <c r="E2" s="229"/>
      <c r="F2" s="230"/>
      <c r="G2" s="12"/>
      <c r="H2" s="30"/>
      <c r="I2" s="30"/>
      <c r="J2" s="30"/>
      <c r="K2" s="30"/>
      <c r="L2" s="30"/>
      <c r="M2" s="30"/>
      <c r="N2" s="30"/>
      <c r="O2" s="30"/>
      <c r="P2" s="30"/>
      <c r="Q2" s="30"/>
      <c r="R2" s="30"/>
      <c r="S2" s="30"/>
      <c r="T2" s="12"/>
      <c r="U2" s="30"/>
      <c r="V2" s="30"/>
      <c r="W2" s="30"/>
      <c r="X2" s="30"/>
      <c r="Y2" s="30"/>
      <c r="Z2" s="30"/>
      <c r="AA2" s="30"/>
      <c r="AB2" s="30"/>
      <c r="AG2" s="12"/>
      <c r="AN2" s="12"/>
      <c r="AU2" s="12"/>
      <c r="BH2" s="12"/>
      <c r="BO2" s="12"/>
      <c r="BV2" s="12"/>
      <c r="CC2" s="12"/>
      <c r="CL2" s="12"/>
      <c r="CS2" s="12"/>
      <c r="CX2" s="12"/>
      <c r="DA2" s="12"/>
    </row>
    <row r="3" spans="1:105" s="1" customFormat="1" ht="12.95" customHeight="1" x14ac:dyDescent="0.2">
      <c r="A3" s="4"/>
      <c r="B3" s="10" t="s">
        <v>16</v>
      </c>
      <c r="C3" s="10" t="s">
        <v>17</v>
      </c>
      <c r="D3" s="62" t="s">
        <v>18</v>
      </c>
      <c r="E3" s="62" t="s">
        <v>19</v>
      </c>
      <c r="F3" s="10" t="s">
        <v>20</v>
      </c>
      <c r="G3" s="12"/>
      <c r="H3" s="31" t="s">
        <v>539</v>
      </c>
      <c r="I3" s="31" t="s">
        <v>540</v>
      </c>
      <c r="J3" s="31" t="s">
        <v>541</v>
      </c>
      <c r="K3" s="31" t="s">
        <v>542</v>
      </c>
      <c r="L3" s="31" t="s">
        <v>543</v>
      </c>
      <c r="M3" s="31" t="s">
        <v>544</v>
      </c>
      <c r="N3" s="31" t="s">
        <v>545</v>
      </c>
      <c r="O3" s="31" t="s">
        <v>546</v>
      </c>
      <c r="P3" s="31" t="s">
        <v>547</v>
      </c>
      <c r="Q3" s="31" t="s">
        <v>548</v>
      </c>
      <c r="R3" s="31" t="s">
        <v>549</v>
      </c>
      <c r="S3" s="31" t="s">
        <v>550</v>
      </c>
      <c r="T3" s="12"/>
      <c r="U3" s="31" t="s">
        <v>551</v>
      </c>
      <c r="V3" s="31" t="s">
        <v>552</v>
      </c>
      <c r="W3" s="31" t="s">
        <v>553</v>
      </c>
      <c r="X3" s="31" t="s">
        <v>554</v>
      </c>
      <c r="Y3" s="31" t="s">
        <v>555</v>
      </c>
      <c r="Z3" s="31" t="s">
        <v>556</v>
      </c>
      <c r="AA3" s="31" t="s">
        <v>557</v>
      </c>
      <c r="AB3" s="31" t="s">
        <v>558</v>
      </c>
      <c r="AC3" s="31" t="s">
        <v>559</v>
      </c>
      <c r="AD3" s="31" t="s">
        <v>560</v>
      </c>
      <c r="AE3" s="31" t="s">
        <v>561</v>
      </c>
      <c r="AF3" s="31" t="s">
        <v>562</v>
      </c>
      <c r="AG3" s="12"/>
      <c r="AH3" s="31" t="s">
        <v>563</v>
      </c>
      <c r="AI3" s="31" t="s">
        <v>564</v>
      </c>
      <c r="AJ3" s="31" t="s">
        <v>565</v>
      </c>
      <c r="AK3" s="31" t="s">
        <v>566</v>
      </c>
      <c r="AL3" s="31" t="s">
        <v>567</v>
      </c>
      <c r="AM3" s="31" t="s">
        <v>568</v>
      </c>
      <c r="AN3" s="12"/>
      <c r="AO3" s="31" t="s">
        <v>569</v>
      </c>
      <c r="AP3" s="31" t="s">
        <v>570</v>
      </c>
      <c r="AQ3" s="31" t="s">
        <v>571</v>
      </c>
      <c r="AR3" s="31" t="s">
        <v>572</v>
      </c>
      <c r="AS3" s="31" t="s">
        <v>573</v>
      </c>
      <c r="AT3" s="31" t="s">
        <v>574</v>
      </c>
      <c r="AU3" s="12"/>
      <c r="AV3" s="31" t="s">
        <v>575</v>
      </c>
      <c r="AW3" s="31" t="s">
        <v>576</v>
      </c>
      <c r="AX3" s="31" t="s">
        <v>577</v>
      </c>
      <c r="AY3" s="31" t="s">
        <v>578</v>
      </c>
      <c r="AZ3" s="31" t="s">
        <v>579</v>
      </c>
      <c r="BA3" s="31" t="s">
        <v>580</v>
      </c>
      <c r="BB3" s="31" t="s">
        <v>581</v>
      </c>
      <c r="BC3" s="31" t="s">
        <v>582</v>
      </c>
      <c r="BD3" s="31" t="s">
        <v>583</v>
      </c>
      <c r="BE3" s="31" t="s">
        <v>584</v>
      </c>
      <c r="BF3" s="31" t="s">
        <v>585</v>
      </c>
      <c r="BG3" s="31" t="s">
        <v>586</v>
      </c>
      <c r="BH3" s="12"/>
      <c r="BI3" s="31" t="s">
        <v>587</v>
      </c>
      <c r="BJ3" s="31" t="s">
        <v>588</v>
      </c>
      <c r="BK3" s="31" t="s">
        <v>589</v>
      </c>
      <c r="BL3" s="31" t="s">
        <v>590</v>
      </c>
      <c r="BM3" s="31" t="s">
        <v>591</v>
      </c>
      <c r="BN3" s="31" t="s">
        <v>592</v>
      </c>
      <c r="BO3" s="12"/>
      <c r="BP3" s="31" t="s">
        <v>593</v>
      </c>
      <c r="BQ3" s="31" t="s">
        <v>594</v>
      </c>
      <c r="BR3" s="31" t="s">
        <v>595</v>
      </c>
      <c r="BS3" s="31" t="s">
        <v>596</v>
      </c>
      <c r="BT3" s="31" t="s">
        <v>597</v>
      </c>
      <c r="BU3" s="31" t="s">
        <v>598</v>
      </c>
      <c r="BV3" s="12"/>
      <c r="BW3" s="31" t="s">
        <v>599</v>
      </c>
      <c r="BX3" s="31" t="s">
        <v>600</v>
      </c>
      <c r="BY3" s="31" t="s">
        <v>601</v>
      </c>
      <c r="BZ3" s="31" t="s">
        <v>602</v>
      </c>
      <c r="CA3" s="31" t="s">
        <v>603</v>
      </c>
      <c r="CB3" s="31" t="s">
        <v>604</v>
      </c>
      <c r="CC3" s="12"/>
      <c r="CD3" s="31" t="s">
        <v>605</v>
      </c>
      <c r="CE3" s="31" t="s">
        <v>606</v>
      </c>
      <c r="CF3" s="31" t="s">
        <v>607</v>
      </c>
      <c r="CG3" s="31" t="s">
        <v>608</v>
      </c>
      <c r="CH3" s="31" t="s">
        <v>609</v>
      </c>
      <c r="CI3" s="31" t="s">
        <v>610</v>
      </c>
      <c r="CJ3" s="31" t="s">
        <v>611</v>
      </c>
      <c r="CK3" s="31" t="s">
        <v>612</v>
      </c>
      <c r="CL3" s="12"/>
      <c r="CM3" s="31" t="s">
        <v>613</v>
      </c>
      <c r="CN3" s="31" t="s">
        <v>614</v>
      </c>
      <c r="CO3" s="31" t="s">
        <v>615</v>
      </c>
      <c r="CP3" s="31" t="s">
        <v>618</v>
      </c>
      <c r="CQ3" s="31" t="s">
        <v>616</v>
      </c>
      <c r="CR3" s="31" t="s">
        <v>617</v>
      </c>
      <c r="CS3" s="12"/>
      <c r="CT3" s="31" t="s">
        <v>619</v>
      </c>
      <c r="CU3" s="31" t="s">
        <v>620</v>
      </c>
      <c r="CV3" s="31" t="s">
        <v>621</v>
      </c>
      <c r="CW3" s="31" t="s">
        <v>622</v>
      </c>
      <c r="CX3" s="12"/>
      <c r="CY3" s="31" t="s">
        <v>623</v>
      </c>
      <c r="CZ3" s="31" t="s">
        <v>624</v>
      </c>
      <c r="DA3" s="12"/>
    </row>
    <row r="4" spans="1:105" s="1" customFormat="1" ht="12.95" customHeight="1" x14ac:dyDescent="0.2">
      <c r="A4" s="3"/>
      <c r="B4" s="11" t="s">
        <v>21</v>
      </c>
      <c r="C4" s="9" t="s">
        <v>22</v>
      </c>
      <c r="D4" s="64"/>
      <c r="E4" s="65"/>
      <c r="F4" s="9"/>
      <c r="G4" s="12"/>
      <c r="H4" s="35"/>
      <c r="I4" s="35"/>
      <c r="J4" s="35"/>
      <c r="K4" s="35"/>
      <c r="L4" s="35"/>
      <c r="M4" s="35"/>
      <c r="N4" s="35"/>
      <c r="O4" s="35"/>
      <c r="P4" s="35"/>
      <c r="Q4" s="35"/>
      <c r="R4" s="35"/>
      <c r="S4" s="35"/>
      <c r="T4" s="12"/>
      <c r="U4" s="35"/>
      <c r="V4" s="35"/>
      <c r="W4" s="35"/>
      <c r="X4" s="35"/>
      <c r="Y4" s="35"/>
      <c r="Z4" s="35"/>
      <c r="AA4" s="35"/>
      <c r="AB4" s="35"/>
      <c r="AC4" s="35"/>
      <c r="AD4" s="35"/>
      <c r="AE4" s="35"/>
      <c r="AF4" s="35"/>
      <c r="AG4" s="12"/>
      <c r="AH4" s="35"/>
      <c r="AI4" s="35"/>
      <c r="AJ4" s="35"/>
      <c r="AK4" s="35"/>
      <c r="AL4" s="35"/>
      <c r="AM4" s="35"/>
      <c r="AN4" s="12"/>
      <c r="AO4" s="35"/>
      <c r="AP4" s="35"/>
      <c r="AQ4" s="35"/>
      <c r="AR4" s="35"/>
      <c r="AS4" s="35"/>
      <c r="AT4" s="35"/>
      <c r="AU4" s="12"/>
      <c r="AV4" s="35"/>
      <c r="AW4" s="35"/>
      <c r="AX4" s="35"/>
      <c r="AY4" s="35"/>
      <c r="AZ4" s="35"/>
      <c r="BA4" s="35"/>
      <c r="BB4" s="35"/>
      <c r="BC4" s="35"/>
      <c r="BD4" s="35"/>
      <c r="BE4" s="35"/>
      <c r="BF4" s="35"/>
      <c r="BG4" s="35"/>
      <c r="BH4" s="12"/>
      <c r="BI4" s="35"/>
      <c r="BJ4" s="35"/>
      <c r="BK4" s="35"/>
      <c r="BL4" s="35"/>
      <c r="BM4" s="35"/>
      <c r="BN4" s="35"/>
      <c r="BO4" s="12"/>
      <c r="BP4" s="35"/>
      <c r="BQ4" s="35"/>
      <c r="BR4" s="35"/>
      <c r="BS4" s="35"/>
      <c r="BT4" s="35"/>
      <c r="BU4" s="35"/>
      <c r="BV4" s="12"/>
      <c r="BW4" s="35"/>
      <c r="BX4" s="35"/>
      <c r="BY4" s="35"/>
      <c r="BZ4" s="35"/>
      <c r="CA4" s="35"/>
      <c r="CB4" s="35"/>
      <c r="CC4" s="12"/>
      <c r="CD4" s="35"/>
      <c r="CE4" s="35"/>
      <c r="CF4" s="35"/>
      <c r="CG4" s="35"/>
      <c r="CH4" s="35"/>
      <c r="CI4" s="35"/>
      <c r="CJ4" s="35"/>
      <c r="CK4" s="35"/>
      <c r="CL4" s="12"/>
      <c r="CM4" s="35"/>
      <c r="CN4" s="35"/>
      <c r="CO4" s="35"/>
      <c r="CP4" s="35"/>
      <c r="CQ4" s="35"/>
      <c r="CR4" s="35"/>
      <c r="CS4" s="12"/>
      <c r="CT4" s="35"/>
      <c r="CU4" s="35"/>
      <c r="CV4" s="35"/>
      <c r="CW4" s="35"/>
      <c r="CX4" s="12"/>
      <c r="CY4" s="35"/>
      <c r="CZ4" s="35"/>
      <c r="DA4" s="12"/>
    </row>
    <row r="5" spans="1:105" s="1" customFormat="1" ht="12.95" customHeight="1" x14ac:dyDescent="0.2">
      <c r="A5" s="5"/>
      <c r="C5" s="27" t="s">
        <v>153</v>
      </c>
      <c r="D5" s="67" t="s">
        <v>1</v>
      </c>
      <c r="E5" s="68" t="s">
        <v>338</v>
      </c>
      <c r="F5" s="5" t="s">
        <v>13</v>
      </c>
      <c r="G5" s="12"/>
      <c r="H5" s="30" t="s">
        <v>317</v>
      </c>
      <c r="I5" s="30" t="s">
        <v>317</v>
      </c>
      <c r="J5" s="30" t="s">
        <v>317</v>
      </c>
      <c r="K5" s="30" t="s">
        <v>261</v>
      </c>
      <c r="L5" s="30" t="s">
        <v>261</v>
      </c>
      <c r="M5" s="30" t="s">
        <v>261</v>
      </c>
      <c r="N5" s="30" t="s">
        <v>318</v>
      </c>
      <c r="O5" s="30" t="s">
        <v>318</v>
      </c>
      <c r="P5" s="30" t="s">
        <v>318</v>
      </c>
      <c r="Q5" s="30" t="s">
        <v>319</v>
      </c>
      <c r="R5" s="30" t="s">
        <v>319</v>
      </c>
      <c r="S5" s="30" t="s">
        <v>319</v>
      </c>
      <c r="T5" s="12"/>
      <c r="U5" s="30" t="s">
        <v>317</v>
      </c>
      <c r="V5" s="30" t="s">
        <v>317</v>
      </c>
      <c r="W5" s="30" t="s">
        <v>317</v>
      </c>
      <c r="X5" s="30" t="s">
        <v>261</v>
      </c>
      <c r="Y5" s="30" t="s">
        <v>261</v>
      </c>
      <c r="Z5" s="30" t="s">
        <v>261</v>
      </c>
      <c r="AA5" s="30" t="s">
        <v>318</v>
      </c>
      <c r="AB5" s="30" t="s">
        <v>318</v>
      </c>
      <c r="AC5" s="30" t="s">
        <v>318</v>
      </c>
      <c r="AD5" s="30" t="s">
        <v>319</v>
      </c>
      <c r="AE5" s="30" t="s">
        <v>319</v>
      </c>
      <c r="AF5" s="30" t="s">
        <v>319</v>
      </c>
      <c r="AG5" s="12"/>
      <c r="AH5" s="30" t="s">
        <v>317</v>
      </c>
      <c r="AI5" s="30" t="s">
        <v>317</v>
      </c>
      <c r="AJ5" s="30" t="s">
        <v>317</v>
      </c>
      <c r="AK5" s="30" t="s">
        <v>318</v>
      </c>
      <c r="AL5" s="30" t="s">
        <v>318</v>
      </c>
      <c r="AM5" s="30" t="s">
        <v>318</v>
      </c>
      <c r="AN5" s="12"/>
      <c r="AO5" s="30" t="s">
        <v>317</v>
      </c>
      <c r="AP5" s="30" t="s">
        <v>317</v>
      </c>
      <c r="AQ5" s="30" t="s">
        <v>261</v>
      </c>
      <c r="AR5" s="30" t="s">
        <v>318</v>
      </c>
      <c r="AS5" s="30" t="s">
        <v>318</v>
      </c>
      <c r="AT5" s="30" t="s">
        <v>319</v>
      </c>
      <c r="AU5" s="12"/>
      <c r="AV5" s="30" t="s">
        <v>317</v>
      </c>
      <c r="AW5" s="30" t="s">
        <v>317</v>
      </c>
      <c r="AX5" s="30" t="s">
        <v>317</v>
      </c>
      <c r="AY5" s="30" t="s">
        <v>261</v>
      </c>
      <c r="AZ5" s="30" t="s">
        <v>261</v>
      </c>
      <c r="BA5" s="30" t="s">
        <v>261</v>
      </c>
      <c r="BB5" s="30" t="s">
        <v>318</v>
      </c>
      <c r="BC5" s="30" t="s">
        <v>318</v>
      </c>
      <c r="BD5" s="30" t="s">
        <v>318</v>
      </c>
      <c r="BE5" s="30" t="s">
        <v>319</v>
      </c>
      <c r="BF5" s="30" t="s">
        <v>319</v>
      </c>
      <c r="BG5" s="30" t="s">
        <v>319</v>
      </c>
      <c r="BH5" s="12"/>
      <c r="BI5" s="30" t="s">
        <v>317</v>
      </c>
      <c r="BJ5" s="30" t="s">
        <v>317</v>
      </c>
      <c r="BK5" s="30" t="s">
        <v>318</v>
      </c>
      <c r="BL5" s="30" t="s">
        <v>318</v>
      </c>
      <c r="BM5" s="30" t="s">
        <v>320</v>
      </c>
      <c r="BN5" s="30" t="s">
        <v>320</v>
      </c>
      <c r="BO5" s="12"/>
      <c r="BP5" s="30" t="s">
        <v>261</v>
      </c>
      <c r="BQ5" s="30" t="s">
        <v>261</v>
      </c>
      <c r="BR5" s="30" t="s">
        <v>261</v>
      </c>
      <c r="BS5" s="30" t="s">
        <v>320</v>
      </c>
      <c r="BT5" s="30" t="s">
        <v>320</v>
      </c>
      <c r="BU5" s="30" t="s">
        <v>320</v>
      </c>
      <c r="BV5" s="12"/>
      <c r="BW5" s="30" t="s">
        <v>261</v>
      </c>
      <c r="BX5" s="30" t="s">
        <v>261</v>
      </c>
      <c r="BY5" s="30" t="s">
        <v>320</v>
      </c>
      <c r="BZ5" s="30" t="s">
        <v>320</v>
      </c>
      <c r="CA5" s="30" t="s">
        <v>320</v>
      </c>
      <c r="CB5" s="30" t="s">
        <v>320</v>
      </c>
      <c r="CC5" s="12"/>
      <c r="CD5" s="30" t="s">
        <v>261</v>
      </c>
      <c r="CE5" s="30" t="s">
        <v>261</v>
      </c>
      <c r="CF5" s="30" t="s">
        <v>261</v>
      </c>
      <c r="CG5" s="30" t="s">
        <v>261</v>
      </c>
      <c r="CH5" s="30" t="s">
        <v>320</v>
      </c>
      <c r="CI5" s="30" t="s">
        <v>320</v>
      </c>
      <c r="CJ5" s="30" t="s">
        <v>320</v>
      </c>
      <c r="CK5" s="30" t="s">
        <v>320</v>
      </c>
      <c r="CL5" s="12"/>
      <c r="CM5" s="30" t="s">
        <v>317</v>
      </c>
      <c r="CN5" s="30" t="s">
        <v>317</v>
      </c>
      <c r="CO5" s="30" t="s">
        <v>317</v>
      </c>
      <c r="CP5" s="30" t="s">
        <v>318</v>
      </c>
      <c r="CQ5" s="30" t="s">
        <v>318</v>
      </c>
      <c r="CR5" s="30" t="s">
        <v>318</v>
      </c>
      <c r="CS5" s="12"/>
      <c r="CT5" s="30" t="s">
        <v>317</v>
      </c>
      <c r="CU5" s="30" t="s">
        <v>317</v>
      </c>
      <c r="CV5" s="30" t="s">
        <v>318</v>
      </c>
      <c r="CW5" s="30" t="s">
        <v>318</v>
      </c>
      <c r="CX5" s="12"/>
      <c r="CY5" s="30" t="s">
        <v>318</v>
      </c>
      <c r="CZ5" s="30" t="s">
        <v>318</v>
      </c>
      <c r="DA5" s="12"/>
    </row>
    <row r="6" spans="1:105" s="117" customFormat="1" ht="12.95" customHeight="1" x14ac:dyDescent="0.2">
      <c r="A6" s="5"/>
      <c r="B6" s="1"/>
      <c r="C6" s="27" t="s">
        <v>154</v>
      </c>
      <c r="D6" s="67" t="s">
        <v>28</v>
      </c>
      <c r="E6" s="68" t="s">
        <v>28</v>
      </c>
      <c r="F6" s="5" t="s">
        <v>13</v>
      </c>
      <c r="G6" s="12"/>
      <c r="H6" s="40" t="s">
        <v>394</v>
      </c>
      <c r="I6" s="40" t="s">
        <v>341</v>
      </c>
      <c r="J6" s="40" t="s">
        <v>395</v>
      </c>
      <c r="K6" s="40" t="s">
        <v>396</v>
      </c>
      <c r="L6" s="40" t="s">
        <v>397</v>
      </c>
      <c r="M6" s="40" t="s">
        <v>398</v>
      </c>
      <c r="N6" s="40" t="s">
        <v>399</v>
      </c>
      <c r="O6" s="40" t="s">
        <v>400</v>
      </c>
      <c r="P6" s="40" t="s">
        <v>401</v>
      </c>
      <c r="Q6" s="40" t="s">
        <v>402</v>
      </c>
      <c r="R6" s="40" t="s">
        <v>403</v>
      </c>
      <c r="S6" s="40" t="s">
        <v>404</v>
      </c>
      <c r="T6" s="12"/>
      <c r="U6" s="40" t="s">
        <v>418</v>
      </c>
      <c r="V6" s="40" t="s">
        <v>419</v>
      </c>
      <c r="W6" s="40" t="s">
        <v>420</v>
      </c>
      <c r="X6" s="40" t="s">
        <v>421</v>
      </c>
      <c r="Y6" s="40" t="s">
        <v>422</v>
      </c>
      <c r="Z6" s="40" t="s">
        <v>423</v>
      </c>
      <c r="AA6" s="40" t="s">
        <v>424</v>
      </c>
      <c r="AB6" s="40" t="s">
        <v>425</v>
      </c>
      <c r="AC6" s="40" t="s">
        <v>426</v>
      </c>
      <c r="AD6" s="153" t="s">
        <v>509</v>
      </c>
      <c r="AE6" s="153" t="s">
        <v>510</v>
      </c>
      <c r="AF6" s="153" t="s">
        <v>511</v>
      </c>
      <c r="AG6" s="12"/>
      <c r="AH6" s="40" t="s">
        <v>436</v>
      </c>
      <c r="AI6" s="40" t="s">
        <v>437</v>
      </c>
      <c r="AJ6" s="40" t="s">
        <v>438</v>
      </c>
      <c r="AK6" s="40" t="s">
        <v>439</v>
      </c>
      <c r="AL6" s="40" t="s">
        <v>440</v>
      </c>
      <c r="AM6" s="40" t="s">
        <v>441</v>
      </c>
      <c r="AN6" s="12"/>
      <c r="AO6" s="40" t="s">
        <v>445</v>
      </c>
      <c r="AP6" s="40" t="s">
        <v>501</v>
      </c>
      <c r="AQ6" s="40">
        <v>168</v>
      </c>
      <c r="AR6" s="40">
        <v>290</v>
      </c>
      <c r="AS6" s="40">
        <v>292</v>
      </c>
      <c r="AT6" s="40">
        <v>381</v>
      </c>
      <c r="AU6" s="12"/>
      <c r="AV6" s="40" t="s">
        <v>447</v>
      </c>
      <c r="AW6" s="40" t="s">
        <v>448</v>
      </c>
      <c r="AX6" s="40" t="s">
        <v>449</v>
      </c>
      <c r="AY6" s="40" t="s">
        <v>450</v>
      </c>
      <c r="AZ6" s="40" t="s">
        <v>451</v>
      </c>
      <c r="BA6" s="40" t="s">
        <v>452</v>
      </c>
      <c r="BB6" s="40">
        <v>296</v>
      </c>
      <c r="BC6" s="40">
        <v>297</v>
      </c>
      <c r="BD6" s="40">
        <v>298</v>
      </c>
      <c r="BE6" s="40">
        <v>431</v>
      </c>
      <c r="BF6" s="40">
        <v>432</v>
      </c>
      <c r="BG6" s="40">
        <v>433</v>
      </c>
      <c r="BH6" s="12"/>
      <c r="BI6" s="40" t="s">
        <v>505</v>
      </c>
      <c r="BJ6" s="40" t="s">
        <v>506</v>
      </c>
      <c r="BK6" s="40">
        <v>300</v>
      </c>
      <c r="BL6" s="40">
        <v>301</v>
      </c>
      <c r="BM6" s="40">
        <v>434</v>
      </c>
      <c r="BN6" s="40">
        <v>435</v>
      </c>
      <c r="BO6" s="12"/>
      <c r="BP6" s="40" t="s">
        <v>461</v>
      </c>
      <c r="BQ6" s="40" t="s">
        <v>462</v>
      </c>
      <c r="BR6" s="40" t="s">
        <v>463</v>
      </c>
      <c r="BS6" s="40">
        <v>439</v>
      </c>
      <c r="BT6" s="40">
        <v>440</v>
      </c>
      <c r="BU6" s="40">
        <v>441</v>
      </c>
      <c r="BV6" s="12"/>
      <c r="BW6" s="40" t="s">
        <v>469</v>
      </c>
      <c r="BX6" s="40" t="s">
        <v>470</v>
      </c>
      <c r="BY6" s="40" t="s">
        <v>471</v>
      </c>
      <c r="BZ6" s="40" t="s">
        <v>472</v>
      </c>
      <c r="CA6" s="40" t="s">
        <v>473</v>
      </c>
      <c r="CB6" s="40" t="s">
        <v>474</v>
      </c>
      <c r="CC6" s="12"/>
      <c r="CD6" s="40" t="s">
        <v>514</v>
      </c>
      <c r="CE6" s="40" t="s">
        <v>515</v>
      </c>
      <c r="CF6" s="40" t="s">
        <v>516</v>
      </c>
      <c r="CG6" s="40" t="s">
        <v>517</v>
      </c>
      <c r="CH6" s="40" t="s">
        <v>518</v>
      </c>
      <c r="CI6" s="40" t="s">
        <v>519</v>
      </c>
      <c r="CJ6" s="40" t="s">
        <v>520</v>
      </c>
      <c r="CK6" s="40" t="s">
        <v>521</v>
      </c>
      <c r="CL6" s="12"/>
      <c r="CM6" s="40" t="s">
        <v>484</v>
      </c>
      <c r="CN6" s="40" t="s">
        <v>502</v>
      </c>
      <c r="CO6" s="40" t="s">
        <v>503</v>
      </c>
      <c r="CP6" s="40" t="s">
        <v>682</v>
      </c>
      <c r="CQ6" s="40">
        <v>308</v>
      </c>
      <c r="CR6" s="40">
        <v>310</v>
      </c>
      <c r="CS6" s="12"/>
      <c r="CT6" s="40" t="s">
        <v>488</v>
      </c>
      <c r="CU6" s="40" t="s">
        <v>504</v>
      </c>
      <c r="CV6" s="40">
        <v>313</v>
      </c>
      <c r="CW6" s="40">
        <v>316</v>
      </c>
      <c r="CX6" s="12"/>
      <c r="CY6" s="40" t="s">
        <v>494</v>
      </c>
      <c r="CZ6" s="40" t="s">
        <v>495</v>
      </c>
      <c r="DA6" s="12"/>
    </row>
    <row r="7" spans="1:105" s="1" customFormat="1" ht="12.95" customHeight="1" x14ac:dyDescent="0.2">
      <c r="A7" s="5"/>
      <c r="C7" s="27" t="s">
        <v>155</v>
      </c>
      <c r="D7" s="67" t="s">
        <v>122</v>
      </c>
      <c r="E7" s="68" t="s">
        <v>123</v>
      </c>
      <c r="F7" s="5" t="s">
        <v>13</v>
      </c>
      <c r="G7" s="12"/>
      <c r="H7" s="45" t="str">
        <f t="shared" ref="H7:S7" si="0">CONCATENATE(H5,"-",H6)</f>
        <v>M-B1-051</v>
      </c>
      <c r="I7" s="45" t="str">
        <f t="shared" si="0"/>
        <v>M-B1-052</v>
      </c>
      <c r="J7" s="45" t="str">
        <f t="shared" si="0"/>
        <v>M-B1-053</v>
      </c>
      <c r="K7" s="45" t="str">
        <f t="shared" si="0"/>
        <v>M-B2-159</v>
      </c>
      <c r="L7" s="45" t="str">
        <f t="shared" si="0"/>
        <v>M-B2-160</v>
      </c>
      <c r="M7" s="45" t="str">
        <f t="shared" si="0"/>
        <v>M-B2-162</v>
      </c>
      <c r="N7" s="45" t="str">
        <f t="shared" si="0"/>
        <v>S-B1-272</v>
      </c>
      <c r="O7" s="45" t="str">
        <f t="shared" si="0"/>
        <v>S-B1-273</v>
      </c>
      <c r="P7" s="45" t="str">
        <f t="shared" si="0"/>
        <v>S-B1-274</v>
      </c>
      <c r="Q7" s="45" t="str">
        <f t="shared" si="0"/>
        <v>S-B2-363</v>
      </c>
      <c r="R7" s="45" t="str">
        <f t="shared" si="0"/>
        <v>S-B2-364</v>
      </c>
      <c r="S7" s="45" t="str">
        <f t="shared" si="0"/>
        <v>S-B2-366</v>
      </c>
      <c r="T7" s="12"/>
      <c r="U7" s="45" t="str">
        <f t="shared" ref="U7:AF7" si="1">CONCATENATE(U5,"-",U6)</f>
        <v>M-B1-056</v>
      </c>
      <c r="V7" s="45" t="str">
        <f t="shared" si="1"/>
        <v>M-B1-057</v>
      </c>
      <c r="W7" s="45" t="str">
        <f t="shared" si="1"/>
        <v>M-B1-058</v>
      </c>
      <c r="X7" s="45" t="str">
        <f t="shared" si="1"/>
        <v>M-B2-164</v>
      </c>
      <c r="Y7" s="45" t="str">
        <f t="shared" si="1"/>
        <v>M-B2-165</v>
      </c>
      <c r="Z7" s="45" t="str">
        <f t="shared" si="1"/>
        <v>M-B2-166</v>
      </c>
      <c r="AA7" s="45" t="str">
        <f t="shared" si="1"/>
        <v>S-B1-277</v>
      </c>
      <c r="AB7" s="45" t="str">
        <f t="shared" si="1"/>
        <v>S-B1-278</v>
      </c>
      <c r="AC7" s="45" t="str">
        <f t="shared" si="1"/>
        <v>S-B1-279</v>
      </c>
      <c r="AD7" s="45" t="str">
        <f t="shared" si="1"/>
        <v>S-B2-368</v>
      </c>
      <c r="AE7" s="45" t="str">
        <f t="shared" si="1"/>
        <v>S-B2-370</v>
      </c>
      <c r="AF7" s="45" t="str">
        <f t="shared" si="1"/>
        <v>S-B2-372</v>
      </c>
      <c r="AG7" s="12"/>
      <c r="AH7" s="45" t="str">
        <f t="shared" ref="AH7:AM7" si="2">CONCATENATE(AH5,"-",AH6)</f>
        <v>M-B1-060</v>
      </c>
      <c r="AI7" s="45" t="str">
        <f t="shared" si="2"/>
        <v>M-B1-062</v>
      </c>
      <c r="AJ7" s="45" t="str">
        <f t="shared" si="2"/>
        <v>M-B1-063</v>
      </c>
      <c r="AK7" s="45" t="str">
        <f t="shared" si="2"/>
        <v>S-B1-283</v>
      </c>
      <c r="AL7" s="45" t="str">
        <f t="shared" si="2"/>
        <v>S-B1-284</v>
      </c>
      <c r="AM7" s="45" t="str">
        <f t="shared" si="2"/>
        <v>S-B1-285</v>
      </c>
      <c r="AN7" s="12"/>
      <c r="AO7" s="45" t="str">
        <f t="shared" ref="AO7:AT7" si="3">CONCATENATE(AO5,"-",AO6)</f>
        <v>M-B1-065</v>
      </c>
      <c r="AP7" s="45" t="str">
        <f t="shared" si="3"/>
        <v>M-B1-074</v>
      </c>
      <c r="AQ7" s="45" t="str">
        <f t="shared" si="3"/>
        <v>M-B2-168</v>
      </c>
      <c r="AR7" s="45" t="str">
        <f t="shared" si="3"/>
        <v>S-B1-290</v>
      </c>
      <c r="AS7" s="45" t="str">
        <f t="shared" si="3"/>
        <v>S-B1-292</v>
      </c>
      <c r="AT7" s="45" t="str">
        <f t="shared" si="3"/>
        <v>S-B2-381</v>
      </c>
      <c r="AU7" s="12"/>
      <c r="AV7" s="45" t="str">
        <f t="shared" ref="AV7:BG7" si="4">CONCATENATE(AV5,"-",AV6)</f>
        <v>M-B1-076</v>
      </c>
      <c r="AW7" s="45" t="str">
        <f t="shared" si="4"/>
        <v>M-B1-077</v>
      </c>
      <c r="AX7" s="45" t="str">
        <f t="shared" si="4"/>
        <v>M-B1-079</v>
      </c>
      <c r="AY7" s="45" t="str">
        <f t="shared" si="4"/>
        <v>M-B2-177</v>
      </c>
      <c r="AZ7" s="45" t="str">
        <f t="shared" si="4"/>
        <v>M-B2-178</v>
      </c>
      <c r="BA7" s="45" t="str">
        <f t="shared" si="4"/>
        <v>M-B2-179</v>
      </c>
      <c r="BB7" s="45" t="str">
        <f t="shared" si="4"/>
        <v>S-B1-296</v>
      </c>
      <c r="BC7" s="45" t="str">
        <f t="shared" si="4"/>
        <v>S-B1-297</v>
      </c>
      <c r="BD7" s="45" t="str">
        <f t="shared" si="4"/>
        <v>S-B1-298</v>
      </c>
      <c r="BE7" s="45" t="str">
        <f t="shared" si="4"/>
        <v>S-B2-431</v>
      </c>
      <c r="BF7" s="45" t="str">
        <f t="shared" si="4"/>
        <v>S-B2-432</v>
      </c>
      <c r="BG7" s="45" t="str">
        <f t="shared" si="4"/>
        <v>S-B2-433</v>
      </c>
      <c r="BH7" s="12"/>
      <c r="BI7" s="45" t="str">
        <f t="shared" ref="BI7:BN7" si="5">CONCATENATE(BI5,"-",BI6)</f>
        <v>M-B1-080</v>
      </c>
      <c r="BJ7" s="45" t="str">
        <f t="shared" si="5"/>
        <v>M-B1-082</v>
      </c>
      <c r="BK7" s="45" t="str">
        <f t="shared" si="5"/>
        <v>S-B1-300</v>
      </c>
      <c r="BL7" s="45" t="str">
        <f t="shared" si="5"/>
        <v>S-B1-301</v>
      </c>
      <c r="BM7" s="45" t="str">
        <f t="shared" si="5"/>
        <v>S-B0-434</v>
      </c>
      <c r="BN7" s="45" t="str">
        <f t="shared" si="5"/>
        <v>S-B0-435</v>
      </c>
      <c r="BO7" s="12"/>
      <c r="BP7" s="45" t="str">
        <f t="shared" ref="BP7:BU7" si="6">CONCATENATE(BP5,"-",BP6)</f>
        <v>M-B2-182</v>
      </c>
      <c r="BQ7" s="45" t="str">
        <f t="shared" si="6"/>
        <v>M-B2-183</v>
      </c>
      <c r="BR7" s="45" t="str">
        <f t="shared" si="6"/>
        <v>M-B2-184</v>
      </c>
      <c r="BS7" s="45" t="str">
        <f t="shared" si="6"/>
        <v>S-B0-439</v>
      </c>
      <c r="BT7" s="45" t="str">
        <f t="shared" si="6"/>
        <v>S-B0-440</v>
      </c>
      <c r="BU7" s="45" t="str">
        <f t="shared" si="6"/>
        <v>S-B0-441</v>
      </c>
      <c r="BV7" s="12"/>
      <c r="BW7" s="45" t="str">
        <f t="shared" ref="BW7:CB7" si="7">CONCATENATE(BW5,"-",BW6)</f>
        <v>M-B2-188</v>
      </c>
      <c r="BX7" s="45" t="str">
        <f t="shared" si="7"/>
        <v>M-B2-189</v>
      </c>
      <c r="BY7" s="45" t="str">
        <f t="shared" si="7"/>
        <v>S-B0-444</v>
      </c>
      <c r="BZ7" s="45" t="str">
        <f t="shared" si="7"/>
        <v>S-B0-445</v>
      </c>
      <c r="CA7" s="45" t="str">
        <f t="shared" si="7"/>
        <v>S-B0-448</v>
      </c>
      <c r="CB7" s="45" t="str">
        <f t="shared" si="7"/>
        <v>S-B0-449</v>
      </c>
      <c r="CC7" s="12"/>
      <c r="CD7" s="45" t="str">
        <f t="shared" ref="CD7:CK7" si="8">CONCATENATE(CD5,"-",CD6)</f>
        <v>M-B2-191</v>
      </c>
      <c r="CE7" s="45" t="str">
        <f t="shared" si="8"/>
        <v>M-B2-192</v>
      </c>
      <c r="CF7" s="45" t="str">
        <f t="shared" si="8"/>
        <v>M-B2-193</v>
      </c>
      <c r="CG7" s="45" t="str">
        <f t="shared" si="8"/>
        <v>M-B2-194</v>
      </c>
      <c r="CH7" s="45" t="str">
        <f t="shared" si="8"/>
        <v>S-B0-450</v>
      </c>
      <c r="CI7" s="45" t="str">
        <f t="shared" si="8"/>
        <v>S-B0-451</v>
      </c>
      <c r="CJ7" s="45" t="str">
        <f t="shared" si="8"/>
        <v>S-B0-452</v>
      </c>
      <c r="CK7" s="45" t="str">
        <f t="shared" si="8"/>
        <v>S-B0-453</v>
      </c>
      <c r="CL7" s="12"/>
      <c r="CM7" s="45" t="str">
        <f t="shared" ref="CM7:CR7" si="9">CONCATENATE(CM5,"-",CM6)</f>
        <v>M-B1-085</v>
      </c>
      <c r="CN7" s="45" t="str">
        <f t="shared" si="9"/>
        <v>M-B1-087</v>
      </c>
      <c r="CO7" s="45" t="str">
        <f t="shared" si="9"/>
        <v>M-B1-092</v>
      </c>
      <c r="CP7" s="45" t="str">
        <f>CONCATENATE(CP5,"-",CP6)</f>
        <v>S-B1-305</v>
      </c>
      <c r="CQ7" s="45" t="str">
        <f t="shared" si="9"/>
        <v>S-B1-308</v>
      </c>
      <c r="CR7" s="45" t="str">
        <f t="shared" si="9"/>
        <v>S-B1-310</v>
      </c>
      <c r="CS7" s="12"/>
      <c r="CT7" s="45" t="str">
        <f t="shared" ref="CT7:CW7" si="10">CONCATENATE(CT5,"-",CT6)</f>
        <v>M-B1-095</v>
      </c>
      <c r="CU7" s="45" t="str">
        <f t="shared" si="10"/>
        <v>M-B1-097</v>
      </c>
      <c r="CV7" s="45" t="str">
        <f t="shared" si="10"/>
        <v>S-B1-313</v>
      </c>
      <c r="CW7" s="45" t="str">
        <f t="shared" si="10"/>
        <v>S-B1-316</v>
      </c>
      <c r="CX7" s="12"/>
      <c r="CY7" s="45" t="str">
        <f>CONCATENATE(CY5,"-",CY6)</f>
        <v>S-B1-258/2</v>
      </c>
      <c r="CZ7" s="45" t="str">
        <f>CONCATENATE(CZ5,"-",CZ6)</f>
        <v>S-B1-259/2</v>
      </c>
      <c r="DA7" s="12"/>
    </row>
    <row r="8" spans="1:105" s="1" customFormat="1" ht="12.95" customHeight="1" x14ac:dyDescent="0.2">
      <c r="A8" s="5"/>
      <c r="C8" s="27" t="s">
        <v>315</v>
      </c>
      <c r="D8" s="67" t="s">
        <v>316</v>
      </c>
      <c r="E8" s="68" t="s">
        <v>339</v>
      </c>
      <c r="F8" s="5" t="s">
        <v>13</v>
      </c>
      <c r="G8" s="12"/>
      <c r="H8" s="30" t="s">
        <v>321</v>
      </c>
      <c r="I8" s="30" t="s">
        <v>321</v>
      </c>
      <c r="J8" s="30" t="s">
        <v>321</v>
      </c>
      <c r="K8" s="30" t="s">
        <v>321</v>
      </c>
      <c r="L8" s="30" t="s">
        <v>321</v>
      </c>
      <c r="M8" s="30" t="s">
        <v>321</v>
      </c>
      <c r="N8" s="30" t="s">
        <v>321</v>
      </c>
      <c r="O8" s="30" t="s">
        <v>321</v>
      </c>
      <c r="P8" s="30" t="s">
        <v>321</v>
      </c>
      <c r="Q8" s="30" t="s">
        <v>321</v>
      </c>
      <c r="R8" s="30" t="s">
        <v>321</v>
      </c>
      <c r="S8" s="30" t="s">
        <v>321</v>
      </c>
      <c r="T8" s="12"/>
      <c r="U8" s="30" t="s">
        <v>322</v>
      </c>
      <c r="V8" s="30" t="s">
        <v>322</v>
      </c>
      <c r="W8" s="30" t="s">
        <v>322</v>
      </c>
      <c r="X8" s="30" t="s">
        <v>322</v>
      </c>
      <c r="Y8" s="30" t="s">
        <v>322</v>
      </c>
      <c r="Z8" s="30" t="s">
        <v>322</v>
      </c>
      <c r="AA8" s="30" t="s">
        <v>322</v>
      </c>
      <c r="AB8" s="30" t="s">
        <v>322</v>
      </c>
      <c r="AC8" s="30" t="s">
        <v>322</v>
      </c>
      <c r="AD8" s="30" t="s">
        <v>322</v>
      </c>
      <c r="AE8" s="30" t="s">
        <v>322</v>
      </c>
      <c r="AF8" s="30" t="s">
        <v>322</v>
      </c>
      <c r="AG8" s="12"/>
      <c r="AH8" s="30" t="s">
        <v>323</v>
      </c>
      <c r="AI8" s="30" t="s">
        <v>323</v>
      </c>
      <c r="AJ8" s="30" t="s">
        <v>323</v>
      </c>
      <c r="AK8" s="30" t="s">
        <v>323</v>
      </c>
      <c r="AL8" s="30" t="s">
        <v>323</v>
      </c>
      <c r="AM8" s="30" t="s">
        <v>323</v>
      </c>
      <c r="AN8" s="12"/>
      <c r="AO8" s="30" t="s">
        <v>324</v>
      </c>
      <c r="AP8" s="30" t="s">
        <v>324</v>
      </c>
      <c r="AQ8" s="30" t="s">
        <v>324</v>
      </c>
      <c r="AR8" s="30" t="s">
        <v>324</v>
      </c>
      <c r="AS8" s="30" t="s">
        <v>324</v>
      </c>
      <c r="AT8" s="30" t="s">
        <v>324</v>
      </c>
      <c r="AU8" s="12"/>
      <c r="AV8" s="30" t="s">
        <v>325</v>
      </c>
      <c r="AW8" s="30" t="s">
        <v>325</v>
      </c>
      <c r="AX8" s="30" t="s">
        <v>325</v>
      </c>
      <c r="AY8" s="30" t="s">
        <v>325</v>
      </c>
      <c r="AZ8" s="30" t="s">
        <v>325</v>
      </c>
      <c r="BA8" s="30" t="s">
        <v>325</v>
      </c>
      <c r="BB8" s="30" t="s">
        <v>325</v>
      </c>
      <c r="BC8" s="30" t="s">
        <v>325</v>
      </c>
      <c r="BD8" s="30" t="s">
        <v>325</v>
      </c>
      <c r="BE8" s="30" t="s">
        <v>325</v>
      </c>
      <c r="BF8" s="30" t="s">
        <v>325</v>
      </c>
      <c r="BG8" s="30" t="s">
        <v>325</v>
      </c>
      <c r="BH8" s="12"/>
      <c r="BI8" s="30" t="s">
        <v>326</v>
      </c>
      <c r="BJ8" s="30" t="s">
        <v>326</v>
      </c>
      <c r="BK8" s="30" t="s">
        <v>326</v>
      </c>
      <c r="BL8" s="30" t="s">
        <v>326</v>
      </c>
      <c r="BM8" s="30" t="s">
        <v>326</v>
      </c>
      <c r="BN8" s="30" t="s">
        <v>326</v>
      </c>
      <c r="BO8" s="12"/>
      <c r="BP8" s="30" t="s">
        <v>327</v>
      </c>
      <c r="BQ8" s="30" t="s">
        <v>327</v>
      </c>
      <c r="BR8" s="30" t="s">
        <v>327</v>
      </c>
      <c r="BS8" s="30" t="s">
        <v>327</v>
      </c>
      <c r="BT8" s="30" t="s">
        <v>327</v>
      </c>
      <c r="BU8" s="30" t="s">
        <v>327</v>
      </c>
      <c r="BV8" s="12"/>
      <c r="BW8" s="30" t="s">
        <v>328</v>
      </c>
      <c r="BX8" s="30" t="s">
        <v>328</v>
      </c>
      <c r="BY8" s="30" t="s">
        <v>328</v>
      </c>
      <c r="BZ8" s="30" t="s">
        <v>328</v>
      </c>
      <c r="CA8" s="30" t="s">
        <v>328</v>
      </c>
      <c r="CB8" s="30" t="s">
        <v>328</v>
      </c>
      <c r="CC8" s="12"/>
      <c r="CD8" s="30" t="s">
        <v>329</v>
      </c>
      <c r="CE8" s="30" t="s">
        <v>329</v>
      </c>
      <c r="CF8" s="30" t="s">
        <v>329</v>
      </c>
      <c r="CG8" s="30" t="s">
        <v>329</v>
      </c>
      <c r="CH8" s="30" t="s">
        <v>329</v>
      </c>
      <c r="CI8" s="30" t="s">
        <v>329</v>
      </c>
      <c r="CJ8" s="30" t="s">
        <v>329</v>
      </c>
      <c r="CK8" s="30" t="s">
        <v>329</v>
      </c>
      <c r="CL8" s="12"/>
      <c r="CM8" s="30" t="s">
        <v>330</v>
      </c>
      <c r="CN8" s="30" t="s">
        <v>330</v>
      </c>
      <c r="CO8" s="30" t="s">
        <v>330</v>
      </c>
      <c r="CP8" s="30" t="s">
        <v>330</v>
      </c>
      <c r="CQ8" s="30" t="s">
        <v>330</v>
      </c>
      <c r="CR8" s="30" t="s">
        <v>330</v>
      </c>
      <c r="CS8" s="12"/>
      <c r="CT8" s="30" t="s">
        <v>331</v>
      </c>
      <c r="CU8" s="30" t="s">
        <v>331</v>
      </c>
      <c r="CV8" s="30" t="s">
        <v>331</v>
      </c>
      <c r="CW8" s="30" t="s">
        <v>331</v>
      </c>
      <c r="CX8" s="12"/>
      <c r="CY8" s="30" t="s">
        <v>332</v>
      </c>
      <c r="CZ8" s="30" t="s">
        <v>332</v>
      </c>
      <c r="DA8" s="12"/>
    </row>
    <row r="9" spans="1:105" s="1" customFormat="1" ht="12.95" customHeight="1" x14ac:dyDescent="0.2">
      <c r="A9" s="3"/>
      <c r="B9" s="11" t="s">
        <v>23</v>
      </c>
      <c r="C9" s="9" t="s">
        <v>54</v>
      </c>
      <c r="D9" s="63"/>
      <c r="E9" s="65"/>
      <c r="F9" s="12"/>
      <c r="G9" s="12"/>
      <c r="H9" s="35"/>
      <c r="I9" s="35"/>
      <c r="J9" s="35"/>
      <c r="K9" s="35"/>
      <c r="L9" s="35"/>
      <c r="M9" s="35"/>
      <c r="N9" s="35"/>
      <c r="O9" s="35"/>
      <c r="P9" s="35"/>
      <c r="Q9" s="35"/>
      <c r="R9" s="35"/>
      <c r="S9" s="35"/>
      <c r="T9" s="12"/>
      <c r="U9" s="35"/>
      <c r="V9" s="35"/>
      <c r="W9" s="35"/>
      <c r="X9" s="35"/>
      <c r="Y9" s="35"/>
      <c r="Z9" s="35"/>
      <c r="AA9" s="35"/>
      <c r="AB9" s="35"/>
      <c r="AC9" s="35"/>
      <c r="AD9" s="35"/>
      <c r="AE9" s="35"/>
      <c r="AF9" s="35"/>
      <c r="AG9" s="12"/>
      <c r="AH9" s="35"/>
      <c r="AI9" s="35"/>
      <c r="AJ9" s="35"/>
      <c r="AK9" s="35"/>
      <c r="AL9" s="35"/>
      <c r="AM9" s="35"/>
      <c r="AN9" s="12"/>
      <c r="AO9" s="35"/>
      <c r="AP9" s="35"/>
      <c r="AQ9" s="35"/>
      <c r="AR9" s="35"/>
      <c r="AS9" s="35"/>
      <c r="AT9" s="35"/>
      <c r="AU9" s="12"/>
      <c r="AV9" s="35"/>
      <c r="AW9" s="35"/>
      <c r="AX9" s="35"/>
      <c r="AY9" s="35"/>
      <c r="AZ9" s="35"/>
      <c r="BA9" s="35"/>
      <c r="BB9" s="35"/>
      <c r="BC9" s="35"/>
      <c r="BD9" s="35"/>
      <c r="BE9" s="35"/>
      <c r="BF9" s="35"/>
      <c r="BG9" s="35"/>
      <c r="BH9" s="12"/>
      <c r="BI9" s="35"/>
      <c r="BJ9" s="35"/>
      <c r="BK9" s="35"/>
      <c r="BL9" s="35"/>
      <c r="BM9" s="35"/>
      <c r="BN9" s="35"/>
      <c r="BO9" s="12"/>
      <c r="BP9" s="35"/>
      <c r="BQ9" s="35"/>
      <c r="BR9" s="35"/>
      <c r="BS9" s="35"/>
      <c r="BT9" s="35"/>
      <c r="BU9" s="35"/>
      <c r="BV9" s="12"/>
      <c r="BW9" s="35"/>
      <c r="BX9" s="35"/>
      <c r="BY9" s="35"/>
      <c r="BZ9" s="35"/>
      <c r="CA9" s="35"/>
      <c r="CB9" s="35"/>
      <c r="CC9" s="12"/>
      <c r="CD9" s="35"/>
      <c r="CE9" s="35"/>
      <c r="CF9" s="35"/>
      <c r="CG9" s="35"/>
      <c r="CH9" s="35"/>
      <c r="CI9" s="35"/>
      <c r="CJ9" s="35"/>
      <c r="CK9" s="35"/>
      <c r="CL9" s="12"/>
      <c r="CM9" s="35"/>
      <c r="CN9" s="35"/>
      <c r="CO9" s="35"/>
      <c r="CP9" s="35"/>
      <c r="CQ9" s="35"/>
      <c r="CR9" s="35"/>
      <c r="CS9" s="12"/>
      <c r="CT9" s="35"/>
      <c r="CU9" s="35"/>
      <c r="CV9" s="35"/>
      <c r="CW9" s="35"/>
      <c r="CX9" s="12"/>
      <c r="CY9" s="35"/>
      <c r="CZ9" s="35"/>
      <c r="DA9" s="12"/>
    </row>
    <row r="10" spans="1:105" s="1" customFormat="1" ht="12.95" customHeight="1" x14ac:dyDescent="0.2">
      <c r="A10" s="5"/>
      <c r="C10" s="6" t="s">
        <v>147</v>
      </c>
      <c r="D10" s="69" t="s">
        <v>2</v>
      </c>
      <c r="E10" s="68" t="s">
        <v>78</v>
      </c>
      <c r="F10" s="5" t="s">
        <v>31</v>
      </c>
      <c r="G10" s="12"/>
      <c r="H10" s="30">
        <v>19.760000000000002</v>
      </c>
      <c r="I10" s="30">
        <v>19.760000000000002</v>
      </c>
      <c r="J10" s="30">
        <v>19.760000000000002</v>
      </c>
      <c r="K10" s="30">
        <v>19.760000000000002</v>
      </c>
      <c r="L10" s="30">
        <v>19.760000000000002</v>
      </c>
      <c r="M10" s="30">
        <v>19.760000000000002</v>
      </c>
      <c r="N10" s="30">
        <v>19.760000000000002</v>
      </c>
      <c r="O10" s="30">
        <v>19.760000000000002</v>
      </c>
      <c r="P10" s="30">
        <v>19.760000000000002</v>
      </c>
      <c r="Q10" s="30">
        <v>19.760000000000002</v>
      </c>
      <c r="R10" s="30">
        <v>19.760000000000002</v>
      </c>
      <c r="S10" s="30">
        <v>19.760000000000002</v>
      </c>
      <c r="T10" s="12"/>
      <c r="U10" s="118"/>
      <c r="V10" s="118"/>
      <c r="W10" s="118"/>
      <c r="X10" s="118"/>
      <c r="Y10" s="118"/>
      <c r="Z10" s="118"/>
      <c r="AA10" s="118"/>
      <c r="AB10" s="118"/>
      <c r="AC10" s="118"/>
      <c r="AD10" s="118"/>
      <c r="AE10" s="118"/>
      <c r="AF10" s="118"/>
      <c r="AG10" s="12"/>
      <c r="AH10" s="30">
        <v>21</v>
      </c>
      <c r="AI10" s="30">
        <v>21</v>
      </c>
      <c r="AJ10" s="30">
        <v>21</v>
      </c>
      <c r="AK10" s="30">
        <v>21</v>
      </c>
      <c r="AL10" s="30">
        <v>21</v>
      </c>
      <c r="AM10" s="30">
        <v>21</v>
      </c>
      <c r="AN10" s="12"/>
      <c r="AO10" s="30">
        <v>20</v>
      </c>
      <c r="AP10" s="30">
        <v>20</v>
      </c>
      <c r="AQ10" s="30">
        <v>20</v>
      </c>
      <c r="AR10" s="30">
        <v>20</v>
      </c>
      <c r="AS10" s="30">
        <v>20</v>
      </c>
      <c r="AT10" s="30">
        <v>20</v>
      </c>
      <c r="AU10" s="12"/>
      <c r="AV10" s="30">
        <v>23</v>
      </c>
      <c r="AW10" s="30">
        <v>23</v>
      </c>
      <c r="AX10" s="30">
        <v>23</v>
      </c>
      <c r="AY10" s="30">
        <v>23</v>
      </c>
      <c r="AZ10" s="30">
        <v>23</v>
      </c>
      <c r="BA10" s="30">
        <v>23</v>
      </c>
      <c r="BB10" s="30">
        <v>23</v>
      </c>
      <c r="BC10" s="30">
        <v>23</v>
      </c>
      <c r="BD10" s="30">
        <v>23</v>
      </c>
      <c r="BE10" s="30">
        <v>23</v>
      </c>
      <c r="BF10" s="30">
        <v>23</v>
      </c>
      <c r="BG10" s="30">
        <v>23</v>
      </c>
      <c r="BH10" s="12"/>
      <c r="BI10" s="30">
        <v>25</v>
      </c>
      <c r="BJ10" s="30">
        <v>25</v>
      </c>
      <c r="BK10" s="30">
        <v>25</v>
      </c>
      <c r="BL10" s="30">
        <v>25</v>
      </c>
      <c r="BM10" s="30">
        <v>25</v>
      </c>
      <c r="BN10" s="30">
        <v>25</v>
      </c>
      <c r="BO10" s="12"/>
      <c r="BP10" s="30">
        <v>20.6</v>
      </c>
      <c r="BQ10" s="30">
        <v>20.6</v>
      </c>
      <c r="BR10" s="30">
        <v>20.6</v>
      </c>
      <c r="BS10" s="30">
        <v>20.6</v>
      </c>
      <c r="BT10" s="30">
        <v>20.6</v>
      </c>
      <c r="BU10" s="30">
        <v>20.6</v>
      </c>
      <c r="BV10" s="12"/>
      <c r="BW10" s="38">
        <v>20</v>
      </c>
      <c r="BX10" s="38">
        <v>20</v>
      </c>
      <c r="BY10" s="38">
        <v>20</v>
      </c>
      <c r="BZ10" s="38">
        <v>20</v>
      </c>
      <c r="CA10" s="38">
        <v>20</v>
      </c>
      <c r="CB10" s="38">
        <v>20</v>
      </c>
      <c r="CC10" s="12"/>
      <c r="CD10" s="30">
        <v>20</v>
      </c>
      <c r="CE10" s="30">
        <v>20</v>
      </c>
      <c r="CF10" s="30">
        <v>20</v>
      </c>
      <c r="CG10" s="30">
        <v>20</v>
      </c>
      <c r="CH10" s="30">
        <v>20</v>
      </c>
      <c r="CI10" s="30">
        <v>20</v>
      </c>
      <c r="CJ10" s="30">
        <v>20</v>
      </c>
      <c r="CK10" s="30">
        <v>20</v>
      </c>
      <c r="CL10" s="12"/>
      <c r="CM10" s="30">
        <v>21</v>
      </c>
      <c r="CN10" s="30">
        <v>21</v>
      </c>
      <c r="CO10" s="30">
        <v>21</v>
      </c>
      <c r="CP10" s="30">
        <v>21</v>
      </c>
      <c r="CQ10" s="30">
        <v>21</v>
      </c>
      <c r="CR10" s="30">
        <v>21</v>
      </c>
      <c r="CS10" s="12"/>
      <c r="CT10" s="30">
        <v>21</v>
      </c>
      <c r="CU10" s="30">
        <v>21</v>
      </c>
      <c r="CV10" s="30">
        <v>21</v>
      </c>
      <c r="CW10" s="30">
        <v>21</v>
      </c>
      <c r="CX10" s="12"/>
      <c r="CY10" s="30">
        <v>23.9</v>
      </c>
      <c r="CZ10" s="30">
        <v>23.9</v>
      </c>
      <c r="DA10" s="12"/>
    </row>
    <row r="11" spans="1:105" s="1" customFormat="1" ht="12.95" customHeight="1" x14ac:dyDescent="0.25">
      <c r="A11" s="5"/>
      <c r="B11" s="29"/>
      <c r="C11" s="6" t="s">
        <v>148</v>
      </c>
      <c r="D11" s="69" t="s">
        <v>59</v>
      </c>
      <c r="E11" s="68" t="s">
        <v>57</v>
      </c>
      <c r="F11" s="5" t="s">
        <v>31</v>
      </c>
      <c r="G11" s="12"/>
      <c r="H11" s="30">
        <v>18.47</v>
      </c>
      <c r="I11" s="30">
        <v>18.47</v>
      </c>
      <c r="J11" s="30">
        <v>18.47</v>
      </c>
      <c r="K11" s="30">
        <v>18.47</v>
      </c>
      <c r="L11" s="30">
        <v>18.47</v>
      </c>
      <c r="M11" s="30">
        <v>18.47</v>
      </c>
      <c r="N11" s="30">
        <v>18.47</v>
      </c>
      <c r="O11" s="30">
        <v>18.47</v>
      </c>
      <c r="P11" s="30">
        <v>18.47</v>
      </c>
      <c r="Q11" s="30">
        <v>18.47</v>
      </c>
      <c r="R11" s="30">
        <v>18.47</v>
      </c>
      <c r="S11" s="30">
        <v>18.47</v>
      </c>
      <c r="T11" s="12"/>
      <c r="U11" s="118"/>
      <c r="V11" s="118"/>
      <c r="W11" s="118"/>
      <c r="X11" s="118"/>
      <c r="Y11" s="118"/>
      <c r="Z11" s="118"/>
      <c r="AA11" s="118"/>
      <c r="AB11" s="118"/>
      <c r="AC11" s="118"/>
      <c r="AD11" s="118"/>
      <c r="AE11" s="118"/>
      <c r="AF11" s="118"/>
      <c r="AG11" s="12"/>
      <c r="AH11" s="30">
        <v>16</v>
      </c>
      <c r="AI11" s="30">
        <v>16</v>
      </c>
      <c r="AJ11" s="30">
        <v>16</v>
      </c>
      <c r="AK11" s="30">
        <v>16</v>
      </c>
      <c r="AL11" s="30">
        <v>16</v>
      </c>
      <c r="AM11" s="30">
        <v>16</v>
      </c>
      <c r="AN11" s="12"/>
      <c r="AO11" s="30">
        <v>18</v>
      </c>
      <c r="AP11" s="30">
        <v>18</v>
      </c>
      <c r="AQ11" s="30">
        <v>18</v>
      </c>
      <c r="AR11" s="30">
        <v>18</v>
      </c>
      <c r="AS11" s="30">
        <v>18</v>
      </c>
      <c r="AT11" s="30">
        <v>18</v>
      </c>
      <c r="AU11" s="12"/>
      <c r="AV11" s="30">
        <v>22</v>
      </c>
      <c r="AW11" s="30">
        <v>22</v>
      </c>
      <c r="AX11" s="30">
        <v>22</v>
      </c>
      <c r="AY11" s="30">
        <v>22</v>
      </c>
      <c r="AZ11" s="30">
        <v>22</v>
      </c>
      <c r="BA11" s="30">
        <v>22</v>
      </c>
      <c r="BB11" s="30">
        <v>22</v>
      </c>
      <c r="BC11" s="30">
        <v>22</v>
      </c>
      <c r="BD11" s="30">
        <v>22</v>
      </c>
      <c r="BE11" s="30">
        <v>22</v>
      </c>
      <c r="BF11" s="30">
        <v>22</v>
      </c>
      <c r="BG11" s="30">
        <v>22</v>
      </c>
      <c r="BH11" s="12"/>
      <c r="BI11" s="30">
        <v>21</v>
      </c>
      <c r="BJ11" s="30">
        <v>21</v>
      </c>
      <c r="BK11" s="30">
        <v>21</v>
      </c>
      <c r="BL11" s="30">
        <v>21</v>
      </c>
      <c r="BM11" s="30">
        <v>21</v>
      </c>
      <c r="BN11" s="30">
        <v>21</v>
      </c>
      <c r="BO11" s="12"/>
      <c r="BP11" s="30">
        <v>14.6</v>
      </c>
      <c r="BQ11" s="30">
        <v>14.6</v>
      </c>
      <c r="BR11" s="30">
        <v>14.6</v>
      </c>
      <c r="BS11" s="30">
        <v>14.6</v>
      </c>
      <c r="BT11" s="30">
        <v>14.6</v>
      </c>
      <c r="BU11" s="30">
        <v>14.6</v>
      </c>
      <c r="BV11" s="12"/>
      <c r="BW11" s="30">
        <v>19.399999999999999</v>
      </c>
      <c r="BX11" s="30">
        <v>19.399999999999999</v>
      </c>
      <c r="BY11" s="30">
        <v>19.399999999999999</v>
      </c>
      <c r="BZ11" s="30">
        <v>19.399999999999999</v>
      </c>
      <c r="CA11" s="30">
        <v>19.399999999999999</v>
      </c>
      <c r="CB11" s="30">
        <v>19.399999999999999</v>
      </c>
      <c r="CC11" s="12"/>
      <c r="CD11" s="30">
        <v>19.2</v>
      </c>
      <c r="CE11" s="30">
        <v>19.2</v>
      </c>
      <c r="CF11" s="30">
        <v>19.2</v>
      </c>
      <c r="CG11" s="30">
        <v>19.2</v>
      </c>
      <c r="CH11" s="30">
        <v>19.2</v>
      </c>
      <c r="CI11" s="30">
        <v>19.2</v>
      </c>
      <c r="CJ11" s="30">
        <v>19.2</v>
      </c>
      <c r="CK11" s="30">
        <v>19.2</v>
      </c>
      <c r="CL11" s="12"/>
      <c r="CM11" s="30">
        <v>19</v>
      </c>
      <c r="CN11" s="30">
        <v>19</v>
      </c>
      <c r="CO11" s="30">
        <v>19</v>
      </c>
      <c r="CP11" s="30">
        <v>19</v>
      </c>
      <c r="CQ11" s="30">
        <v>19</v>
      </c>
      <c r="CR11" s="30">
        <v>19</v>
      </c>
      <c r="CS11" s="12"/>
      <c r="CT11" s="30">
        <v>20</v>
      </c>
      <c r="CU11" s="30">
        <v>20</v>
      </c>
      <c r="CV11" s="30">
        <v>20</v>
      </c>
      <c r="CW11" s="30">
        <v>20</v>
      </c>
      <c r="CX11" s="12"/>
      <c r="CY11" s="30">
        <v>22.78</v>
      </c>
      <c r="CZ11" s="30">
        <v>22.78</v>
      </c>
      <c r="DA11" s="12"/>
    </row>
    <row r="12" spans="1:105" s="1" customFormat="1" ht="12.95" customHeight="1" x14ac:dyDescent="0.25">
      <c r="A12" s="5"/>
      <c r="C12" s="6" t="s">
        <v>149</v>
      </c>
      <c r="D12" s="69" t="s">
        <v>60</v>
      </c>
      <c r="E12" s="68" t="s">
        <v>58</v>
      </c>
      <c r="F12" s="5" t="s">
        <v>31</v>
      </c>
      <c r="G12" s="12"/>
      <c r="H12" s="30">
        <v>20.83</v>
      </c>
      <c r="I12" s="30">
        <v>20.83</v>
      </c>
      <c r="J12" s="30">
        <v>20.83</v>
      </c>
      <c r="K12" s="30">
        <v>20.83</v>
      </c>
      <c r="L12" s="30">
        <v>20.83</v>
      </c>
      <c r="M12" s="30">
        <v>20.83</v>
      </c>
      <c r="N12" s="30">
        <v>20.83</v>
      </c>
      <c r="O12" s="30">
        <v>20.83</v>
      </c>
      <c r="P12" s="30">
        <v>20.83</v>
      </c>
      <c r="Q12" s="30">
        <v>20.83</v>
      </c>
      <c r="R12" s="30">
        <v>20.83</v>
      </c>
      <c r="S12" s="30">
        <v>20.83</v>
      </c>
      <c r="T12" s="12"/>
      <c r="U12" s="118"/>
      <c r="V12" s="118"/>
      <c r="W12" s="118"/>
      <c r="X12" s="118"/>
      <c r="Y12" s="118"/>
      <c r="Z12" s="118"/>
      <c r="AA12" s="118"/>
      <c r="AB12" s="118"/>
      <c r="AC12" s="118"/>
      <c r="AD12" s="118"/>
      <c r="AE12" s="118"/>
      <c r="AF12" s="118"/>
      <c r="AG12" s="12"/>
      <c r="AH12" s="30">
        <v>25</v>
      </c>
      <c r="AI12" s="30">
        <v>25</v>
      </c>
      <c r="AJ12" s="30">
        <v>25</v>
      </c>
      <c r="AK12" s="30">
        <v>25</v>
      </c>
      <c r="AL12" s="30">
        <v>25</v>
      </c>
      <c r="AM12" s="30">
        <v>25</v>
      </c>
      <c r="AN12" s="12"/>
      <c r="AO12" s="30">
        <v>22</v>
      </c>
      <c r="AP12" s="30">
        <v>22</v>
      </c>
      <c r="AQ12" s="30">
        <v>22</v>
      </c>
      <c r="AR12" s="30">
        <v>22</v>
      </c>
      <c r="AS12" s="30">
        <v>22</v>
      </c>
      <c r="AT12" s="30">
        <v>22</v>
      </c>
      <c r="AU12" s="12"/>
      <c r="AV12" s="30">
        <v>25</v>
      </c>
      <c r="AW12" s="30">
        <v>25</v>
      </c>
      <c r="AX12" s="30">
        <v>25</v>
      </c>
      <c r="AY12" s="30">
        <v>25</v>
      </c>
      <c r="AZ12" s="30">
        <v>25</v>
      </c>
      <c r="BA12" s="30">
        <v>25</v>
      </c>
      <c r="BB12" s="30">
        <v>25</v>
      </c>
      <c r="BC12" s="30">
        <v>25</v>
      </c>
      <c r="BD12" s="30">
        <v>25</v>
      </c>
      <c r="BE12" s="30">
        <v>25</v>
      </c>
      <c r="BF12" s="30">
        <v>25</v>
      </c>
      <c r="BG12" s="30">
        <v>25</v>
      </c>
      <c r="BH12" s="12"/>
      <c r="BI12" s="30">
        <v>28</v>
      </c>
      <c r="BJ12" s="30">
        <v>28</v>
      </c>
      <c r="BK12" s="30">
        <v>28</v>
      </c>
      <c r="BL12" s="30">
        <v>28</v>
      </c>
      <c r="BM12" s="30">
        <v>28</v>
      </c>
      <c r="BN12" s="30">
        <v>28</v>
      </c>
      <c r="BO12" s="12"/>
      <c r="BP12" s="30">
        <v>27.7</v>
      </c>
      <c r="BQ12" s="30">
        <v>27.7</v>
      </c>
      <c r="BR12" s="30">
        <v>27.7</v>
      </c>
      <c r="BS12" s="30">
        <v>27.7</v>
      </c>
      <c r="BT12" s="30">
        <v>27.7</v>
      </c>
      <c r="BU12" s="30">
        <v>27.7</v>
      </c>
      <c r="BV12" s="12"/>
      <c r="BW12" s="30">
        <v>21.1</v>
      </c>
      <c r="BX12" s="30">
        <v>21.1</v>
      </c>
      <c r="BY12" s="30">
        <v>21.1</v>
      </c>
      <c r="BZ12" s="30">
        <v>21.1</v>
      </c>
      <c r="CA12" s="30">
        <v>21.1</v>
      </c>
      <c r="CB12" s="30">
        <v>21.1</v>
      </c>
      <c r="CC12" s="12"/>
      <c r="CD12" s="30">
        <v>20.8</v>
      </c>
      <c r="CE12" s="30">
        <v>20.8</v>
      </c>
      <c r="CF12" s="30">
        <v>20.8</v>
      </c>
      <c r="CG12" s="30">
        <v>20.8</v>
      </c>
      <c r="CH12" s="30">
        <v>20.8</v>
      </c>
      <c r="CI12" s="30">
        <v>20.8</v>
      </c>
      <c r="CJ12" s="30">
        <v>20.8</v>
      </c>
      <c r="CK12" s="30">
        <v>20.8</v>
      </c>
      <c r="CL12" s="12"/>
      <c r="CM12" s="30">
        <v>22</v>
      </c>
      <c r="CN12" s="30">
        <v>22</v>
      </c>
      <c r="CO12" s="30">
        <v>22</v>
      </c>
      <c r="CP12" s="30">
        <v>22</v>
      </c>
      <c r="CQ12" s="30">
        <v>22</v>
      </c>
      <c r="CR12" s="30">
        <v>22</v>
      </c>
      <c r="CS12" s="12"/>
      <c r="CT12" s="30">
        <v>24</v>
      </c>
      <c r="CU12" s="30">
        <v>24</v>
      </c>
      <c r="CV12" s="30">
        <v>24</v>
      </c>
      <c r="CW12" s="30">
        <v>24</v>
      </c>
      <c r="CX12" s="12"/>
      <c r="CY12" s="30">
        <v>25.2</v>
      </c>
      <c r="CZ12" s="30">
        <v>25.2</v>
      </c>
      <c r="DA12" s="12"/>
    </row>
    <row r="13" spans="1:105" s="1" customFormat="1" ht="12.95" customHeight="1" x14ac:dyDescent="0.2">
      <c r="A13" s="5"/>
      <c r="C13" s="6" t="s">
        <v>150</v>
      </c>
      <c r="D13" s="69" t="s">
        <v>33</v>
      </c>
      <c r="E13" s="68" t="s">
        <v>79</v>
      </c>
      <c r="F13" s="5" t="s">
        <v>7</v>
      </c>
      <c r="G13" s="12"/>
      <c r="H13" s="30">
        <v>49.18</v>
      </c>
      <c r="I13" s="30">
        <v>49.18</v>
      </c>
      <c r="J13" s="30">
        <v>49.18</v>
      </c>
      <c r="K13" s="30">
        <v>49.18</v>
      </c>
      <c r="L13" s="30">
        <v>49.18</v>
      </c>
      <c r="M13" s="30">
        <v>49.18</v>
      </c>
      <c r="N13" s="30">
        <v>49.18</v>
      </c>
      <c r="O13" s="30">
        <v>49.18</v>
      </c>
      <c r="P13" s="30">
        <v>49.18</v>
      </c>
      <c r="Q13" s="30">
        <v>49.18</v>
      </c>
      <c r="R13" s="30">
        <v>49.18</v>
      </c>
      <c r="S13" s="30">
        <v>49.18</v>
      </c>
      <c r="T13" s="12"/>
      <c r="U13" s="118"/>
      <c r="V13" s="118"/>
      <c r="W13" s="118"/>
      <c r="X13" s="118"/>
      <c r="Y13" s="118"/>
      <c r="Z13" s="118"/>
      <c r="AA13" s="118"/>
      <c r="AB13" s="118"/>
      <c r="AC13" s="118"/>
      <c r="AD13" s="118"/>
      <c r="AE13" s="118"/>
      <c r="AF13" s="118"/>
      <c r="AG13" s="12"/>
      <c r="AH13" s="38">
        <v>56.000000000000007</v>
      </c>
      <c r="AI13" s="38">
        <v>56.000000000000007</v>
      </c>
      <c r="AJ13" s="38">
        <v>56.000000000000007</v>
      </c>
      <c r="AK13" s="38">
        <v>56.000000000000007</v>
      </c>
      <c r="AL13" s="38">
        <v>56.000000000000007</v>
      </c>
      <c r="AM13" s="38">
        <v>56.000000000000007</v>
      </c>
      <c r="AN13" s="12"/>
      <c r="AO13" s="30">
        <v>50</v>
      </c>
      <c r="AP13" s="30">
        <v>50</v>
      </c>
      <c r="AQ13" s="30">
        <v>50</v>
      </c>
      <c r="AR13" s="30">
        <v>50</v>
      </c>
      <c r="AS13" s="30">
        <v>50</v>
      </c>
      <c r="AT13" s="30">
        <v>50</v>
      </c>
      <c r="AU13" s="12"/>
      <c r="AV13" s="30">
        <v>55</v>
      </c>
      <c r="AW13" s="30">
        <v>55</v>
      </c>
      <c r="AX13" s="30">
        <v>55</v>
      </c>
      <c r="AY13" s="30">
        <v>55</v>
      </c>
      <c r="AZ13" s="30">
        <v>55</v>
      </c>
      <c r="BA13" s="30">
        <v>55</v>
      </c>
      <c r="BB13" s="30">
        <v>55</v>
      </c>
      <c r="BC13" s="30">
        <v>55</v>
      </c>
      <c r="BD13" s="30">
        <v>55</v>
      </c>
      <c r="BE13" s="30">
        <v>55</v>
      </c>
      <c r="BF13" s="30">
        <v>55</v>
      </c>
      <c r="BG13" s="30">
        <v>55</v>
      </c>
      <c r="BH13" s="12"/>
      <c r="BI13" s="30">
        <v>65</v>
      </c>
      <c r="BJ13" s="30">
        <v>65</v>
      </c>
      <c r="BK13" s="30">
        <v>65</v>
      </c>
      <c r="BL13" s="30">
        <v>65</v>
      </c>
      <c r="BM13" s="30">
        <v>65</v>
      </c>
      <c r="BN13" s="30">
        <v>65</v>
      </c>
      <c r="BO13" s="12"/>
      <c r="BP13" s="30">
        <v>49.4</v>
      </c>
      <c r="BQ13" s="30">
        <v>49.4</v>
      </c>
      <c r="BR13" s="30">
        <v>49.4</v>
      </c>
      <c r="BS13" s="30">
        <v>49.4</v>
      </c>
      <c r="BT13" s="30">
        <v>49.4</v>
      </c>
      <c r="BU13" s="30">
        <v>49.4</v>
      </c>
      <c r="BV13" s="12"/>
      <c r="BW13" s="38">
        <v>35</v>
      </c>
      <c r="BX13" s="38">
        <v>35</v>
      </c>
      <c r="BY13" s="38">
        <v>35</v>
      </c>
      <c r="BZ13" s="38">
        <v>35</v>
      </c>
      <c r="CA13" s="38">
        <v>35</v>
      </c>
      <c r="CB13" s="38">
        <v>35</v>
      </c>
      <c r="CC13" s="12"/>
      <c r="CD13" s="30">
        <v>60</v>
      </c>
      <c r="CE13" s="30">
        <v>60</v>
      </c>
      <c r="CF13" s="30">
        <v>60</v>
      </c>
      <c r="CG13" s="30">
        <v>60</v>
      </c>
      <c r="CH13" s="30">
        <v>60</v>
      </c>
      <c r="CI13" s="30">
        <v>60</v>
      </c>
      <c r="CJ13" s="30">
        <v>60</v>
      </c>
      <c r="CK13" s="30">
        <v>60</v>
      </c>
      <c r="CL13" s="12"/>
      <c r="CM13" s="30">
        <v>55</v>
      </c>
      <c r="CN13" s="30">
        <v>55</v>
      </c>
      <c r="CO13" s="30">
        <v>55</v>
      </c>
      <c r="CP13" s="30">
        <v>55</v>
      </c>
      <c r="CQ13" s="30">
        <v>55</v>
      </c>
      <c r="CR13" s="30">
        <v>55</v>
      </c>
      <c r="CS13" s="12"/>
      <c r="CT13" s="30">
        <v>51</v>
      </c>
      <c r="CU13" s="30">
        <v>51</v>
      </c>
      <c r="CV13" s="30">
        <v>51</v>
      </c>
      <c r="CW13" s="30">
        <v>51</v>
      </c>
      <c r="CX13" s="12"/>
      <c r="CY13" s="30">
        <v>53.14</v>
      </c>
      <c r="CZ13" s="30">
        <v>53.14</v>
      </c>
      <c r="DA13" s="12"/>
    </row>
    <row r="14" spans="1:105" s="1" customFormat="1" ht="12.95" customHeight="1" x14ac:dyDescent="0.25">
      <c r="A14" s="5"/>
      <c r="C14" s="6" t="s">
        <v>151</v>
      </c>
      <c r="D14" s="69" t="s">
        <v>61</v>
      </c>
      <c r="E14" s="68" t="s">
        <v>55</v>
      </c>
      <c r="F14" s="5" t="s">
        <v>7</v>
      </c>
      <c r="G14" s="12"/>
      <c r="H14" s="30">
        <v>37.69</v>
      </c>
      <c r="I14" s="30">
        <v>37.69</v>
      </c>
      <c r="J14" s="30">
        <v>37.69</v>
      </c>
      <c r="K14" s="30">
        <v>37.69</v>
      </c>
      <c r="L14" s="30">
        <v>37.69</v>
      </c>
      <c r="M14" s="30">
        <v>37.69</v>
      </c>
      <c r="N14" s="30">
        <v>37.69</v>
      </c>
      <c r="O14" s="30">
        <v>37.69</v>
      </c>
      <c r="P14" s="30">
        <v>37.69</v>
      </c>
      <c r="Q14" s="30">
        <v>37.69</v>
      </c>
      <c r="R14" s="30">
        <v>37.69</v>
      </c>
      <c r="S14" s="30">
        <v>37.69</v>
      </c>
      <c r="T14" s="12"/>
      <c r="U14" s="118"/>
      <c r="V14" s="118"/>
      <c r="W14" s="118"/>
      <c r="X14" s="118"/>
      <c r="Y14" s="118"/>
      <c r="Z14" s="118"/>
      <c r="AA14" s="118"/>
      <c r="AB14" s="118"/>
      <c r="AC14" s="118"/>
      <c r="AD14" s="118"/>
      <c r="AE14" s="118"/>
      <c r="AF14" s="118"/>
      <c r="AG14" s="12"/>
      <c r="AH14" s="38">
        <v>28.999999999999996</v>
      </c>
      <c r="AI14" s="38">
        <v>28.999999999999996</v>
      </c>
      <c r="AJ14" s="38">
        <v>28.999999999999996</v>
      </c>
      <c r="AK14" s="38">
        <v>28.999999999999996</v>
      </c>
      <c r="AL14" s="38">
        <v>28.999999999999996</v>
      </c>
      <c r="AM14" s="38">
        <v>28.999999999999996</v>
      </c>
      <c r="AN14" s="12"/>
      <c r="AO14" s="30">
        <v>45</v>
      </c>
      <c r="AP14" s="30">
        <v>45</v>
      </c>
      <c r="AQ14" s="30">
        <v>45</v>
      </c>
      <c r="AR14" s="30">
        <v>45</v>
      </c>
      <c r="AS14" s="30">
        <v>45</v>
      </c>
      <c r="AT14" s="30">
        <v>45</v>
      </c>
      <c r="AU14" s="12"/>
      <c r="AV14" s="30">
        <v>40</v>
      </c>
      <c r="AW14" s="30">
        <v>40</v>
      </c>
      <c r="AX14" s="30">
        <v>40</v>
      </c>
      <c r="AY14" s="30">
        <v>40</v>
      </c>
      <c r="AZ14" s="30">
        <v>40</v>
      </c>
      <c r="BA14" s="30">
        <v>40</v>
      </c>
      <c r="BB14" s="30">
        <v>40</v>
      </c>
      <c r="BC14" s="30">
        <v>40</v>
      </c>
      <c r="BD14" s="30">
        <v>40</v>
      </c>
      <c r="BE14" s="30">
        <v>40</v>
      </c>
      <c r="BF14" s="30">
        <v>40</v>
      </c>
      <c r="BG14" s="30">
        <v>40</v>
      </c>
      <c r="BH14" s="12"/>
      <c r="BI14" s="30">
        <v>60</v>
      </c>
      <c r="BJ14" s="30">
        <v>60</v>
      </c>
      <c r="BK14" s="30">
        <v>60</v>
      </c>
      <c r="BL14" s="30">
        <v>60</v>
      </c>
      <c r="BM14" s="30">
        <v>60</v>
      </c>
      <c r="BN14" s="30">
        <v>60</v>
      </c>
      <c r="BO14" s="12"/>
      <c r="BP14" s="30">
        <v>26.8</v>
      </c>
      <c r="BQ14" s="30">
        <v>26.8</v>
      </c>
      <c r="BR14" s="30">
        <v>26.8</v>
      </c>
      <c r="BS14" s="30">
        <v>26.8</v>
      </c>
      <c r="BT14" s="30">
        <v>26.8</v>
      </c>
      <c r="BU14" s="30">
        <v>26.8</v>
      </c>
      <c r="BV14" s="12"/>
      <c r="BW14" s="38">
        <v>15</v>
      </c>
      <c r="BX14" s="38">
        <v>15</v>
      </c>
      <c r="BY14" s="38">
        <v>15</v>
      </c>
      <c r="BZ14" s="38">
        <v>15</v>
      </c>
      <c r="CA14" s="38">
        <v>15</v>
      </c>
      <c r="CB14" s="38">
        <v>15</v>
      </c>
      <c r="CC14" s="12"/>
      <c r="CD14" s="30">
        <v>56</v>
      </c>
      <c r="CE14" s="30">
        <v>56</v>
      </c>
      <c r="CF14" s="30">
        <v>56</v>
      </c>
      <c r="CG14" s="30">
        <v>56</v>
      </c>
      <c r="CH14" s="30">
        <v>56</v>
      </c>
      <c r="CI14" s="30">
        <v>56</v>
      </c>
      <c r="CJ14" s="30">
        <v>56</v>
      </c>
      <c r="CK14" s="30">
        <v>56</v>
      </c>
      <c r="CL14" s="12"/>
      <c r="CM14" s="30">
        <v>50</v>
      </c>
      <c r="CN14" s="30">
        <v>50</v>
      </c>
      <c r="CO14" s="30">
        <v>50</v>
      </c>
      <c r="CP14" s="30">
        <v>50</v>
      </c>
      <c r="CQ14" s="30">
        <v>50</v>
      </c>
      <c r="CR14" s="30">
        <v>50</v>
      </c>
      <c r="CS14" s="12"/>
      <c r="CT14" s="30">
        <v>44</v>
      </c>
      <c r="CU14" s="30">
        <v>44</v>
      </c>
      <c r="CV14" s="30">
        <v>44</v>
      </c>
      <c r="CW14" s="30">
        <v>44</v>
      </c>
      <c r="CX14" s="12"/>
      <c r="CY14" s="30">
        <v>42.29</v>
      </c>
      <c r="CZ14" s="30">
        <v>42.29</v>
      </c>
      <c r="DA14" s="12"/>
    </row>
    <row r="15" spans="1:105" s="1" customFormat="1" ht="12.95" customHeight="1" x14ac:dyDescent="0.25">
      <c r="A15" s="5"/>
      <c r="C15" s="6" t="s">
        <v>152</v>
      </c>
      <c r="D15" s="69" t="s">
        <v>62</v>
      </c>
      <c r="E15" s="68" t="s">
        <v>56</v>
      </c>
      <c r="F15" s="5" t="s">
        <v>7</v>
      </c>
      <c r="G15" s="12"/>
      <c r="H15" s="30">
        <v>65.040000000000006</v>
      </c>
      <c r="I15" s="30">
        <v>65.040000000000006</v>
      </c>
      <c r="J15" s="30">
        <v>65.040000000000006</v>
      </c>
      <c r="K15" s="30">
        <v>65.040000000000006</v>
      </c>
      <c r="L15" s="30">
        <v>65.040000000000006</v>
      </c>
      <c r="M15" s="30">
        <v>65.040000000000006</v>
      </c>
      <c r="N15" s="30">
        <v>65.040000000000006</v>
      </c>
      <c r="O15" s="30">
        <v>65.040000000000006</v>
      </c>
      <c r="P15" s="30">
        <v>65.040000000000006</v>
      </c>
      <c r="Q15" s="30">
        <v>65.040000000000006</v>
      </c>
      <c r="R15" s="30">
        <v>65.040000000000006</v>
      </c>
      <c r="S15" s="30">
        <v>65.040000000000006</v>
      </c>
      <c r="T15" s="12"/>
      <c r="U15" s="118"/>
      <c r="V15" s="118"/>
      <c r="W15" s="118"/>
      <c r="X15" s="118"/>
      <c r="Y15" s="118"/>
      <c r="Z15" s="118"/>
      <c r="AA15" s="118"/>
      <c r="AB15" s="118"/>
      <c r="AC15" s="118"/>
      <c r="AD15" s="118"/>
      <c r="AE15" s="118"/>
      <c r="AF15" s="118"/>
      <c r="AG15" s="12"/>
      <c r="AH15" s="38">
        <v>79</v>
      </c>
      <c r="AI15" s="38">
        <v>79</v>
      </c>
      <c r="AJ15" s="38">
        <v>79</v>
      </c>
      <c r="AK15" s="38">
        <v>79</v>
      </c>
      <c r="AL15" s="38">
        <v>79</v>
      </c>
      <c r="AM15" s="38">
        <v>79</v>
      </c>
      <c r="AN15" s="12"/>
      <c r="AO15" s="30">
        <v>65</v>
      </c>
      <c r="AP15" s="30">
        <v>65</v>
      </c>
      <c r="AQ15" s="30">
        <v>65</v>
      </c>
      <c r="AR15" s="30">
        <v>65</v>
      </c>
      <c r="AS15" s="30">
        <v>65</v>
      </c>
      <c r="AT15" s="30">
        <v>65</v>
      </c>
      <c r="AU15" s="12"/>
      <c r="AV15" s="30">
        <v>75</v>
      </c>
      <c r="AW15" s="30">
        <v>75</v>
      </c>
      <c r="AX15" s="30">
        <v>75</v>
      </c>
      <c r="AY15" s="30">
        <v>75</v>
      </c>
      <c r="AZ15" s="30">
        <v>75</v>
      </c>
      <c r="BA15" s="30">
        <v>75</v>
      </c>
      <c r="BB15" s="30">
        <v>75</v>
      </c>
      <c r="BC15" s="30">
        <v>75</v>
      </c>
      <c r="BD15" s="30">
        <v>75</v>
      </c>
      <c r="BE15" s="30">
        <v>75</v>
      </c>
      <c r="BF15" s="30">
        <v>75</v>
      </c>
      <c r="BG15" s="30">
        <v>75</v>
      </c>
      <c r="BH15" s="12"/>
      <c r="BI15" s="30">
        <v>68</v>
      </c>
      <c r="BJ15" s="30">
        <v>68</v>
      </c>
      <c r="BK15" s="30">
        <v>68</v>
      </c>
      <c r="BL15" s="30">
        <v>68</v>
      </c>
      <c r="BM15" s="30">
        <v>68</v>
      </c>
      <c r="BN15" s="30">
        <v>68</v>
      </c>
      <c r="BO15" s="12"/>
      <c r="BP15" s="30">
        <v>79.599999999999994</v>
      </c>
      <c r="BQ15" s="30">
        <v>79.599999999999994</v>
      </c>
      <c r="BR15" s="30">
        <v>79.599999999999994</v>
      </c>
      <c r="BS15" s="30">
        <v>79.599999999999994</v>
      </c>
      <c r="BT15" s="30">
        <v>79.599999999999994</v>
      </c>
      <c r="BU15" s="30">
        <v>79.599999999999994</v>
      </c>
      <c r="BV15" s="12"/>
      <c r="BW15" s="38">
        <v>50</v>
      </c>
      <c r="BX15" s="38">
        <v>50</v>
      </c>
      <c r="BY15" s="38">
        <v>50</v>
      </c>
      <c r="BZ15" s="38">
        <v>50</v>
      </c>
      <c r="CA15" s="38">
        <v>50</v>
      </c>
      <c r="CB15" s="38">
        <v>50</v>
      </c>
      <c r="CC15" s="12"/>
      <c r="CD15" s="30">
        <v>65</v>
      </c>
      <c r="CE15" s="30">
        <v>65</v>
      </c>
      <c r="CF15" s="30">
        <v>65</v>
      </c>
      <c r="CG15" s="30">
        <v>65</v>
      </c>
      <c r="CH15" s="30">
        <v>65</v>
      </c>
      <c r="CI15" s="30">
        <v>65</v>
      </c>
      <c r="CJ15" s="30">
        <v>65</v>
      </c>
      <c r="CK15" s="30">
        <v>65</v>
      </c>
      <c r="CL15" s="12"/>
      <c r="CM15" s="30">
        <v>60</v>
      </c>
      <c r="CN15" s="30">
        <v>60</v>
      </c>
      <c r="CO15" s="30">
        <v>60</v>
      </c>
      <c r="CP15" s="30">
        <v>60</v>
      </c>
      <c r="CQ15" s="30">
        <v>60</v>
      </c>
      <c r="CR15" s="30">
        <v>60</v>
      </c>
      <c r="CS15" s="12"/>
      <c r="CT15" s="30">
        <v>55</v>
      </c>
      <c r="CU15" s="30">
        <v>55</v>
      </c>
      <c r="CV15" s="30">
        <v>55</v>
      </c>
      <c r="CW15" s="30">
        <v>55</v>
      </c>
      <c r="CX15" s="12"/>
      <c r="CY15" s="30">
        <v>61.92</v>
      </c>
      <c r="CZ15" s="30">
        <v>61.92</v>
      </c>
      <c r="DA15" s="12"/>
    </row>
    <row r="16" spans="1:105" s="1" customFormat="1" ht="12.95" customHeight="1" x14ac:dyDescent="0.2">
      <c r="A16" s="3"/>
      <c r="B16" s="11" t="s">
        <v>24</v>
      </c>
      <c r="C16" s="9" t="s">
        <v>134</v>
      </c>
      <c r="D16" s="70"/>
      <c r="E16" s="65"/>
      <c r="F16" s="12"/>
      <c r="G16" s="12"/>
      <c r="H16" s="35"/>
      <c r="I16" s="35"/>
      <c r="J16" s="35"/>
      <c r="K16" s="35"/>
      <c r="L16" s="35"/>
      <c r="M16" s="35"/>
      <c r="N16" s="35"/>
      <c r="O16" s="35"/>
      <c r="P16" s="35"/>
      <c r="Q16" s="35"/>
      <c r="R16" s="35"/>
      <c r="S16" s="35"/>
      <c r="T16" s="12"/>
      <c r="U16" s="35"/>
      <c r="V16" s="35"/>
      <c r="W16" s="35"/>
      <c r="X16" s="35"/>
      <c r="Y16" s="35"/>
      <c r="Z16" s="35"/>
      <c r="AA16" s="35"/>
      <c r="AB16" s="35"/>
      <c r="AC16" s="35"/>
      <c r="AD16" s="35"/>
      <c r="AE16" s="35"/>
      <c r="AF16" s="35"/>
      <c r="AG16" s="12"/>
      <c r="AH16" s="35"/>
      <c r="AI16" s="35"/>
      <c r="AJ16" s="35"/>
      <c r="AK16" s="35"/>
      <c r="AL16" s="35"/>
      <c r="AM16" s="35"/>
      <c r="AN16" s="12"/>
      <c r="AO16" s="35"/>
      <c r="AP16" s="35"/>
      <c r="AQ16" s="35"/>
      <c r="AR16" s="35"/>
      <c r="AS16" s="35"/>
      <c r="AT16" s="35"/>
      <c r="AU16" s="12"/>
      <c r="AV16" s="35"/>
      <c r="AW16" s="35"/>
      <c r="AX16" s="35"/>
      <c r="AY16" s="35"/>
      <c r="AZ16" s="35"/>
      <c r="BA16" s="35"/>
      <c r="BB16" s="35"/>
      <c r="BC16" s="35"/>
      <c r="BD16" s="35"/>
      <c r="BE16" s="35"/>
      <c r="BF16" s="35"/>
      <c r="BG16" s="35"/>
      <c r="BH16" s="12"/>
      <c r="BI16" s="35"/>
      <c r="BJ16" s="35"/>
      <c r="BK16" s="35"/>
      <c r="BL16" s="35"/>
      <c r="BM16" s="35"/>
      <c r="BN16" s="35"/>
      <c r="BO16" s="12"/>
      <c r="BP16" s="35"/>
      <c r="BQ16" s="35"/>
      <c r="BR16" s="35"/>
      <c r="BS16" s="35"/>
      <c r="BT16" s="35"/>
      <c r="BU16" s="35"/>
      <c r="BV16" s="12"/>
      <c r="BW16" s="35"/>
      <c r="BX16" s="35"/>
      <c r="BY16" s="35"/>
      <c r="BZ16" s="35"/>
      <c r="CA16" s="35"/>
      <c r="CB16" s="35"/>
      <c r="CC16" s="12"/>
      <c r="CD16" s="35"/>
      <c r="CE16" s="35"/>
      <c r="CF16" s="35"/>
      <c r="CG16" s="35"/>
      <c r="CH16" s="35"/>
      <c r="CI16" s="35"/>
      <c r="CJ16" s="35"/>
      <c r="CK16" s="35"/>
      <c r="CL16" s="12"/>
      <c r="CM16" s="35"/>
      <c r="CN16" s="35"/>
      <c r="CO16" s="35"/>
      <c r="CP16" s="35"/>
      <c r="CQ16" s="35"/>
      <c r="CR16" s="35"/>
      <c r="CS16" s="12"/>
      <c r="CT16" s="35"/>
      <c r="CU16" s="35"/>
      <c r="CV16" s="35"/>
      <c r="CW16" s="35"/>
      <c r="CX16" s="12"/>
      <c r="CY16" s="35"/>
      <c r="CZ16" s="35"/>
      <c r="DA16" s="12"/>
    </row>
    <row r="17" spans="1:105" s="1" customFormat="1" ht="12.95" customHeight="1" x14ac:dyDescent="0.2">
      <c r="A17" s="5"/>
      <c r="C17" s="27" t="s">
        <v>156</v>
      </c>
      <c r="D17" s="71" t="s">
        <v>35</v>
      </c>
      <c r="E17" s="68" t="s">
        <v>63</v>
      </c>
      <c r="F17" s="5" t="s">
        <v>9</v>
      </c>
      <c r="G17" s="12"/>
      <c r="H17" s="30">
        <v>20</v>
      </c>
      <c r="I17" s="30">
        <v>20</v>
      </c>
      <c r="J17" s="30">
        <v>20</v>
      </c>
      <c r="K17" s="30">
        <v>20</v>
      </c>
      <c r="L17" s="30">
        <v>20</v>
      </c>
      <c r="M17" s="30">
        <v>20</v>
      </c>
      <c r="N17" s="30">
        <v>20</v>
      </c>
      <c r="O17" s="30">
        <v>20</v>
      </c>
      <c r="P17" s="30">
        <v>20</v>
      </c>
      <c r="Q17" s="30">
        <v>20</v>
      </c>
      <c r="R17" s="30">
        <v>20</v>
      </c>
      <c r="S17" s="30">
        <v>20</v>
      </c>
      <c r="T17" s="12"/>
      <c r="U17" s="30">
        <v>20</v>
      </c>
      <c r="V17" s="30">
        <v>20</v>
      </c>
      <c r="W17" s="30">
        <v>20</v>
      </c>
      <c r="X17" s="30">
        <v>20</v>
      </c>
      <c r="Y17" s="30">
        <v>20</v>
      </c>
      <c r="Z17" s="30">
        <v>20</v>
      </c>
      <c r="AA17" s="30">
        <v>20</v>
      </c>
      <c r="AB17" s="30">
        <v>20</v>
      </c>
      <c r="AC17" s="30">
        <v>20</v>
      </c>
      <c r="AD17" s="30">
        <v>20</v>
      </c>
      <c r="AE17" s="30">
        <v>20</v>
      </c>
      <c r="AF17" s="30">
        <v>20</v>
      </c>
      <c r="AG17" s="12"/>
      <c r="AH17" s="30">
        <v>20</v>
      </c>
      <c r="AI17" s="30">
        <v>20</v>
      </c>
      <c r="AJ17" s="30">
        <v>20</v>
      </c>
      <c r="AK17" s="30">
        <v>20</v>
      </c>
      <c r="AL17" s="30">
        <v>20</v>
      </c>
      <c r="AM17" s="30">
        <v>20</v>
      </c>
      <c r="AN17" s="12"/>
      <c r="AO17" s="30">
        <v>20</v>
      </c>
      <c r="AP17" s="30">
        <v>20</v>
      </c>
      <c r="AQ17" s="30">
        <v>20</v>
      </c>
      <c r="AR17" s="30">
        <v>20</v>
      </c>
      <c r="AS17" s="30">
        <v>20</v>
      </c>
      <c r="AT17" s="30">
        <v>20</v>
      </c>
      <c r="AU17" s="12"/>
      <c r="AV17" s="30">
        <v>20</v>
      </c>
      <c r="AW17" s="30">
        <v>20</v>
      </c>
      <c r="AX17" s="30">
        <v>20</v>
      </c>
      <c r="AY17" s="30">
        <v>20</v>
      </c>
      <c r="AZ17" s="30">
        <v>20</v>
      </c>
      <c r="BA17" s="30">
        <v>20</v>
      </c>
      <c r="BB17" s="30">
        <v>20</v>
      </c>
      <c r="BC17" s="30">
        <v>20</v>
      </c>
      <c r="BD17" s="30">
        <v>20</v>
      </c>
      <c r="BE17" s="30">
        <v>20</v>
      </c>
      <c r="BF17" s="30">
        <v>20</v>
      </c>
      <c r="BG17" s="30">
        <v>20</v>
      </c>
      <c r="BH17" s="12"/>
      <c r="BI17" s="30">
        <v>20</v>
      </c>
      <c r="BJ17" s="30">
        <v>20</v>
      </c>
      <c r="BK17" s="30">
        <v>20</v>
      </c>
      <c r="BL17" s="30">
        <v>20</v>
      </c>
      <c r="BM17" s="30">
        <v>20</v>
      </c>
      <c r="BN17" s="30">
        <v>20</v>
      </c>
      <c r="BO17" s="12"/>
      <c r="BP17" s="30">
        <v>20</v>
      </c>
      <c r="BQ17" s="30">
        <v>20</v>
      </c>
      <c r="BR17" s="30">
        <v>20</v>
      </c>
      <c r="BS17" s="30">
        <v>20</v>
      </c>
      <c r="BT17" s="30">
        <v>20</v>
      </c>
      <c r="BU17" s="30">
        <v>20</v>
      </c>
      <c r="BV17" s="12"/>
      <c r="BW17" s="30">
        <v>20</v>
      </c>
      <c r="BX17" s="30">
        <v>20</v>
      </c>
      <c r="BY17" s="30">
        <v>20</v>
      </c>
      <c r="BZ17" s="30">
        <v>20</v>
      </c>
      <c r="CA17" s="30">
        <v>20</v>
      </c>
      <c r="CB17" s="30">
        <v>20</v>
      </c>
      <c r="CC17" s="12"/>
      <c r="CD17" s="30">
        <v>20</v>
      </c>
      <c r="CE17" s="30">
        <v>20</v>
      </c>
      <c r="CF17" s="30">
        <v>20</v>
      </c>
      <c r="CG17" s="30">
        <v>20</v>
      </c>
      <c r="CH17" s="30">
        <v>20</v>
      </c>
      <c r="CI17" s="30">
        <v>20</v>
      </c>
      <c r="CJ17" s="30">
        <v>20</v>
      </c>
      <c r="CK17" s="30">
        <v>20</v>
      </c>
      <c r="CL17" s="12"/>
      <c r="CM17" s="30">
        <v>20</v>
      </c>
      <c r="CN17" s="30">
        <v>20</v>
      </c>
      <c r="CO17" s="30">
        <v>20</v>
      </c>
      <c r="CP17" s="30">
        <v>20</v>
      </c>
      <c r="CQ17" s="30">
        <v>20</v>
      </c>
      <c r="CR17" s="30">
        <v>20</v>
      </c>
      <c r="CS17" s="12"/>
      <c r="CT17" s="30">
        <v>20</v>
      </c>
      <c r="CU17" s="30">
        <v>20</v>
      </c>
      <c r="CV17" s="30">
        <v>20</v>
      </c>
      <c r="CW17" s="30">
        <v>20</v>
      </c>
      <c r="CX17" s="12"/>
      <c r="CY17" s="30">
        <v>20</v>
      </c>
      <c r="CZ17" s="30">
        <v>20</v>
      </c>
      <c r="DA17" s="12"/>
    </row>
    <row r="18" spans="1:105" s="1" customFormat="1" ht="12.95" customHeight="1" x14ac:dyDescent="0.2">
      <c r="A18" s="5"/>
      <c r="C18" s="6" t="s">
        <v>157</v>
      </c>
      <c r="D18" s="71" t="s">
        <v>36</v>
      </c>
      <c r="E18" s="68" t="s">
        <v>37</v>
      </c>
      <c r="F18" s="5" t="s">
        <v>8</v>
      </c>
      <c r="G18" s="12"/>
      <c r="H18" s="30" t="s">
        <v>417</v>
      </c>
      <c r="I18" s="30" t="s">
        <v>417</v>
      </c>
      <c r="J18" s="30" t="s">
        <v>417</v>
      </c>
      <c r="K18" s="30" t="s">
        <v>417</v>
      </c>
      <c r="L18" s="30" t="s">
        <v>417</v>
      </c>
      <c r="M18" s="30" t="s">
        <v>417</v>
      </c>
      <c r="N18" s="30" t="s">
        <v>417</v>
      </c>
      <c r="O18" s="30" t="s">
        <v>417</v>
      </c>
      <c r="P18" s="30" t="s">
        <v>417</v>
      </c>
      <c r="Q18" s="30" t="s">
        <v>417</v>
      </c>
      <c r="R18" s="30" t="s">
        <v>417</v>
      </c>
      <c r="S18" s="30" t="s">
        <v>417</v>
      </c>
      <c r="T18" s="12"/>
      <c r="U18" s="30" t="s">
        <v>417</v>
      </c>
      <c r="V18" s="30" t="s">
        <v>417</v>
      </c>
      <c r="W18" s="30" t="s">
        <v>417</v>
      </c>
      <c r="X18" s="30" t="s">
        <v>417</v>
      </c>
      <c r="Y18" s="30" t="s">
        <v>417</v>
      </c>
      <c r="Z18" s="30" t="s">
        <v>417</v>
      </c>
      <c r="AA18" s="30" t="s">
        <v>417</v>
      </c>
      <c r="AB18" s="30" t="s">
        <v>417</v>
      </c>
      <c r="AC18" s="30" t="s">
        <v>417</v>
      </c>
      <c r="AD18" s="30" t="s">
        <v>417</v>
      </c>
      <c r="AE18" s="30" t="s">
        <v>417</v>
      </c>
      <c r="AF18" s="30" t="s">
        <v>417</v>
      </c>
      <c r="AG18" s="12"/>
      <c r="AH18" s="30" t="s">
        <v>417</v>
      </c>
      <c r="AI18" s="30" t="s">
        <v>417</v>
      </c>
      <c r="AJ18" s="30" t="s">
        <v>417</v>
      </c>
      <c r="AK18" s="30" t="s">
        <v>417</v>
      </c>
      <c r="AL18" s="30" t="s">
        <v>417</v>
      </c>
      <c r="AM18" s="30" t="s">
        <v>417</v>
      </c>
      <c r="AN18" s="12"/>
      <c r="AO18" s="30" t="s">
        <v>417</v>
      </c>
      <c r="AP18" s="30" t="s">
        <v>417</v>
      </c>
      <c r="AQ18" s="30" t="s">
        <v>417</v>
      </c>
      <c r="AR18" s="30" t="s">
        <v>417</v>
      </c>
      <c r="AS18" s="30" t="s">
        <v>417</v>
      </c>
      <c r="AT18" s="30" t="s">
        <v>417</v>
      </c>
      <c r="AU18" s="12"/>
      <c r="AV18" s="30" t="s">
        <v>417</v>
      </c>
      <c r="AW18" s="30" t="s">
        <v>417</v>
      </c>
      <c r="AX18" s="30" t="s">
        <v>417</v>
      </c>
      <c r="AY18" s="30" t="s">
        <v>417</v>
      </c>
      <c r="AZ18" s="30" t="s">
        <v>417</v>
      </c>
      <c r="BA18" s="30" t="s">
        <v>417</v>
      </c>
      <c r="BB18" s="30" t="s">
        <v>417</v>
      </c>
      <c r="BC18" s="30" t="s">
        <v>417</v>
      </c>
      <c r="BD18" s="30" t="s">
        <v>417</v>
      </c>
      <c r="BE18" s="30" t="s">
        <v>417</v>
      </c>
      <c r="BF18" s="30" t="s">
        <v>417</v>
      </c>
      <c r="BG18" s="30" t="s">
        <v>417</v>
      </c>
      <c r="BH18" s="12"/>
      <c r="BI18" s="30" t="s">
        <v>417</v>
      </c>
      <c r="BJ18" s="30" t="s">
        <v>417</v>
      </c>
      <c r="BK18" s="30" t="s">
        <v>417</v>
      </c>
      <c r="BL18" s="30" t="s">
        <v>417</v>
      </c>
      <c r="BM18" s="30" t="s">
        <v>417</v>
      </c>
      <c r="BN18" s="30" t="s">
        <v>417</v>
      </c>
      <c r="BO18" s="12"/>
      <c r="BP18" s="30" t="s">
        <v>417</v>
      </c>
      <c r="BQ18" s="30" t="s">
        <v>417</v>
      </c>
      <c r="BR18" s="30" t="s">
        <v>417</v>
      </c>
      <c r="BS18" s="30" t="s">
        <v>417</v>
      </c>
      <c r="BT18" s="30" t="s">
        <v>417</v>
      </c>
      <c r="BU18" s="30" t="s">
        <v>417</v>
      </c>
      <c r="BV18" s="12"/>
      <c r="BW18" s="30" t="s">
        <v>417</v>
      </c>
      <c r="BX18" s="30" t="s">
        <v>417</v>
      </c>
      <c r="BY18" s="30" t="s">
        <v>417</v>
      </c>
      <c r="BZ18" s="30" t="s">
        <v>417</v>
      </c>
      <c r="CA18" s="30" t="s">
        <v>417</v>
      </c>
      <c r="CB18" s="30" t="s">
        <v>417</v>
      </c>
      <c r="CC18" s="12"/>
      <c r="CD18" s="30" t="s">
        <v>417</v>
      </c>
      <c r="CE18" s="30" t="s">
        <v>417</v>
      </c>
      <c r="CF18" s="30" t="s">
        <v>417</v>
      </c>
      <c r="CG18" s="30" t="s">
        <v>417</v>
      </c>
      <c r="CH18" s="30" t="s">
        <v>417</v>
      </c>
      <c r="CI18" s="30" t="s">
        <v>417</v>
      </c>
      <c r="CJ18" s="30" t="s">
        <v>417</v>
      </c>
      <c r="CK18" s="30" t="s">
        <v>417</v>
      </c>
      <c r="CL18" s="12"/>
      <c r="CM18" s="30" t="s">
        <v>417</v>
      </c>
      <c r="CN18" s="30" t="s">
        <v>417</v>
      </c>
      <c r="CO18" s="30" t="s">
        <v>417</v>
      </c>
      <c r="CP18" s="30" t="s">
        <v>417</v>
      </c>
      <c r="CQ18" s="30" t="s">
        <v>417</v>
      </c>
      <c r="CR18" s="30" t="s">
        <v>417</v>
      </c>
      <c r="CS18" s="12"/>
      <c r="CT18" s="30" t="s">
        <v>417</v>
      </c>
      <c r="CU18" s="30" t="s">
        <v>417</v>
      </c>
      <c r="CV18" s="30" t="s">
        <v>417</v>
      </c>
      <c r="CW18" s="30" t="s">
        <v>417</v>
      </c>
      <c r="CX18" s="12"/>
      <c r="CY18" s="30" t="s">
        <v>417</v>
      </c>
      <c r="CZ18" s="30" t="s">
        <v>417</v>
      </c>
      <c r="DA18" s="12"/>
    </row>
    <row r="19" spans="1:105" s="123" customFormat="1" ht="12.95" customHeight="1" x14ac:dyDescent="0.2">
      <c r="A19" s="5"/>
      <c r="B19" s="1"/>
      <c r="C19" s="6" t="s">
        <v>158</v>
      </c>
      <c r="D19" s="71" t="s">
        <v>124</v>
      </c>
      <c r="E19" s="68" t="s">
        <v>133</v>
      </c>
      <c r="F19" s="5" t="s">
        <v>8</v>
      </c>
      <c r="G19" s="12"/>
      <c r="H19" s="37">
        <v>30.533333333333331</v>
      </c>
      <c r="I19" s="37">
        <v>30.533333333333331</v>
      </c>
      <c r="J19" s="37">
        <v>30.533333333333331</v>
      </c>
      <c r="K19" s="37">
        <v>31.233333333333331</v>
      </c>
      <c r="L19" s="37">
        <v>31.233333333333331</v>
      </c>
      <c r="M19" s="37">
        <v>31.233333333333331</v>
      </c>
      <c r="N19" s="37">
        <v>27.333333333333332</v>
      </c>
      <c r="O19" s="37">
        <v>27.333333333333332</v>
      </c>
      <c r="P19" s="37">
        <v>27.333333333333332</v>
      </c>
      <c r="Q19" s="37">
        <v>30.766666666666666</v>
      </c>
      <c r="R19" s="37">
        <v>30.766666666666666</v>
      </c>
      <c r="S19" s="37">
        <v>30.766666666666666</v>
      </c>
      <c r="T19" s="12"/>
      <c r="U19" s="37">
        <v>30.533333333333331</v>
      </c>
      <c r="V19" s="37">
        <v>30.533333333333331</v>
      </c>
      <c r="W19" s="37">
        <v>30.533333333333331</v>
      </c>
      <c r="X19" s="37">
        <v>31.233333333333331</v>
      </c>
      <c r="Y19" s="37">
        <v>31.233333333333331</v>
      </c>
      <c r="Z19" s="37">
        <v>31.233333333333331</v>
      </c>
      <c r="AA19" s="37">
        <v>27.333333333333332</v>
      </c>
      <c r="AB19" s="37">
        <v>27.333333333333332</v>
      </c>
      <c r="AC19" s="37">
        <v>27.333333333333332</v>
      </c>
      <c r="AD19" s="37">
        <v>30.766666666666666</v>
      </c>
      <c r="AE19" s="37">
        <v>30.766666666666666</v>
      </c>
      <c r="AF19" s="37">
        <v>30.766666666666666</v>
      </c>
      <c r="AG19" s="122"/>
      <c r="AH19" s="30">
        <v>30.8</v>
      </c>
      <c r="AI19" s="30">
        <v>30.8</v>
      </c>
      <c r="AJ19" s="30">
        <v>30.8</v>
      </c>
      <c r="AK19" s="30">
        <v>29.7</v>
      </c>
      <c r="AL19" s="30">
        <v>29.7</v>
      </c>
      <c r="AM19" s="30">
        <v>29.7</v>
      </c>
      <c r="AN19" s="122"/>
      <c r="AO19" s="37">
        <v>30.533333333333331</v>
      </c>
      <c r="AP19" s="37">
        <v>30.533333333333331</v>
      </c>
      <c r="AQ19" s="37">
        <v>31.233333333333331</v>
      </c>
      <c r="AR19" s="37">
        <v>27.333333333333332</v>
      </c>
      <c r="AS19" s="37">
        <v>27.333333333333332</v>
      </c>
      <c r="AT19" s="37">
        <v>30.766666666666666</v>
      </c>
      <c r="AU19" s="122"/>
      <c r="AV19" s="37">
        <v>30.533333333333331</v>
      </c>
      <c r="AW19" s="37">
        <v>30.533333333333331</v>
      </c>
      <c r="AX19" s="37">
        <v>30.533333333333331</v>
      </c>
      <c r="AY19" s="37">
        <v>31.233333333333331</v>
      </c>
      <c r="AZ19" s="37">
        <v>31.233333333333331</v>
      </c>
      <c r="BA19" s="37">
        <v>31.233333333333331</v>
      </c>
      <c r="BB19" s="37">
        <v>27.333333333333332</v>
      </c>
      <c r="BC19" s="37">
        <v>27.333333333333332</v>
      </c>
      <c r="BD19" s="37">
        <v>27.333333333333332</v>
      </c>
      <c r="BE19" s="37">
        <v>30.766666666666666</v>
      </c>
      <c r="BF19" s="37">
        <v>30.766666666666666</v>
      </c>
      <c r="BG19" s="37">
        <v>30.766666666666666</v>
      </c>
      <c r="BH19" s="122"/>
      <c r="BI19" s="38">
        <v>30.5</v>
      </c>
      <c r="BJ19" s="38">
        <v>31.2</v>
      </c>
      <c r="BK19" s="38">
        <v>27.3</v>
      </c>
      <c r="BL19" s="38">
        <v>26.7</v>
      </c>
      <c r="BM19" s="38">
        <v>27.6</v>
      </c>
      <c r="BN19" s="38">
        <v>26.8</v>
      </c>
      <c r="BO19" s="122"/>
      <c r="BP19" s="37">
        <v>31.233333333333331</v>
      </c>
      <c r="BQ19" s="37">
        <v>31.233333333333331</v>
      </c>
      <c r="BR19" s="37">
        <v>31.233333333333331</v>
      </c>
      <c r="BS19" s="37">
        <v>31.233333333333331</v>
      </c>
      <c r="BT19" s="37">
        <v>31.233333333333331</v>
      </c>
      <c r="BU19" s="37">
        <v>31.233333333333331</v>
      </c>
      <c r="BV19" s="122"/>
      <c r="BW19" s="37">
        <v>31.233333333333331</v>
      </c>
      <c r="BX19" s="37">
        <v>31.233333333333331</v>
      </c>
      <c r="BY19" s="37">
        <v>31.233333333333331</v>
      </c>
      <c r="BZ19" s="37">
        <v>31.233333333333331</v>
      </c>
      <c r="CA19" s="37">
        <v>31.233333333333331</v>
      </c>
      <c r="CB19" s="37">
        <v>31.233333333333331</v>
      </c>
      <c r="CC19" s="122"/>
      <c r="CD19" s="37">
        <v>31.233333333333331</v>
      </c>
      <c r="CE19" s="37">
        <v>31.233333333333331</v>
      </c>
      <c r="CF19" s="37">
        <v>31.233333333333331</v>
      </c>
      <c r="CG19" s="37">
        <v>31.233333333333331</v>
      </c>
      <c r="CH19" s="37">
        <v>31.233333333333331</v>
      </c>
      <c r="CI19" s="37">
        <v>31.233333333333331</v>
      </c>
      <c r="CJ19" s="37">
        <v>31.233333333333331</v>
      </c>
      <c r="CK19" s="37">
        <v>31.233333333333331</v>
      </c>
      <c r="CL19" s="122"/>
      <c r="CM19" s="37">
        <v>30.533333333333331</v>
      </c>
      <c r="CN19" s="37">
        <v>30.533333333333331</v>
      </c>
      <c r="CO19" s="37">
        <v>30.533333333333331</v>
      </c>
      <c r="CP19" s="37">
        <v>27.333333333333332</v>
      </c>
      <c r="CQ19" s="37">
        <v>27.333333333333332</v>
      </c>
      <c r="CR19" s="37">
        <v>27.333333333333332</v>
      </c>
      <c r="CS19" s="122"/>
      <c r="CT19" s="37">
        <v>30.533333333333331</v>
      </c>
      <c r="CU19" s="37">
        <v>30.533333333333331</v>
      </c>
      <c r="CV19" s="37">
        <v>27.333333333333332</v>
      </c>
      <c r="CW19" s="37">
        <v>27.333333333333332</v>
      </c>
      <c r="CX19" s="122"/>
      <c r="CY19" s="37">
        <v>27.333333333333332</v>
      </c>
      <c r="CZ19" s="37">
        <v>27.333333333333332</v>
      </c>
      <c r="DA19" s="122"/>
    </row>
    <row r="20" spans="1:105" s="123" customFormat="1" ht="12.95" customHeight="1" x14ac:dyDescent="0.2">
      <c r="A20" s="5"/>
      <c r="B20" s="1"/>
      <c r="C20" s="27" t="s">
        <v>159</v>
      </c>
      <c r="D20" s="73" t="s">
        <v>125</v>
      </c>
      <c r="E20" s="74" t="s">
        <v>129</v>
      </c>
      <c r="F20" s="28" t="s">
        <v>8</v>
      </c>
      <c r="G20" s="12"/>
      <c r="H20" s="37">
        <v>33.933333333333337</v>
      </c>
      <c r="I20" s="37">
        <v>33.933333333333337</v>
      </c>
      <c r="J20" s="37">
        <v>33.933333333333337</v>
      </c>
      <c r="K20" s="37">
        <v>37.566666666666663</v>
      </c>
      <c r="L20" s="37">
        <v>37.566666666666663</v>
      </c>
      <c r="M20" s="37">
        <v>37.566666666666663</v>
      </c>
      <c r="N20" s="37">
        <v>30.8</v>
      </c>
      <c r="O20" s="37">
        <v>30.8</v>
      </c>
      <c r="P20" s="37">
        <v>30.8</v>
      </c>
      <c r="Q20" s="37">
        <v>36.166666666666664</v>
      </c>
      <c r="R20" s="37">
        <v>36.166666666666664</v>
      </c>
      <c r="S20" s="37">
        <v>36.166666666666664</v>
      </c>
      <c r="T20" s="12"/>
      <c r="U20" s="37">
        <v>33.933333333333337</v>
      </c>
      <c r="V20" s="37">
        <v>33.933333333333337</v>
      </c>
      <c r="W20" s="37">
        <v>33.933333333333337</v>
      </c>
      <c r="X20" s="37">
        <v>37.566666666666663</v>
      </c>
      <c r="Y20" s="37">
        <v>37.566666666666663</v>
      </c>
      <c r="Z20" s="37">
        <v>37.566666666666663</v>
      </c>
      <c r="AA20" s="37">
        <v>30.8</v>
      </c>
      <c r="AB20" s="37">
        <v>30.8</v>
      </c>
      <c r="AC20" s="37">
        <v>30.8</v>
      </c>
      <c r="AD20" s="37">
        <v>36.166666666666664</v>
      </c>
      <c r="AE20" s="37">
        <v>36.166666666666664</v>
      </c>
      <c r="AF20" s="37">
        <v>36.166666666666664</v>
      </c>
      <c r="AG20" s="122"/>
      <c r="AH20" s="30">
        <v>35.700000000000003</v>
      </c>
      <c r="AI20" s="30">
        <v>35.700000000000003</v>
      </c>
      <c r="AJ20" s="30">
        <v>35.700000000000003</v>
      </c>
      <c r="AK20" s="30">
        <v>34.799999999999997</v>
      </c>
      <c r="AL20" s="30">
        <v>34.799999999999997</v>
      </c>
      <c r="AM20" s="30">
        <v>34.799999999999997</v>
      </c>
      <c r="AN20" s="122"/>
      <c r="AO20" s="37">
        <v>33.933333333333337</v>
      </c>
      <c r="AP20" s="37">
        <v>33.933333333333337</v>
      </c>
      <c r="AQ20" s="37">
        <v>37.566666666666663</v>
      </c>
      <c r="AR20" s="37">
        <v>30.8</v>
      </c>
      <c r="AS20" s="37">
        <v>30.8</v>
      </c>
      <c r="AT20" s="37">
        <v>36.166666666666664</v>
      </c>
      <c r="AU20" s="122"/>
      <c r="AV20" s="37">
        <v>33.933333333333337</v>
      </c>
      <c r="AW20" s="37">
        <v>33.933333333333337</v>
      </c>
      <c r="AX20" s="37">
        <v>33.933333333333337</v>
      </c>
      <c r="AY20" s="37">
        <v>37.566666666666663</v>
      </c>
      <c r="AZ20" s="37">
        <v>37.566666666666663</v>
      </c>
      <c r="BA20" s="37">
        <v>37.566666666666663</v>
      </c>
      <c r="BB20" s="37">
        <v>30.8</v>
      </c>
      <c r="BC20" s="37">
        <v>30.8</v>
      </c>
      <c r="BD20" s="37">
        <v>30.8</v>
      </c>
      <c r="BE20" s="37">
        <v>36.166666666666664</v>
      </c>
      <c r="BF20" s="37">
        <v>36.166666666666664</v>
      </c>
      <c r="BG20" s="37">
        <v>36.166666666666664</v>
      </c>
      <c r="BH20" s="122"/>
      <c r="BI20" s="38">
        <v>33.9</v>
      </c>
      <c r="BJ20" s="38">
        <v>34.299999999999997</v>
      </c>
      <c r="BK20" s="38">
        <v>30.8</v>
      </c>
      <c r="BL20" s="38">
        <v>30.2</v>
      </c>
      <c r="BM20" s="38">
        <v>31.2</v>
      </c>
      <c r="BN20" s="38">
        <v>30.8</v>
      </c>
      <c r="BO20" s="122"/>
      <c r="BP20" s="37">
        <v>37.566666666666663</v>
      </c>
      <c r="BQ20" s="37">
        <v>37.566666666666663</v>
      </c>
      <c r="BR20" s="37">
        <v>37.566666666666663</v>
      </c>
      <c r="BS20" s="30">
        <v>37.699999999999996</v>
      </c>
      <c r="BT20" s="30">
        <v>37.699999999999996</v>
      </c>
      <c r="BU20" s="30">
        <v>37.699999999999996</v>
      </c>
      <c r="BV20" s="122"/>
      <c r="BW20" s="37">
        <v>37.566666666666663</v>
      </c>
      <c r="BX20" s="37">
        <v>37.566666666666663</v>
      </c>
      <c r="BY20" s="30">
        <v>37.699999999999996</v>
      </c>
      <c r="BZ20" s="30">
        <v>37.699999999999996</v>
      </c>
      <c r="CA20" s="30">
        <v>37.699999999999996</v>
      </c>
      <c r="CB20" s="30">
        <v>37.699999999999996</v>
      </c>
      <c r="CC20" s="122"/>
      <c r="CD20" s="37">
        <v>37.566666666666663</v>
      </c>
      <c r="CE20" s="37">
        <v>37.566666666666663</v>
      </c>
      <c r="CF20" s="37">
        <v>37.566666666666663</v>
      </c>
      <c r="CG20" s="37">
        <v>37.566666666666663</v>
      </c>
      <c r="CH20" s="30">
        <v>37.699999999999996</v>
      </c>
      <c r="CI20" s="30">
        <v>37.699999999999996</v>
      </c>
      <c r="CJ20" s="30">
        <v>37.699999999999996</v>
      </c>
      <c r="CK20" s="30">
        <v>37.699999999999996</v>
      </c>
      <c r="CL20" s="122"/>
      <c r="CM20" s="37">
        <v>33.933333333333337</v>
      </c>
      <c r="CN20" s="37">
        <v>33.933333333333337</v>
      </c>
      <c r="CO20" s="37">
        <v>33.933333333333337</v>
      </c>
      <c r="CP20" s="37">
        <v>30.8</v>
      </c>
      <c r="CQ20" s="37">
        <v>30.8</v>
      </c>
      <c r="CR20" s="37">
        <v>30.8</v>
      </c>
      <c r="CS20" s="122"/>
      <c r="CT20" s="37">
        <v>33.933333333333337</v>
      </c>
      <c r="CU20" s="37">
        <v>33.933333333333337</v>
      </c>
      <c r="CV20" s="37">
        <v>30.8</v>
      </c>
      <c r="CW20" s="37">
        <v>30.8</v>
      </c>
      <c r="CX20" s="122"/>
      <c r="CY20" s="37">
        <v>30.8</v>
      </c>
      <c r="CZ20" s="37">
        <v>30.8</v>
      </c>
      <c r="DA20" s="122"/>
    </row>
    <row r="21" spans="1:105" s="123" customFormat="1" ht="12.95" customHeight="1" x14ac:dyDescent="0.2">
      <c r="A21" s="5"/>
      <c r="B21" s="1"/>
      <c r="C21" s="27" t="s">
        <v>160</v>
      </c>
      <c r="D21" s="73" t="s">
        <v>126</v>
      </c>
      <c r="E21" s="74" t="s">
        <v>130</v>
      </c>
      <c r="F21" s="28" t="s">
        <v>8</v>
      </c>
      <c r="G21" s="12"/>
      <c r="H21" s="37">
        <v>37.85</v>
      </c>
      <c r="I21" s="37">
        <v>37.85</v>
      </c>
      <c r="J21" s="37">
        <v>37.85</v>
      </c>
      <c r="K21" s="37">
        <v>42.463333333333338</v>
      </c>
      <c r="L21" s="37">
        <v>42.463333333333338</v>
      </c>
      <c r="M21" s="37">
        <v>42.463333333333338</v>
      </c>
      <c r="N21" s="37">
        <v>34.733333333333327</v>
      </c>
      <c r="O21" s="37">
        <v>34.733333333333327</v>
      </c>
      <c r="P21" s="37">
        <v>34.733333333333327</v>
      </c>
      <c r="Q21" s="37">
        <v>37.924999999999997</v>
      </c>
      <c r="R21" s="37">
        <v>37.924999999999997</v>
      </c>
      <c r="S21" s="37">
        <v>37.924999999999997</v>
      </c>
      <c r="T21" s="12"/>
      <c r="U21" s="30">
        <v>37.85</v>
      </c>
      <c r="V21" s="30">
        <v>37.85</v>
      </c>
      <c r="W21" s="30">
        <v>37.85</v>
      </c>
      <c r="X21" s="37">
        <v>42.463333333333338</v>
      </c>
      <c r="Y21" s="37">
        <v>42.463333333333338</v>
      </c>
      <c r="Z21" s="37">
        <v>42.463333333333338</v>
      </c>
      <c r="AA21" s="37">
        <v>34.733333333333327</v>
      </c>
      <c r="AB21" s="37">
        <v>34.733333333333327</v>
      </c>
      <c r="AC21" s="37">
        <v>34.733333333333327</v>
      </c>
      <c r="AD21" s="30">
        <v>37.924999999999997</v>
      </c>
      <c r="AE21" s="30">
        <v>37.924999999999997</v>
      </c>
      <c r="AF21" s="30">
        <v>37.924999999999997</v>
      </c>
      <c r="AG21" s="12"/>
      <c r="AH21" s="118"/>
      <c r="AI21" s="118"/>
      <c r="AJ21" s="118"/>
      <c r="AK21" s="118"/>
      <c r="AL21" s="118"/>
      <c r="AM21" s="118"/>
      <c r="AN21" s="12"/>
      <c r="AO21" s="30">
        <v>37.85</v>
      </c>
      <c r="AP21" s="30">
        <v>37.85</v>
      </c>
      <c r="AQ21" s="37">
        <v>42.463333333333338</v>
      </c>
      <c r="AR21" s="37">
        <v>34.733333333333327</v>
      </c>
      <c r="AS21" s="37">
        <v>34.733333333333327</v>
      </c>
      <c r="AT21" s="37">
        <v>37.924999999999997</v>
      </c>
      <c r="AU21" s="12"/>
      <c r="AV21" s="30">
        <v>37.85</v>
      </c>
      <c r="AW21" s="30">
        <v>37.85</v>
      </c>
      <c r="AX21" s="30">
        <v>37.85</v>
      </c>
      <c r="AY21" s="37">
        <v>42.463333333333338</v>
      </c>
      <c r="AZ21" s="37">
        <v>42.463333333333338</v>
      </c>
      <c r="BA21" s="37">
        <v>42.463333333333338</v>
      </c>
      <c r="BB21" s="37">
        <v>34.733333333333327</v>
      </c>
      <c r="BC21" s="37">
        <v>34.733333333333327</v>
      </c>
      <c r="BD21" s="37">
        <v>34.733333333333327</v>
      </c>
      <c r="BE21" s="37">
        <v>37.924999999999997</v>
      </c>
      <c r="BF21" s="37">
        <v>37.924999999999997</v>
      </c>
      <c r="BG21" s="37">
        <v>37.924999999999997</v>
      </c>
      <c r="BH21" s="12"/>
      <c r="BI21" s="38">
        <v>34.700000000000003</v>
      </c>
      <c r="BJ21" s="38">
        <v>34.9</v>
      </c>
      <c r="BK21" s="38">
        <v>33.6</v>
      </c>
      <c r="BL21" s="38">
        <v>32.9</v>
      </c>
      <c r="BM21" s="38">
        <v>34.6</v>
      </c>
      <c r="BN21" s="38">
        <v>33.799999999999997</v>
      </c>
      <c r="BO21" s="12"/>
      <c r="BP21" s="37">
        <v>42.463333333333338</v>
      </c>
      <c r="BQ21" s="37">
        <v>42.463333333333338</v>
      </c>
      <c r="BR21" s="37">
        <v>42.463333333333338</v>
      </c>
      <c r="BS21" s="118"/>
      <c r="BT21" s="118"/>
      <c r="BU21" s="118"/>
      <c r="BV21" s="12"/>
      <c r="BW21" s="37">
        <v>42.463333333333338</v>
      </c>
      <c r="BX21" s="37">
        <v>42.463333333333338</v>
      </c>
      <c r="BY21" s="118"/>
      <c r="BZ21" s="118"/>
      <c r="CA21" s="118"/>
      <c r="CB21" s="118"/>
      <c r="CC21" s="12"/>
      <c r="CD21" s="37">
        <v>42.463333333333338</v>
      </c>
      <c r="CE21" s="37">
        <v>42.463333333333338</v>
      </c>
      <c r="CF21" s="37">
        <v>42.463333333333338</v>
      </c>
      <c r="CG21" s="37">
        <v>42.463333333333338</v>
      </c>
      <c r="CH21" s="118"/>
      <c r="CI21" s="118"/>
      <c r="CJ21" s="118"/>
      <c r="CK21" s="118"/>
      <c r="CL21" s="12"/>
      <c r="CM21" s="30">
        <v>37.85</v>
      </c>
      <c r="CN21" s="30">
        <v>37.85</v>
      </c>
      <c r="CO21" s="30">
        <v>37.85</v>
      </c>
      <c r="CP21" s="37">
        <v>34.733333333333327</v>
      </c>
      <c r="CQ21" s="37">
        <v>34.733333333333327</v>
      </c>
      <c r="CR21" s="37">
        <v>34.733333333333327</v>
      </c>
      <c r="CS21" s="12"/>
      <c r="CT21" s="30">
        <v>37.85</v>
      </c>
      <c r="CU21" s="30">
        <v>37.85</v>
      </c>
      <c r="CV21" s="37">
        <v>34.733333333333327</v>
      </c>
      <c r="CW21" s="37">
        <v>34.733333333333327</v>
      </c>
      <c r="CX21" s="12"/>
      <c r="CY21" s="37">
        <v>34.733333333333327</v>
      </c>
      <c r="CZ21" s="37">
        <v>34.733333333333327</v>
      </c>
      <c r="DA21" s="12"/>
    </row>
    <row r="22" spans="1:105" s="1" customFormat="1" ht="12.95" customHeight="1" x14ac:dyDescent="0.2">
      <c r="A22" s="5"/>
      <c r="C22" s="27" t="s">
        <v>161</v>
      </c>
      <c r="D22" s="73" t="s">
        <v>127</v>
      </c>
      <c r="E22" s="74" t="s">
        <v>131</v>
      </c>
      <c r="F22" s="28" t="s">
        <v>8</v>
      </c>
      <c r="G22" s="12"/>
      <c r="H22" s="37">
        <v>40.110000000000007</v>
      </c>
      <c r="I22" s="37">
        <v>40.110000000000007</v>
      </c>
      <c r="J22" s="37">
        <v>40.110000000000007</v>
      </c>
      <c r="K22" s="37">
        <v>38.82</v>
      </c>
      <c r="L22" s="37">
        <v>38.82</v>
      </c>
      <c r="M22" s="37">
        <v>38.82</v>
      </c>
      <c r="N22" s="37">
        <v>34.450000000000003</v>
      </c>
      <c r="O22" s="37">
        <v>34.450000000000003</v>
      </c>
      <c r="P22" s="37">
        <v>34.450000000000003</v>
      </c>
      <c r="Q22" s="37">
        <v>38.585000000000001</v>
      </c>
      <c r="R22" s="37">
        <v>38.585000000000001</v>
      </c>
      <c r="S22" s="37">
        <v>38.585000000000001</v>
      </c>
      <c r="T22" s="12"/>
      <c r="U22" s="30">
        <v>40.110000000000007</v>
      </c>
      <c r="V22" s="30">
        <v>40.110000000000007</v>
      </c>
      <c r="W22" s="30">
        <v>40.110000000000007</v>
      </c>
      <c r="X22" s="30">
        <v>38.82</v>
      </c>
      <c r="Y22" s="30">
        <v>38.82</v>
      </c>
      <c r="Z22" s="30">
        <v>38.82</v>
      </c>
      <c r="AA22" s="30">
        <v>34.450000000000003</v>
      </c>
      <c r="AB22" s="30">
        <v>34.450000000000003</v>
      </c>
      <c r="AC22" s="30">
        <v>34.450000000000003</v>
      </c>
      <c r="AD22" s="30">
        <v>38.585000000000001</v>
      </c>
      <c r="AE22" s="30">
        <v>38.585000000000001</v>
      </c>
      <c r="AF22" s="30">
        <v>38.585000000000001</v>
      </c>
      <c r="AG22" s="12"/>
      <c r="AH22" s="118"/>
      <c r="AI22" s="118"/>
      <c r="AJ22" s="118"/>
      <c r="AK22" s="118"/>
      <c r="AL22" s="118"/>
      <c r="AM22" s="118"/>
      <c r="AN22" s="12"/>
      <c r="AO22" s="30">
        <v>40.110000000000007</v>
      </c>
      <c r="AP22" s="30">
        <v>40.110000000000007</v>
      </c>
      <c r="AQ22" s="37">
        <v>38.82</v>
      </c>
      <c r="AR22" s="37">
        <v>34.450000000000003</v>
      </c>
      <c r="AS22" s="37">
        <v>34.450000000000003</v>
      </c>
      <c r="AT22" s="37">
        <v>38.585000000000001</v>
      </c>
      <c r="AU22" s="12"/>
      <c r="AV22" s="30">
        <v>40.110000000000007</v>
      </c>
      <c r="AW22" s="30">
        <v>40.110000000000007</v>
      </c>
      <c r="AX22" s="30">
        <v>40.110000000000007</v>
      </c>
      <c r="AY22" s="37">
        <v>38.82</v>
      </c>
      <c r="AZ22" s="37">
        <v>38.82</v>
      </c>
      <c r="BA22" s="37">
        <v>38.82</v>
      </c>
      <c r="BB22" s="37">
        <v>34.450000000000003</v>
      </c>
      <c r="BC22" s="37">
        <v>34.450000000000003</v>
      </c>
      <c r="BD22" s="37">
        <v>34.450000000000003</v>
      </c>
      <c r="BE22" s="37">
        <v>38.585000000000001</v>
      </c>
      <c r="BF22" s="37">
        <v>38.585000000000001</v>
      </c>
      <c r="BG22" s="37">
        <v>38.585000000000001</v>
      </c>
      <c r="BH22" s="12"/>
      <c r="BI22" s="38">
        <v>35.299999999999997</v>
      </c>
      <c r="BJ22" s="38">
        <v>36.5</v>
      </c>
      <c r="BK22" s="38">
        <v>35.799999999999997</v>
      </c>
      <c r="BL22" s="38">
        <v>34.5</v>
      </c>
      <c r="BM22" s="38">
        <v>36.1</v>
      </c>
      <c r="BN22" s="38">
        <v>36.5</v>
      </c>
      <c r="BO22" s="12"/>
      <c r="BP22" s="37">
        <v>38.82</v>
      </c>
      <c r="BQ22" s="37">
        <v>38.82</v>
      </c>
      <c r="BR22" s="37">
        <v>38.82</v>
      </c>
      <c r="BS22" s="118"/>
      <c r="BT22" s="118"/>
      <c r="BU22" s="118"/>
      <c r="BV22" s="12"/>
      <c r="BW22" s="37">
        <v>38.82</v>
      </c>
      <c r="BX22" s="37">
        <v>38.82</v>
      </c>
      <c r="BY22" s="118"/>
      <c r="BZ22" s="118"/>
      <c r="CA22" s="118"/>
      <c r="CB22" s="118"/>
      <c r="CC22" s="12"/>
      <c r="CD22" s="37">
        <v>38.82</v>
      </c>
      <c r="CE22" s="37">
        <v>38.82</v>
      </c>
      <c r="CF22" s="37">
        <v>38.82</v>
      </c>
      <c r="CG22" s="37">
        <v>38.82</v>
      </c>
      <c r="CH22" s="118"/>
      <c r="CI22" s="118"/>
      <c r="CJ22" s="118"/>
      <c r="CK22" s="118"/>
      <c r="CL22" s="12"/>
      <c r="CM22" s="30">
        <v>40.110000000000007</v>
      </c>
      <c r="CN22" s="30">
        <v>40.110000000000007</v>
      </c>
      <c r="CO22" s="30">
        <v>40.110000000000007</v>
      </c>
      <c r="CP22" s="37">
        <v>34.450000000000003</v>
      </c>
      <c r="CQ22" s="37">
        <v>34.450000000000003</v>
      </c>
      <c r="CR22" s="37">
        <v>34.450000000000003</v>
      </c>
      <c r="CS22" s="12"/>
      <c r="CT22" s="30">
        <v>40.110000000000007</v>
      </c>
      <c r="CU22" s="30">
        <v>40.110000000000007</v>
      </c>
      <c r="CV22" s="37">
        <v>34.450000000000003</v>
      </c>
      <c r="CW22" s="37">
        <v>34.450000000000003</v>
      </c>
      <c r="CX22" s="12"/>
      <c r="CY22" s="30">
        <v>34.450000000000003</v>
      </c>
      <c r="CZ22" s="30">
        <v>34.450000000000003</v>
      </c>
      <c r="DA22" s="12"/>
    </row>
    <row r="23" spans="1:105" s="1" customFormat="1" ht="12.95" customHeight="1" x14ac:dyDescent="0.2">
      <c r="A23" s="5"/>
      <c r="C23" s="27" t="s">
        <v>162</v>
      </c>
      <c r="D23" s="73" t="s">
        <v>128</v>
      </c>
      <c r="E23" s="74" t="s">
        <v>132</v>
      </c>
      <c r="F23" s="28" t="s">
        <v>8</v>
      </c>
      <c r="G23" s="12"/>
      <c r="H23" s="37">
        <v>42.176666666666669</v>
      </c>
      <c r="I23" s="37">
        <v>42.176666666666669</v>
      </c>
      <c r="J23" s="37">
        <v>42.176666666666669</v>
      </c>
      <c r="K23" s="37">
        <v>44.063333333333333</v>
      </c>
      <c r="L23" s="37">
        <v>44.063333333333333</v>
      </c>
      <c r="M23" s="37">
        <v>44.063333333333333</v>
      </c>
      <c r="N23" s="37">
        <v>35.533333333333331</v>
      </c>
      <c r="O23" s="37">
        <v>35.533333333333331</v>
      </c>
      <c r="P23" s="37">
        <v>35.533333333333331</v>
      </c>
      <c r="Q23" s="118"/>
      <c r="R23" s="118"/>
      <c r="S23" s="118"/>
      <c r="T23" s="12"/>
      <c r="U23" s="37">
        <v>42.176666666666669</v>
      </c>
      <c r="V23" s="37">
        <v>42.176666666666669</v>
      </c>
      <c r="W23" s="37">
        <v>42.176666666666669</v>
      </c>
      <c r="X23" s="37">
        <v>44.063333333333333</v>
      </c>
      <c r="Y23" s="37">
        <v>44.063333333333333</v>
      </c>
      <c r="Z23" s="37">
        <v>44.063333333333333</v>
      </c>
      <c r="AA23" s="37">
        <v>35.533333333333331</v>
      </c>
      <c r="AB23" s="37">
        <v>35.533333333333331</v>
      </c>
      <c r="AC23" s="37">
        <v>35.533333333333331</v>
      </c>
      <c r="AD23" s="118"/>
      <c r="AE23" s="118"/>
      <c r="AF23" s="118"/>
      <c r="AG23" s="12"/>
      <c r="AH23" s="30">
        <v>56.9</v>
      </c>
      <c r="AI23" s="30">
        <v>55.9</v>
      </c>
      <c r="AJ23" s="30">
        <v>56.3</v>
      </c>
      <c r="AK23" s="30">
        <v>54</v>
      </c>
      <c r="AL23" s="30">
        <v>50.7</v>
      </c>
      <c r="AM23" s="30">
        <v>45.65</v>
      </c>
      <c r="AN23" s="12"/>
      <c r="AO23" s="37">
        <v>42.176666666666669</v>
      </c>
      <c r="AP23" s="37">
        <v>42.176666666666669</v>
      </c>
      <c r="AQ23" s="37">
        <v>44.063333333333333</v>
      </c>
      <c r="AR23" s="37">
        <v>35.533333333333331</v>
      </c>
      <c r="AS23" s="37">
        <v>35.533333333333331</v>
      </c>
      <c r="AT23" s="118"/>
      <c r="AU23" s="12"/>
      <c r="AV23" s="37">
        <v>42.176666666666669</v>
      </c>
      <c r="AW23" s="37">
        <v>42.176666666666669</v>
      </c>
      <c r="AX23" s="37">
        <v>42.176666666666669</v>
      </c>
      <c r="AY23" s="37">
        <v>44.063333333333333</v>
      </c>
      <c r="AZ23" s="37">
        <v>44.063333333333333</v>
      </c>
      <c r="BA23" s="37">
        <v>44.063333333333333</v>
      </c>
      <c r="BB23" s="37">
        <v>35.533333333333331</v>
      </c>
      <c r="BC23" s="37">
        <v>35.533333333333331</v>
      </c>
      <c r="BD23" s="37">
        <v>35.533333333333331</v>
      </c>
      <c r="BE23" s="118"/>
      <c r="BF23" s="118"/>
      <c r="BG23" s="118"/>
      <c r="BH23" s="12"/>
      <c r="BI23" s="38">
        <v>37.4</v>
      </c>
      <c r="BJ23" s="38">
        <v>37.5</v>
      </c>
      <c r="BK23" s="38">
        <v>36.299999999999997</v>
      </c>
      <c r="BL23" s="38">
        <v>35.1</v>
      </c>
      <c r="BM23" s="38">
        <v>38.6</v>
      </c>
      <c r="BN23" s="38">
        <v>38.4</v>
      </c>
      <c r="BO23" s="12"/>
      <c r="BP23" s="37">
        <v>44.063333333333333</v>
      </c>
      <c r="BQ23" s="37">
        <v>44.063333333333333</v>
      </c>
      <c r="BR23" s="37">
        <v>44.063333333333333</v>
      </c>
      <c r="BS23" s="118"/>
      <c r="BT23" s="118"/>
      <c r="BU23" s="118"/>
      <c r="BV23" s="12"/>
      <c r="BW23" s="37">
        <v>44.063333333333333</v>
      </c>
      <c r="BX23" s="37">
        <v>44.063333333333333</v>
      </c>
      <c r="BY23" s="118"/>
      <c r="BZ23" s="118"/>
      <c r="CA23" s="118"/>
      <c r="CB23" s="118"/>
      <c r="CC23" s="12"/>
      <c r="CD23" s="37">
        <v>44.063333333333333</v>
      </c>
      <c r="CE23" s="37">
        <v>44.063333333333333</v>
      </c>
      <c r="CF23" s="37">
        <v>44.063333333333333</v>
      </c>
      <c r="CG23" s="37">
        <v>44.063333333333333</v>
      </c>
      <c r="CH23" s="118"/>
      <c r="CI23" s="118"/>
      <c r="CJ23" s="118"/>
      <c r="CK23" s="118"/>
      <c r="CL23" s="12"/>
      <c r="CM23" s="37">
        <v>42.176666666666669</v>
      </c>
      <c r="CN23" s="37">
        <v>42.176666666666669</v>
      </c>
      <c r="CO23" s="37">
        <v>42.176666666666669</v>
      </c>
      <c r="CP23" s="37">
        <v>35.533333333333331</v>
      </c>
      <c r="CQ23" s="37">
        <v>35.533333333333331</v>
      </c>
      <c r="CR23" s="37">
        <v>35.533333333333331</v>
      </c>
      <c r="CS23" s="12"/>
      <c r="CT23" s="37">
        <v>42.176666666666669</v>
      </c>
      <c r="CU23" s="37">
        <v>42.176666666666669</v>
      </c>
      <c r="CV23" s="38">
        <v>35.1</v>
      </c>
      <c r="CW23" s="38">
        <v>35.1</v>
      </c>
      <c r="CX23" s="12"/>
      <c r="CY23" s="37">
        <v>35.533333333333331</v>
      </c>
      <c r="CZ23" s="37">
        <v>35.533333333333331</v>
      </c>
      <c r="DA23" s="12"/>
    </row>
    <row r="24" spans="1:105" s="1" customFormat="1" ht="12.95" customHeight="1" x14ac:dyDescent="0.2">
      <c r="A24" s="3"/>
      <c r="B24" s="11" t="s">
        <v>25</v>
      </c>
      <c r="C24" s="9" t="s">
        <v>26</v>
      </c>
      <c r="D24" s="70"/>
      <c r="E24" s="65"/>
      <c r="F24" s="12"/>
      <c r="G24" s="12"/>
      <c r="H24" s="35"/>
      <c r="I24" s="35"/>
      <c r="J24" s="35"/>
      <c r="K24" s="35"/>
      <c r="L24" s="35"/>
      <c r="M24" s="35"/>
      <c r="N24" s="35"/>
      <c r="O24" s="35"/>
      <c r="P24" s="35"/>
      <c r="Q24" s="35"/>
      <c r="R24" s="35"/>
      <c r="S24" s="35"/>
      <c r="T24" s="12"/>
      <c r="U24" s="35"/>
      <c r="V24" s="35"/>
      <c r="W24" s="35"/>
      <c r="X24" s="35"/>
      <c r="Y24" s="35"/>
      <c r="Z24" s="35"/>
      <c r="AA24" s="35"/>
      <c r="AB24" s="35"/>
      <c r="AC24" s="35"/>
      <c r="AD24" s="35"/>
      <c r="AE24" s="35"/>
      <c r="AF24" s="35"/>
      <c r="AG24" s="12"/>
      <c r="AH24" s="35"/>
      <c r="AI24" s="35"/>
      <c r="AJ24" s="35"/>
      <c r="AK24" s="35"/>
      <c r="AL24" s="35"/>
      <c r="AM24" s="35"/>
      <c r="AN24" s="12"/>
      <c r="AO24" s="35"/>
      <c r="AP24" s="35"/>
      <c r="AQ24" s="35"/>
      <c r="AR24" s="35"/>
      <c r="AS24" s="35"/>
      <c r="AT24" s="35"/>
      <c r="AU24" s="12"/>
      <c r="AV24" s="35"/>
      <c r="AW24" s="35"/>
      <c r="AX24" s="35"/>
      <c r="AY24" s="35"/>
      <c r="AZ24" s="35"/>
      <c r="BA24" s="35"/>
      <c r="BB24" s="35"/>
      <c r="BC24" s="35"/>
      <c r="BD24" s="35"/>
      <c r="BE24" s="35"/>
      <c r="BF24" s="35"/>
      <c r="BG24" s="35"/>
      <c r="BH24" s="12"/>
      <c r="BI24" s="35"/>
      <c r="BJ24" s="35"/>
      <c r="BK24" s="35"/>
      <c r="BL24" s="35"/>
      <c r="BM24" s="35"/>
      <c r="BN24" s="35"/>
      <c r="BO24" s="12"/>
      <c r="BP24" s="35"/>
      <c r="BQ24" s="35"/>
      <c r="BR24" s="35"/>
      <c r="BS24" s="35"/>
      <c r="BT24" s="35"/>
      <c r="BU24" s="35"/>
      <c r="BV24" s="12"/>
      <c r="BW24" s="35"/>
      <c r="BX24" s="35"/>
      <c r="BY24" s="35"/>
      <c r="BZ24" s="35"/>
      <c r="CA24" s="35"/>
      <c r="CB24" s="35"/>
      <c r="CC24" s="12"/>
      <c r="CD24" s="35"/>
      <c r="CE24" s="35"/>
      <c r="CF24" s="35"/>
      <c r="CG24" s="35"/>
      <c r="CH24" s="35"/>
      <c r="CI24" s="35"/>
      <c r="CJ24" s="35"/>
      <c r="CK24" s="35"/>
      <c r="CL24" s="12"/>
      <c r="CM24" s="35"/>
      <c r="CN24" s="35"/>
      <c r="CO24" s="35"/>
      <c r="CP24" s="35"/>
      <c r="CQ24" s="35"/>
      <c r="CR24" s="35"/>
      <c r="CS24" s="12"/>
      <c r="CT24" s="35"/>
      <c r="CU24" s="35"/>
      <c r="CV24" s="35"/>
      <c r="CW24" s="35"/>
      <c r="CX24" s="12"/>
      <c r="CY24" s="35"/>
      <c r="CZ24" s="35"/>
      <c r="DA24" s="12"/>
    </row>
    <row r="25" spans="1:105" s="1" customFormat="1" ht="12.95" customHeight="1" x14ac:dyDescent="0.2">
      <c r="A25" s="5"/>
      <c r="C25" s="27" t="s">
        <v>164</v>
      </c>
      <c r="D25" s="67" t="s">
        <v>3</v>
      </c>
      <c r="E25" s="68" t="s">
        <v>3</v>
      </c>
      <c r="F25" s="5" t="s">
        <v>13</v>
      </c>
      <c r="G25" s="12"/>
      <c r="H25" s="30" t="s">
        <v>342</v>
      </c>
      <c r="I25" s="30" t="s">
        <v>342</v>
      </c>
      <c r="J25" s="30" t="s">
        <v>342</v>
      </c>
      <c r="K25" s="30" t="s">
        <v>342</v>
      </c>
      <c r="L25" s="30" t="s">
        <v>342</v>
      </c>
      <c r="M25" s="30" t="s">
        <v>342</v>
      </c>
      <c r="N25" s="30" t="s">
        <v>405</v>
      </c>
      <c r="O25" s="30" t="s">
        <v>405</v>
      </c>
      <c r="P25" s="30" t="s">
        <v>405</v>
      </c>
      <c r="Q25" s="30" t="s">
        <v>405</v>
      </c>
      <c r="R25" s="30" t="s">
        <v>405</v>
      </c>
      <c r="S25" s="30" t="s">
        <v>405</v>
      </c>
      <c r="T25" s="12"/>
      <c r="U25" s="30" t="s">
        <v>342</v>
      </c>
      <c r="V25" s="30" t="s">
        <v>342</v>
      </c>
      <c r="W25" s="30" t="s">
        <v>342</v>
      </c>
      <c r="X25" s="30" t="s">
        <v>342</v>
      </c>
      <c r="Y25" s="30" t="s">
        <v>342</v>
      </c>
      <c r="Z25" s="30" t="s">
        <v>342</v>
      </c>
      <c r="AA25" s="30" t="s">
        <v>405</v>
      </c>
      <c r="AB25" s="30" t="s">
        <v>405</v>
      </c>
      <c r="AC25" s="30" t="s">
        <v>405</v>
      </c>
      <c r="AD25" s="30" t="s">
        <v>405</v>
      </c>
      <c r="AE25" s="30" t="s">
        <v>405</v>
      </c>
      <c r="AF25" s="30" t="s">
        <v>405</v>
      </c>
      <c r="AG25" s="12"/>
      <c r="AH25" s="30" t="s">
        <v>342</v>
      </c>
      <c r="AI25" s="30" t="s">
        <v>342</v>
      </c>
      <c r="AJ25" s="30" t="s">
        <v>342</v>
      </c>
      <c r="AK25" s="30" t="s">
        <v>405</v>
      </c>
      <c r="AL25" s="30" t="s">
        <v>405</v>
      </c>
      <c r="AM25" s="30" t="s">
        <v>405</v>
      </c>
      <c r="AN25" s="12"/>
      <c r="AO25" s="30" t="s">
        <v>342</v>
      </c>
      <c r="AP25" s="30" t="s">
        <v>342</v>
      </c>
      <c r="AQ25" s="30" t="s">
        <v>342</v>
      </c>
      <c r="AR25" s="30" t="s">
        <v>405</v>
      </c>
      <c r="AS25" s="30" t="s">
        <v>405</v>
      </c>
      <c r="AT25" s="30" t="s">
        <v>405</v>
      </c>
      <c r="AU25" s="12"/>
      <c r="AV25" s="30" t="s">
        <v>342</v>
      </c>
      <c r="AW25" s="30" t="s">
        <v>342</v>
      </c>
      <c r="AX25" s="30" t="s">
        <v>342</v>
      </c>
      <c r="AY25" s="30" t="s">
        <v>342</v>
      </c>
      <c r="AZ25" s="30" t="s">
        <v>342</v>
      </c>
      <c r="BA25" s="30" t="s">
        <v>342</v>
      </c>
      <c r="BB25" s="30" t="s">
        <v>405</v>
      </c>
      <c r="BC25" s="30" t="s">
        <v>405</v>
      </c>
      <c r="BD25" s="30" t="s">
        <v>405</v>
      </c>
      <c r="BE25" s="30" t="s">
        <v>405</v>
      </c>
      <c r="BF25" s="30" t="s">
        <v>405</v>
      </c>
      <c r="BG25" s="30" t="s">
        <v>405</v>
      </c>
      <c r="BH25" s="12"/>
      <c r="BI25" s="30" t="s">
        <v>342</v>
      </c>
      <c r="BJ25" s="30" t="s">
        <v>342</v>
      </c>
      <c r="BK25" s="30" t="s">
        <v>405</v>
      </c>
      <c r="BL25" s="30" t="s">
        <v>405</v>
      </c>
      <c r="BM25" s="30" t="s">
        <v>405</v>
      </c>
      <c r="BN25" s="30" t="s">
        <v>405</v>
      </c>
      <c r="BO25" s="12"/>
      <c r="BP25" s="30" t="s">
        <v>342</v>
      </c>
      <c r="BQ25" s="30" t="s">
        <v>342</v>
      </c>
      <c r="BR25" s="30" t="s">
        <v>342</v>
      </c>
      <c r="BS25" s="30" t="s">
        <v>405</v>
      </c>
      <c r="BT25" s="30" t="s">
        <v>405</v>
      </c>
      <c r="BU25" s="30" t="s">
        <v>405</v>
      </c>
      <c r="BV25" s="12"/>
      <c r="BW25" s="30" t="s">
        <v>342</v>
      </c>
      <c r="BX25" s="30" t="s">
        <v>342</v>
      </c>
      <c r="BY25" s="30" t="s">
        <v>405</v>
      </c>
      <c r="BZ25" s="30" t="s">
        <v>405</v>
      </c>
      <c r="CA25" s="30" t="s">
        <v>405</v>
      </c>
      <c r="CB25" s="30" t="s">
        <v>405</v>
      </c>
      <c r="CC25" s="12"/>
      <c r="CD25" s="30" t="s">
        <v>342</v>
      </c>
      <c r="CE25" s="30" t="s">
        <v>342</v>
      </c>
      <c r="CF25" s="30" t="s">
        <v>342</v>
      </c>
      <c r="CG25" s="30" t="s">
        <v>342</v>
      </c>
      <c r="CH25" s="30" t="s">
        <v>405</v>
      </c>
      <c r="CI25" s="30" t="s">
        <v>405</v>
      </c>
      <c r="CJ25" s="30" t="s">
        <v>405</v>
      </c>
      <c r="CK25" s="30" t="s">
        <v>405</v>
      </c>
      <c r="CL25" s="12"/>
      <c r="CM25" s="30" t="s">
        <v>342</v>
      </c>
      <c r="CN25" s="30" t="s">
        <v>342</v>
      </c>
      <c r="CO25" s="30" t="s">
        <v>342</v>
      </c>
      <c r="CP25" s="30" t="s">
        <v>405</v>
      </c>
      <c r="CQ25" s="30" t="s">
        <v>405</v>
      </c>
      <c r="CR25" s="30" t="s">
        <v>405</v>
      </c>
      <c r="CS25" s="12"/>
      <c r="CT25" s="30" t="s">
        <v>342</v>
      </c>
      <c r="CU25" s="30" t="s">
        <v>342</v>
      </c>
      <c r="CV25" s="30" t="s">
        <v>405</v>
      </c>
      <c r="CW25" s="30" t="s">
        <v>405</v>
      </c>
      <c r="CX25" s="12"/>
      <c r="CY25" s="30" t="s">
        <v>405</v>
      </c>
      <c r="CZ25" s="30" t="s">
        <v>405</v>
      </c>
      <c r="DA25" s="12"/>
    </row>
    <row r="26" spans="1:105" s="1" customFormat="1" ht="12.95" customHeight="1" x14ac:dyDescent="0.2">
      <c r="A26" s="5"/>
      <c r="C26" s="6" t="s">
        <v>165</v>
      </c>
      <c r="D26" s="67" t="s">
        <v>15</v>
      </c>
      <c r="E26" s="68" t="s">
        <v>38</v>
      </c>
      <c r="F26" s="5" t="s">
        <v>13</v>
      </c>
      <c r="G26" s="12"/>
      <c r="H26" s="46" t="str">
        <f t="shared" ref="H26:S26" si="11">IF(H25="Synthetic","Unknown (BASF)",IF(H25="Steel","Mix (Bekaert/Arcelor)","--"))</f>
        <v>Unknown (BASF)</v>
      </c>
      <c r="I26" s="46" t="str">
        <f t="shared" si="11"/>
        <v>Unknown (BASF)</v>
      </c>
      <c r="J26" s="46" t="str">
        <f t="shared" si="11"/>
        <v>Unknown (BASF)</v>
      </c>
      <c r="K26" s="46" t="str">
        <f t="shared" si="11"/>
        <v>Unknown (BASF)</v>
      </c>
      <c r="L26" s="46" t="str">
        <f t="shared" si="11"/>
        <v>Unknown (BASF)</v>
      </c>
      <c r="M26" s="46" t="str">
        <f t="shared" si="11"/>
        <v>Unknown (BASF)</v>
      </c>
      <c r="N26" s="46" t="str">
        <f t="shared" si="11"/>
        <v>Mix (Bekaert/Arcelor)</v>
      </c>
      <c r="O26" s="46" t="str">
        <f t="shared" si="11"/>
        <v>Mix (Bekaert/Arcelor)</v>
      </c>
      <c r="P26" s="46" t="str">
        <f t="shared" si="11"/>
        <v>Mix (Bekaert/Arcelor)</v>
      </c>
      <c r="Q26" s="46" t="str">
        <f t="shared" si="11"/>
        <v>Mix (Bekaert/Arcelor)</v>
      </c>
      <c r="R26" s="46" t="str">
        <f t="shared" si="11"/>
        <v>Mix (Bekaert/Arcelor)</v>
      </c>
      <c r="S26" s="46" t="str">
        <f t="shared" si="11"/>
        <v>Mix (Bekaert/Arcelor)</v>
      </c>
      <c r="T26" s="12"/>
      <c r="U26" s="46" t="str">
        <f t="shared" ref="U26:AF26" si="12">IF(U25="Synthetic","Unknown (BASF)",IF(U25="Steel","Mix (Bekaert/Arcelor)","--"))</f>
        <v>Unknown (BASF)</v>
      </c>
      <c r="V26" s="46" t="str">
        <f t="shared" si="12"/>
        <v>Unknown (BASF)</v>
      </c>
      <c r="W26" s="46" t="str">
        <f t="shared" si="12"/>
        <v>Unknown (BASF)</v>
      </c>
      <c r="X26" s="46" t="str">
        <f t="shared" si="12"/>
        <v>Unknown (BASF)</v>
      </c>
      <c r="Y26" s="46" t="str">
        <f t="shared" si="12"/>
        <v>Unknown (BASF)</v>
      </c>
      <c r="Z26" s="46" t="str">
        <f t="shared" si="12"/>
        <v>Unknown (BASF)</v>
      </c>
      <c r="AA26" s="46" t="str">
        <f t="shared" si="12"/>
        <v>Mix (Bekaert/Arcelor)</v>
      </c>
      <c r="AB26" s="46" t="str">
        <f t="shared" si="12"/>
        <v>Mix (Bekaert/Arcelor)</v>
      </c>
      <c r="AC26" s="46" t="str">
        <f t="shared" si="12"/>
        <v>Mix (Bekaert/Arcelor)</v>
      </c>
      <c r="AD26" s="46" t="str">
        <f t="shared" si="12"/>
        <v>Mix (Bekaert/Arcelor)</v>
      </c>
      <c r="AE26" s="46" t="str">
        <f t="shared" si="12"/>
        <v>Mix (Bekaert/Arcelor)</v>
      </c>
      <c r="AF26" s="46" t="str">
        <f t="shared" si="12"/>
        <v>Mix (Bekaert/Arcelor)</v>
      </c>
      <c r="AG26" s="12"/>
      <c r="AH26" s="46" t="str">
        <f t="shared" ref="AH26:AM26" si="13">IF(AH25="Synthetic","Unknown (BASF)",IF(AH25="Steel","Mix (Bekaert/Arcelor)","--"))</f>
        <v>Unknown (BASF)</v>
      </c>
      <c r="AI26" s="46" t="str">
        <f t="shared" si="13"/>
        <v>Unknown (BASF)</v>
      </c>
      <c r="AJ26" s="46" t="str">
        <f t="shared" si="13"/>
        <v>Unknown (BASF)</v>
      </c>
      <c r="AK26" s="46" t="str">
        <f t="shared" si="13"/>
        <v>Mix (Bekaert/Arcelor)</v>
      </c>
      <c r="AL26" s="46" t="str">
        <f t="shared" si="13"/>
        <v>Mix (Bekaert/Arcelor)</v>
      </c>
      <c r="AM26" s="46" t="str">
        <f t="shared" si="13"/>
        <v>Mix (Bekaert/Arcelor)</v>
      </c>
      <c r="AN26" s="12"/>
      <c r="AO26" s="46" t="str">
        <f t="shared" ref="AO26:AT26" si="14">IF(AO25="Synthetic","Unknown (BASF)",IF(AO25="Steel","Mix (Bekaert/Arcelor)","--"))</f>
        <v>Unknown (BASF)</v>
      </c>
      <c r="AP26" s="46" t="str">
        <f t="shared" si="14"/>
        <v>Unknown (BASF)</v>
      </c>
      <c r="AQ26" s="46" t="str">
        <f t="shared" si="14"/>
        <v>Unknown (BASF)</v>
      </c>
      <c r="AR26" s="46" t="str">
        <f t="shared" si="14"/>
        <v>Mix (Bekaert/Arcelor)</v>
      </c>
      <c r="AS26" s="46" t="str">
        <f t="shared" si="14"/>
        <v>Mix (Bekaert/Arcelor)</v>
      </c>
      <c r="AT26" s="46" t="str">
        <f t="shared" si="14"/>
        <v>Mix (Bekaert/Arcelor)</v>
      </c>
      <c r="AU26" s="12"/>
      <c r="AV26" s="46" t="str">
        <f t="shared" ref="AV26:BG26" si="15">IF(AV25="Synthetic","Unknown (BASF)",IF(AV25="Steel","Mix (Bekaert/Arcelor)","--"))</f>
        <v>Unknown (BASF)</v>
      </c>
      <c r="AW26" s="46" t="str">
        <f t="shared" si="15"/>
        <v>Unknown (BASF)</v>
      </c>
      <c r="AX26" s="46" t="str">
        <f t="shared" si="15"/>
        <v>Unknown (BASF)</v>
      </c>
      <c r="AY26" s="46" t="str">
        <f t="shared" si="15"/>
        <v>Unknown (BASF)</v>
      </c>
      <c r="AZ26" s="46" t="str">
        <f t="shared" si="15"/>
        <v>Unknown (BASF)</v>
      </c>
      <c r="BA26" s="46" t="str">
        <f t="shared" si="15"/>
        <v>Unknown (BASF)</v>
      </c>
      <c r="BB26" s="46" t="str">
        <f t="shared" si="15"/>
        <v>Mix (Bekaert/Arcelor)</v>
      </c>
      <c r="BC26" s="46" t="str">
        <f t="shared" si="15"/>
        <v>Mix (Bekaert/Arcelor)</v>
      </c>
      <c r="BD26" s="46" t="str">
        <f t="shared" si="15"/>
        <v>Mix (Bekaert/Arcelor)</v>
      </c>
      <c r="BE26" s="46" t="str">
        <f t="shared" si="15"/>
        <v>Mix (Bekaert/Arcelor)</v>
      </c>
      <c r="BF26" s="46" t="str">
        <f t="shared" si="15"/>
        <v>Mix (Bekaert/Arcelor)</v>
      </c>
      <c r="BG26" s="46" t="str">
        <f t="shared" si="15"/>
        <v>Mix (Bekaert/Arcelor)</v>
      </c>
      <c r="BH26" s="12"/>
      <c r="BI26" s="46" t="str">
        <f t="shared" ref="BI26:BN26" si="16">IF(BI25="Synthetic","Unknown (BASF)",IF(BI25="Steel","Mix (Bekaert/Arcelor)","--"))</f>
        <v>Unknown (BASF)</v>
      </c>
      <c r="BJ26" s="46" t="str">
        <f t="shared" si="16"/>
        <v>Unknown (BASF)</v>
      </c>
      <c r="BK26" s="46" t="str">
        <f t="shared" si="16"/>
        <v>Mix (Bekaert/Arcelor)</v>
      </c>
      <c r="BL26" s="46" t="str">
        <f t="shared" si="16"/>
        <v>Mix (Bekaert/Arcelor)</v>
      </c>
      <c r="BM26" s="46" t="str">
        <f t="shared" si="16"/>
        <v>Mix (Bekaert/Arcelor)</v>
      </c>
      <c r="BN26" s="46" t="str">
        <f t="shared" si="16"/>
        <v>Mix (Bekaert/Arcelor)</v>
      </c>
      <c r="BO26" s="12"/>
      <c r="BP26" s="46" t="str">
        <f t="shared" ref="BP26:BU26" si="17">IF(BP25="Synthetic","Unknown (BASF)",IF(BP25="Steel","Mix (Bekaert/Arcelor)","--"))</f>
        <v>Unknown (BASF)</v>
      </c>
      <c r="BQ26" s="46" t="str">
        <f t="shared" si="17"/>
        <v>Unknown (BASF)</v>
      </c>
      <c r="BR26" s="46" t="str">
        <f t="shared" si="17"/>
        <v>Unknown (BASF)</v>
      </c>
      <c r="BS26" s="46" t="str">
        <f t="shared" si="17"/>
        <v>Mix (Bekaert/Arcelor)</v>
      </c>
      <c r="BT26" s="46" t="str">
        <f t="shared" si="17"/>
        <v>Mix (Bekaert/Arcelor)</v>
      </c>
      <c r="BU26" s="46" t="str">
        <f t="shared" si="17"/>
        <v>Mix (Bekaert/Arcelor)</v>
      </c>
      <c r="BV26" s="12"/>
      <c r="BW26" s="46" t="str">
        <f t="shared" ref="BW26:CB26" si="18">IF(BW25="Synthetic","Unknown (BASF)",IF(BW25="Steel","Mix (Bekaert/Arcelor)","--"))</f>
        <v>Unknown (BASF)</v>
      </c>
      <c r="BX26" s="46" t="str">
        <f t="shared" si="18"/>
        <v>Unknown (BASF)</v>
      </c>
      <c r="BY26" s="46" t="str">
        <f t="shared" si="18"/>
        <v>Mix (Bekaert/Arcelor)</v>
      </c>
      <c r="BZ26" s="46" t="str">
        <f t="shared" si="18"/>
        <v>Mix (Bekaert/Arcelor)</v>
      </c>
      <c r="CA26" s="46" t="str">
        <f t="shared" si="18"/>
        <v>Mix (Bekaert/Arcelor)</v>
      </c>
      <c r="CB26" s="46" t="str">
        <f t="shared" si="18"/>
        <v>Mix (Bekaert/Arcelor)</v>
      </c>
      <c r="CC26" s="12"/>
      <c r="CD26" s="46" t="str">
        <f t="shared" ref="CD26:CK26" si="19">IF(CD25="Synthetic","Unknown (BASF)",IF(CD25="Steel","Mix (Bekaert/Arcelor)","--"))</f>
        <v>Unknown (BASF)</v>
      </c>
      <c r="CE26" s="46" t="str">
        <f t="shared" si="19"/>
        <v>Unknown (BASF)</v>
      </c>
      <c r="CF26" s="46" t="str">
        <f t="shared" si="19"/>
        <v>Unknown (BASF)</v>
      </c>
      <c r="CG26" s="46" t="str">
        <f t="shared" si="19"/>
        <v>Unknown (BASF)</v>
      </c>
      <c r="CH26" s="46" t="str">
        <f t="shared" si="19"/>
        <v>Mix (Bekaert/Arcelor)</v>
      </c>
      <c r="CI26" s="46" t="str">
        <f t="shared" si="19"/>
        <v>Mix (Bekaert/Arcelor)</v>
      </c>
      <c r="CJ26" s="46" t="str">
        <f t="shared" si="19"/>
        <v>Mix (Bekaert/Arcelor)</v>
      </c>
      <c r="CK26" s="46" t="str">
        <f t="shared" si="19"/>
        <v>Mix (Bekaert/Arcelor)</v>
      </c>
      <c r="CL26" s="12"/>
      <c r="CM26" s="46" t="str">
        <f t="shared" ref="CM26:CR26" si="20">IF(CM25="Synthetic","Unknown (BASF)",IF(CM25="Steel","Mix (Bekaert/Arcelor)","--"))</f>
        <v>Unknown (BASF)</v>
      </c>
      <c r="CN26" s="46" t="str">
        <f t="shared" si="20"/>
        <v>Unknown (BASF)</v>
      </c>
      <c r="CO26" s="46" t="str">
        <f t="shared" si="20"/>
        <v>Unknown (BASF)</v>
      </c>
      <c r="CP26" s="46" t="str">
        <f>IF(CP25="Synthetic","Unknown (BASF)",IF(CP25="Steel","Mix (Bekaert/Arcelor)","--"))</f>
        <v>Mix (Bekaert/Arcelor)</v>
      </c>
      <c r="CQ26" s="46" t="str">
        <f t="shared" si="20"/>
        <v>Mix (Bekaert/Arcelor)</v>
      </c>
      <c r="CR26" s="46" t="str">
        <f t="shared" si="20"/>
        <v>Mix (Bekaert/Arcelor)</v>
      </c>
      <c r="CS26" s="12"/>
      <c r="CT26" s="46" t="str">
        <f t="shared" ref="CT26:CW26" si="21">IF(CT25="Synthetic","Unknown (BASF)",IF(CT25="Steel","Mix (Bekaert/Arcelor)","--"))</f>
        <v>Unknown (BASF)</v>
      </c>
      <c r="CU26" s="46" t="str">
        <f t="shared" si="21"/>
        <v>Unknown (BASF)</v>
      </c>
      <c r="CV26" s="46" t="str">
        <f t="shared" si="21"/>
        <v>Mix (Bekaert/Arcelor)</v>
      </c>
      <c r="CW26" s="46" t="str">
        <f t="shared" si="21"/>
        <v>Mix (Bekaert/Arcelor)</v>
      </c>
      <c r="CX26" s="12"/>
      <c r="CY26" s="46" t="str">
        <f>IF(CY25="Synthetic","Unknown (BASF)",IF(CY25="Steel","Mix (Bekaert/Arcelor)","--"))</f>
        <v>Mix (Bekaert/Arcelor)</v>
      </c>
      <c r="CZ26" s="46" t="str">
        <f>IF(CZ25="Synthetic","Unknown (BASF)",IF(CZ25="Steel","Mix (Bekaert/Arcelor)","--"))</f>
        <v>Mix (Bekaert/Arcelor)</v>
      </c>
      <c r="DA26" s="12"/>
    </row>
    <row r="27" spans="1:105" s="1" customFormat="1" ht="12.95" customHeight="1" x14ac:dyDescent="0.2">
      <c r="A27" s="5"/>
      <c r="C27" s="6" t="s">
        <v>166</v>
      </c>
      <c r="D27" s="67" t="s">
        <v>4</v>
      </c>
      <c r="E27" s="68" t="s">
        <v>4</v>
      </c>
      <c r="F27" s="5" t="s">
        <v>9</v>
      </c>
      <c r="G27" s="12"/>
      <c r="H27" s="47">
        <f t="shared" ref="H27:S27" si="22">IF(H25="Synthetic",40,IF(H25="Steel",60,"--"))</f>
        <v>40</v>
      </c>
      <c r="I27" s="47">
        <f t="shared" si="22"/>
        <v>40</v>
      </c>
      <c r="J27" s="47">
        <f t="shared" si="22"/>
        <v>40</v>
      </c>
      <c r="K27" s="47">
        <f t="shared" si="22"/>
        <v>40</v>
      </c>
      <c r="L27" s="47">
        <f t="shared" si="22"/>
        <v>40</v>
      </c>
      <c r="M27" s="47">
        <f t="shared" si="22"/>
        <v>40</v>
      </c>
      <c r="N27" s="47">
        <f t="shared" si="22"/>
        <v>60</v>
      </c>
      <c r="O27" s="47">
        <f t="shared" si="22"/>
        <v>60</v>
      </c>
      <c r="P27" s="47">
        <f t="shared" si="22"/>
        <v>60</v>
      </c>
      <c r="Q27" s="47">
        <f t="shared" si="22"/>
        <v>60</v>
      </c>
      <c r="R27" s="47">
        <f t="shared" si="22"/>
        <v>60</v>
      </c>
      <c r="S27" s="47">
        <f t="shared" si="22"/>
        <v>60</v>
      </c>
      <c r="T27" s="12"/>
      <c r="U27" s="47">
        <f t="shared" ref="U27:AF27" si="23">IF(U25="Synthetic",40,IF(U25="Steel",60,"--"))</f>
        <v>40</v>
      </c>
      <c r="V27" s="47">
        <f t="shared" si="23"/>
        <v>40</v>
      </c>
      <c r="W27" s="47">
        <f t="shared" si="23"/>
        <v>40</v>
      </c>
      <c r="X27" s="47">
        <f t="shared" si="23"/>
        <v>40</v>
      </c>
      <c r="Y27" s="47">
        <f t="shared" si="23"/>
        <v>40</v>
      </c>
      <c r="Z27" s="47">
        <f t="shared" si="23"/>
        <v>40</v>
      </c>
      <c r="AA27" s="47">
        <f t="shared" si="23"/>
        <v>60</v>
      </c>
      <c r="AB27" s="47">
        <f t="shared" si="23"/>
        <v>60</v>
      </c>
      <c r="AC27" s="47">
        <f t="shared" si="23"/>
        <v>60</v>
      </c>
      <c r="AD27" s="47">
        <f t="shared" si="23"/>
        <v>60</v>
      </c>
      <c r="AE27" s="47">
        <f t="shared" si="23"/>
        <v>60</v>
      </c>
      <c r="AF27" s="47">
        <f t="shared" si="23"/>
        <v>60</v>
      </c>
      <c r="AG27" s="12"/>
      <c r="AH27" s="47">
        <f t="shared" ref="AH27:AM27" si="24">IF(AH25="Synthetic",40,IF(AH25="Steel",60,"--"))</f>
        <v>40</v>
      </c>
      <c r="AI27" s="47">
        <f t="shared" si="24"/>
        <v>40</v>
      </c>
      <c r="AJ27" s="47">
        <f t="shared" si="24"/>
        <v>40</v>
      </c>
      <c r="AK27" s="47">
        <f t="shared" si="24"/>
        <v>60</v>
      </c>
      <c r="AL27" s="47">
        <f t="shared" si="24"/>
        <v>60</v>
      </c>
      <c r="AM27" s="47">
        <f t="shared" si="24"/>
        <v>60</v>
      </c>
      <c r="AN27" s="12"/>
      <c r="AO27" s="47">
        <f t="shared" ref="AO27:AT27" si="25">IF(AO25="Synthetic",40,IF(AO25="Steel",60,"--"))</f>
        <v>40</v>
      </c>
      <c r="AP27" s="47">
        <f t="shared" si="25"/>
        <v>40</v>
      </c>
      <c r="AQ27" s="47">
        <f t="shared" si="25"/>
        <v>40</v>
      </c>
      <c r="AR27" s="47">
        <f t="shared" si="25"/>
        <v>60</v>
      </c>
      <c r="AS27" s="47">
        <f t="shared" si="25"/>
        <v>60</v>
      </c>
      <c r="AT27" s="47">
        <f t="shared" si="25"/>
        <v>60</v>
      </c>
      <c r="AU27" s="12"/>
      <c r="AV27" s="47">
        <f t="shared" ref="AV27:BG27" si="26">IF(AV25="Synthetic",40,IF(AV25="Steel",60,"--"))</f>
        <v>40</v>
      </c>
      <c r="AW27" s="47">
        <f t="shared" si="26"/>
        <v>40</v>
      </c>
      <c r="AX27" s="47">
        <f t="shared" si="26"/>
        <v>40</v>
      </c>
      <c r="AY27" s="47">
        <f t="shared" si="26"/>
        <v>40</v>
      </c>
      <c r="AZ27" s="47">
        <f t="shared" si="26"/>
        <v>40</v>
      </c>
      <c r="BA27" s="47">
        <f t="shared" si="26"/>
        <v>40</v>
      </c>
      <c r="BB27" s="47">
        <f t="shared" si="26"/>
        <v>60</v>
      </c>
      <c r="BC27" s="47">
        <f t="shared" si="26"/>
        <v>60</v>
      </c>
      <c r="BD27" s="47">
        <f t="shared" si="26"/>
        <v>60</v>
      </c>
      <c r="BE27" s="47">
        <f t="shared" si="26"/>
        <v>60</v>
      </c>
      <c r="BF27" s="47">
        <f t="shared" si="26"/>
        <v>60</v>
      </c>
      <c r="BG27" s="47">
        <f t="shared" si="26"/>
        <v>60</v>
      </c>
      <c r="BH27" s="12"/>
      <c r="BI27" s="47">
        <f t="shared" ref="BI27:BN27" si="27">IF(BI25="Synthetic",40,IF(BI25="Steel",60,"--"))</f>
        <v>40</v>
      </c>
      <c r="BJ27" s="47">
        <f t="shared" si="27"/>
        <v>40</v>
      </c>
      <c r="BK27" s="47">
        <f t="shared" si="27"/>
        <v>60</v>
      </c>
      <c r="BL27" s="47">
        <f t="shared" si="27"/>
        <v>60</v>
      </c>
      <c r="BM27" s="47">
        <f t="shared" si="27"/>
        <v>60</v>
      </c>
      <c r="BN27" s="47">
        <f t="shared" si="27"/>
        <v>60</v>
      </c>
      <c r="BO27" s="12"/>
      <c r="BP27" s="47">
        <f t="shared" ref="BP27:BU27" si="28">IF(BP25="Synthetic",40,IF(BP25="Steel",60,"--"))</f>
        <v>40</v>
      </c>
      <c r="BQ27" s="47">
        <f t="shared" si="28"/>
        <v>40</v>
      </c>
      <c r="BR27" s="47">
        <f t="shared" si="28"/>
        <v>40</v>
      </c>
      <c r="BS27" s="47">
        <f t="shared" si="28"/>
        <v>60</v>
      </c>
      <c r="BT27" s="47">
        <f t="shared" si="28"/>
        <v>60</v>
      </c>
      <c r="BU27" s="47">
        <f t="shared" si="28"/>
        <v>60</v>
      </c>
      <c r="BV27" s="12"/>
      <c r="BW27" s="47">
        <f t="shared" ref="BW27:CB27" si="29">IF(BW25="Synthetic",40,IF(BW25="Steel",60,"--"))</f>
        <v>40</v>
      </c>
      <c r="BX27" s="47">
        <f t="shared" si="29"/>
        <v>40</v>
      </c>
      <c r="BY27" s="47">
        <f t="shared" si="29"/>
        <v>60</v>
      </c>
      <c r="BZ27" s="47">
        <f t="shared" si="29"/>
        <v>60</v>
      </c>
      <c r="CA27" s="47">
        <f t="shared" si="29"/>
        <v>60</v>
      </c>
      <c r="CB27" s="47">
        <f t="shared" si="29"/>
        <v>60</v>
      </c>
      <c r="CC27" s="12"/>
      <c r="CD27" s="47">
        <f t="shared" ref="CD27:CK27" si="30">IF(CD25="Synthetic",40,IF(CD25="Steel",60,"--"))</f>
        <v>40</v>
      </c>
      <c r="CE27" s="47">
        <f t="shared" si="30"/>
        <v>40</v>
      </c>
      <c r="CF27" s="47">
        <f t="shared" si="30"/>
        <v>40</v>
      </c>
      <c r="CG27" s="47">
        <f t="shared" si="30"/>
        <v>40</v>
      </c>
      <c r="CH27" s="47">
        <f t="shared" si="30"/>
        <v>60</v>
      </c>
      <c r="CI27" s="47">
        <f t="shared" si="30"/>
        <v>60</v>
      </c>
      <c r="CJ27" s="47">
        <f t="shared" si="30"/>
        <v>60</v>
      </c>
      <c r="CK27" s="47">
        <f t="shared" si="30"/>
        <v>60</v>
      </c>
      <c r="CL27" s="12"/>
      <c r="CM27" s="47">
        <f t="shared" ref="CM27:CR27" si="31">IF(CM25="Synthetic",40,IF(CM25="Steel",60,"--"))</f>
        <v>40</v>
      </c>
      <c r="CN27" s="47">
        <f t="shared" si="31"/>
        <v>40</v>
      </c>
      <c r="CO27" s="47">
        <f t="shared" si="31"/>
        <v>40</v>
      </c>
      <c r="CP27" s="47">
        <f>IF(CP25="Synthetic",40,IF(CP25="Steel",60,"--"))</f>
        <v>60</v>
      </c>
      <c r="CQ27" s="47">
        <f t="shared" si="31"/>
        <v>60</v>
      </c>
      <c r="CR27" s="47">
        <f t="shared" si="31"/>
        <v>60</v>
      </c>
      <c r="CS27" s="12"/>
      <c r="CT27" s="47">
        <f t="shared" ref="CT27:CW27" si="32">IF(CT25="Synthetic",40,IF(CT25="Steel",60,"--"))</f>
        <v>40</v>
      </c>
      <c r="CU27" s="47">
        <f t="shared" si="32"/>
        <v>40</v>
      </c>
      <c r="CV27" s="47">
        <f t="shared" si="32"/>
        <v>60</v>
      </c>
      <c r="CW27" s="47">
        <f t="shared" si="32"/>
        <v>60</v>
      </c>
      <c r="CX27" s="12"/>
      <c r="CY27" s="47">
        <f>IF(CY25="Synthetic",40,IF(CY25="Steel",60,"--"))</f>
        <v>60</v>
      </c>
      <c r="CZ27" s="47">
        <f>IF(CZ25="Synthetic",40,IF(CZ25="Steel",60,"--"))</f>
        <v>60</v>
      </c>
      <c r="DA27" s="12"/>
    </row>
    <row r="28" spans="1:105" s="1" customFormat="1" ht="12.95" customHeight="1" x14ac:dyDescent="0.2">
      <c r="A28" s="5"/>
      <c r="C28" s="6" t="s">
        <v>167</v>
      </c>
      <c r="D28" s="67" t="s">
        <v>5</v>
      </c>
      <c r="E28" s="68" t="s">
        <v>5</v>
      </c>
      <c r="F28" s="5" t="s">
        <v>9</v>
      </c>
      <c r="G28" s="12"/>
      <c r="H28" s="47">
        <f t="shared" ref="H28:S28" si="33">IF(H25="Synthetic",0.76,IF(H25="Steel",0.9,"--"))</f>
        <v>0.76</v>
      </c>
      <c r="I28" s="47">
        <f t="shared" si="33"/>
        <v>0.76</v>
      </c>
      <c r="J28" s="47">
        <f t="shared" si="33"/>
        <v>0.76</v>
      </c>
      <c r="K28" s="47">
        <f t="shared" si="33"/>
        <v>0.76</v>
      </c>
      <c r="L28" s="47">
        <f t="shared" si="33"/>
        <v>0.76</v>
      </c>
      <c r="M28" s="47">
        <f t="shared" si="33"/>
        <v>0.76</v>
      </c>
      <c r="N28" s="47">
        <f t="shared" si="33"/>
        <v>0.9</v>
      </c>
      <c r="O28" s="47">
        <f t="shared" si="33"/>
        <v>0.9</v>
      </c>
      <c r="P28" s="47">
        <f t="shared" si="33"/>
        <v>0.9</v>
      </c>
      <c r="Q28" s="47">
        <f t="shared" si="33"/>
        <v>0.9</v>
      </c>
      <c r="R28" s="47">
        <f t="shared" si="33"/>
        <v>0.9</v>
      </c>
      <c r="S28" s="47">
        <f t="shared" si="33"/>
        <v>0.9</v>
      </c>
      <c r="T28" s="12"/>
      <c r="U28" s="47">
        <f t="shared" ref="U28:AF28" si="34">IF(U25="Synthetic",0.76,IF(U25="Steel",0.9,"--"))</f>
        <v>0.76</v>
      </c>
      <c r="V28" s="47">
        <f t="shared" si="34"/>
        <v>0.76</v>
      </c>
      <c r="W28" s="47">
        <f t="shared" si="34"/>
        <v>0.76</v>
      </c>
      <c r="X28" s="47">
        <f t="shared" si="34"/>
        <v>0.76</v>
      </c>
      <c r="Y28" s="47">
        <f t="shared" si="34"/>
        <v>0.76</v>
      </c>
      <c r="Z28" s="47">
        <f t="shared" si="34"/>
        <v>0.76</v>
      </c>
      <c r="AA28" s="47">
        <f t="shared" si="34"/>
        <v>0.9</v>
      </c>
      <c r="AB28" s="47">
        <f t="shared" si="34"/>
        <v>0.9</v>
      </c>
      <c r="AC28" s="47">
        <f t="shared" si="34"/>
        <v>0.9</v>
      </c>
      <c r="AD28" s="47">
        <f t="shared" si="34"/>
        <v>0.9</v>
      </c>
      <c r="AE28" s="47">
        <f t="shared" si="34"/>
        <v>0.9</v>
      </c>
      <c r="AF28" s="47">
        <f t="shared" si="34"/>
        <v>0.9</v>
      </c>
      <c r="AG28" s="12"/>
      <c r="AH28" s="47">
        <f t="shared" ref="AH28:AM28" si="35">IF(AH25="Synthetic",0.76,IF(AH25="Steel",0.9,"--"))</f>
        <v>0.76</v>
      </c>
      <c r="AI28" s="47">
        <f t="shared" si="35"/>
        <v>0.76</v>
      </c>
      <c r="AJ28" s="47">
        <f t="shared" si="35"/>
        <v>0.76</v>
      </c>
      <c r="AK28" s="47">
        <f t="shared" si="35"/>
        <v>0.9</v>
      </c>
      <c r="AL28" s="47">
        <f t="shared" si="35"/>
        <v>0.9</v>
      </c>
      <c r="AM28" s="47">
        <f t="shared" si="35"/>
        <v>0.9</v>
      </c>
      <c r="AN28" s="12"/>
      <c r="AO28" s="47">
        <f t="shared" ref="AO28:AT28" si="36">IF(AO25="Synthetic",0.76,IF(AO25="Steel",0.9,"--"))</f>
        <v>0.76</v>
      </c>
      <c r="AP28" s="47">
        <f t="shared" si="36"/>
        <v>0.76</v>
      </c>
      <c r="AQ28" s="47">
        <f t="shared" si="36"/>
        <v>0.76</v>
      </c>
      <c r="AR28" s="47">
        <f t="shared" si="36"/>
        <v>0.9</v>
      </c>
      <c r="AS28" s="47">
        <f t="shared" si="36"/>
        <v>0.9</v>
      </c>
      <c r="AT28" s="47">
        <f t="shared" si="36"/>
        <v>0.9</v>
      </c>
      <c r="AU28" s="12"/>
      <c r="AV28" s="47">
        <f t="shared" ref="AV28:BG28" si="37">IF(AV25="Synthetic",0.76,IF(AV25="Steel",0.9,"--"))</f>
        <v>0.76</v>
      </c>
      <c r="AW28" s="47">
        <f t="shared" si="37"/>
        <v>0.76</v>
      </c>
      <c r="AX28" s="47">
        <f t="shared" si="37"/>
        <v>0.76</v>
      </c>
      <c r="AY28" s="47">
        <f t="shared" si="37"/>
        <v>0.76</v>
      </c>
      <c r="AZ28" s="47">
        <f t="shared" si="37"/>
        <v>0.76</v>
      </c>
      <c r="BA28" s="47">
        <f t="shared" si="37"/>
        <v>0.76</v>
      </c>
      <c r="BB28" s="47">
        <f t="shared" si="37"/>
        <v>0.9</v>
      </c>
      <c r="BC28" s="47">
        <f t="shared" si="37"/>
        <v>0.9</v>
      </c>
      <c r="BD28" s="47">
        <f t="shared" si="37"/>
        <v>0.9</v>
      </c>
      <c r="BE28" s="47">
        <f t="shared" si="37"/>
        <v>0.9</v>
      </c>
      <c r="BF28" s="47">
        <f t="shared" si="37"/>
        <v>0.9</v>
      </c>
      <c r="BG28" s="47">
        <f t="shared" si="37"/>
        <v>0.9</v>
      </c>
      <c r="BH28" s="12"/>
      <c r="BI28" s="47">
        <f t="shared" ref="BI28:BN28" si="38">IF(BI25="Synthetic",0.76,IF(BI25="Steel",0.9,"--"))</f>
        <v>0.76</v>
      </c>
      <c r="BJ28" s="47">
        <f t="shared" si="38"/>
        <v>0.76</v>
      </c>
      <c r="BK28" s="47">
        <f t="shared" si="38"/>
        <v>0.9</v>
      </c>
      <c r="BL28" s="47">
        <f t="shared" si="38"/>
        <v>0.9</v>
      </c>
      <c r="BM28" s="47">
        <f t="shared" si="38"/>
        <v>0.9</v>
      </c>
      <c r="BN28" s="47">
        <f t="shared" si="38"/>
        <v>0.9</v>
      </c>
      <c r="BO28" s="12"/>
      <c r="BP28" s="47">
        <f t="shared" ref="BP28:BU28" si="39">IF(BP25="Synthetic",0.76,IF(BP25="Steel",0.9,"--"))</f>
        <v>0.76</v>
      </c>
      <c r="BQ28" s="47">
        <f t="shared" si="39"/>
        <v>0.76</v>
      </c>
      <c r="BR28" s="47">
        <f t="shared" si="39"/>
        <v>0.76</v>
      </c>
      <c r="BS28" s="47">
        <f t="shared" si="39"/>
        <v>0.9</v>
      </c>
      <c r="BT28" s="47">
        <f t="shared" si="39"/>
        <v>0.9</v>
      </c>
      <c r="BU28" s="47">
        <f t="shared" si="39"/>
        <v>0.9</v>
      </c>
      <c r="BV28" s="12"/>
      <c r="BW28" s="47">
        <f t="shared" ref="BW28:CB28" si="40">IF(BW25="Synthetic",0.76,IF(BW25="Steel",0.9,"--"))</f>
        <v>0.76</v>
      </c>
      <c r="BX28" s="47">
        <f t="shared" si="40"/>
        <v>0.76</v>
      </c>
      <c r="BY28" s="47">
        <f t="shared" si="40"/>
        <v>0.9</v>
      </c>
      <c r="BZ28" s="47">
        <f t="shared" si="40"/>
        <v>0.9</v>
      </c>
      <c r="CA28" s="47">
        <f t="shared" si="40"/>
        <v>0.9</v>
      </c>
      <c r="CB28" s="47">
        <f t="shared" si="40"/>
        <v>0.9</v>
      </c>
      <c r="CC28" s="12"/>
      <c r="CD28" s="47">
        <f t="shared" ref="CD28:CK28" si="41">IF(CD25="Synthetic",0.76,IF(CD25="Steel",0.9,"--"))</f>
        <v>0.76</v>
      </c>
      <c r="CE28" s="47">
        <f t="shared" si="41"/>
        <v>0.76</v>
      </c>
      <c r="CF28" s="47">
        <f t="shared" si="41"/>
        <v>0.76</v>
      </c>
      <c r="CG28" s="47">
        <f t="shared" si="41"/>
        <v>0.76</v>
      </c>
      <c r="CH28" s="47">
        <f t="shared" si="41"/>
        <v>0.9</v>
      </c>
      <c r="CI28" s="47">
        <f t="shared" si="41"/>
        <v>0.9</v>
      </c>
      <c r="CJ28" s="47">
        <f t="shared" si="41"/>
        <v>0.9</v>
      </c>
      <c r="CK28" s="47">
        <f t="shared" si="41"/>
        <v>0.9</v>
      </c>
      <c r="CL28" s="12"/>
      <c r="CM28" s="47">
        <f t="shared" ref="CM28:CR28" si="42">IF(CM25="Synthetic",0.76,IF(CM25="Steel",0.9,"--"))</f>
        <v>0.76</v>
      </c>
      <c r="CN28" s="47">
        <f t="shared" si="42"/>
        <v>0.76</v>
      </c>
      <c r="CO28" s="47">
        <f t="shared" si="42"/>
        <v>0.76</v>
      </c>
      <c r="CP28" s="47">
        <f>IF(CP25="Synthetic",0.76,IF(CP25="Steel",0.9,"--"))</f>
        <v>0.9</v>
      </c>
      <c r="CQ28" s="47">
        <f t="shared" si="42"/>
        <v>0.9</v>
      </c>
      <c r="CR28" s="47">
        <f t="shared" si="42"/>
        <v>0.9</v>
      </c>
      <c r="CS28" s="12"/>
      <c r="CT28" s="47">
        <f t="shared" ref="CT28:CW28" si="43">IF(CT25="Synthetic",0.76,IF(CT25="Steel",0.9,"--"))</f>
        <v>0.76</v>
      </c>
      <c r="CU28" s="47">
        <f t="shared" si="43"/>
        <v>0.76</v>
      </c>
      <c r="CV28" s="47">
        <f t="shared" si="43"/>
        <v>0.9</v>
      </c>
      <c r="CW28" s="47">
        <f t="shared" si="43"/>
        <v>0.9</v>
      </c>
      <c r="CX28" s="12"/>
      <c r="CY28" s="47">
        <f>IF(CY25="Synthetic",0.76,IF(CY25="Steel",0.9,"--"))</f>
        <v>0.9</v>
      </c>
      <c r="CZ28" s="47">
        <f>IF(CZ25="Synthetic",0.76,IF(CZ25="Steel",0.9,"--"))</f>
        <v>0.9</v>
      </c>
      <c r="DA28" s="12"/>
    </row>
    <row r="29" spans="1:105" s="1" customFormat="1" ht="12.95" customHeight="1" x14ac:dyDescent="0.2">
      <c r="A29" s="5"/>
      <c r="C29" s="27" t="s">
        <v>168</v>
      </c>
      <c r="D29" s="75" t="s">
        <v>6</v>
      </c>
      <c r="E29" s="74" t="s">
        <v>6</v>
      </c>
      <c r="F29" s="28" t="s">
        <v>13</v>
      </c>
      <c r="G29" s="12"/>
      <c r="H29" s="47">
        <f t="shared" ref="H29:S29" si="44">IF(H25="Synthetic",53,IF(H25="Steel",66,"--"))</f>
        <v>53</v>
      </c>
      <c r="I29" s="47">
        <f t="shared" si="44"/>
        <v>53</v>
      </c>
      <c r="J29" s="47">
        <f t="shared" si="44"/>
        <v>53</v>
      </c>
      <c r="K29" s="47">
        <f t="shared" si="44"/>
        <v>53</v>
      </c>
      <c r="L29" s="47">
        <f t="shared" si="44"/>
        <v>53</v>
      </c>
      <c r="M29" s="47">
        <f t="shared" si="44"/>
        <v>53</v>
      </c>
      <c r="N29" s="47">
        <f t="shared" si="44"/>
        <v>66</v>
      </c>
      <c r="O29" s="47">
        <f t="shared" si="44"/>
        <v>66</v>
      </c>
      <c r="P29" s="47">
        <f t="shared" si="44"/>
        <v>66</v>
      </c>
      <c r="Q29" s="47">
        <f t="shared" si="44"/>
        <v>66</v>
      </c>
      <c r="R29" s="47">
        <f t="shared" si="44"/>
        <v>66</v>
      </c>
      <c r="S29" s="47">
        <f t="shared" si="44"/>
        <v>66</v>
      </c>
      <c r="T29" s="12"/>
      <c r="U29" s="47">
        <f t="shared" ref="U29:AF29" si="45">IF(U25="Synthetic",53,IF(U25="Steel",66,"--"))</f>
        <v>53</v>
      </c>
      <c r="V29" s="47">
        <f t="shared" si="45"/>
        <v>53</v>
      </c>
      <c r="W29" s="47">
        <f t="shared" si="45"/>
        <v>53</v>
      </c>
      <c r="X29" s="47">
        <f t="shared" si="45"/>
        <v>53</v>
      </c>
      <c r="Y29" s="47">
        <f t="shared" si="45"/>
        <v>53</v>
      </c>
      <c r="Z29" s="47">
        <f t="shared" si="45"/>
        <v>53</v>
      </c>
      <c r="AA29" s="47">
        <f t="shared" si="45"/>
        <v>66</v>
      </c>
      <c r="AB29" s="47">
        <f t="shared" si="45"/>
        <v>66</v>
      </c>
      <c r="AC29" s="47">
        <f t="shared" si="45"/>
        <v>66</v>
      </c>
      <c r="AD29" s="47">
        <f t="shared" si="45"/>
        <v>66</v>
      </c>
      <c r="AE29" s="47">
        <f t="shared" si="45"/>
        <v>66</v>
      </c>
      <c r="AF29" s="47">
        <f t="shared" si="45"/>
        <v>66</v>
      </c>
      <c r="AG29" s="12"/>
      <c r="AH29" s="47">
        <f t="shared" ref="AH29:AM29" si="46">IF(AH25="Synthetic",53,IF(AH25="Steel",66,"--"))</f>
        <v>53</v>
      </c>
      <c r="AI29" s="47">
        <f t="shared" si="46"/>
        <v>53</v>
      </c>
      <c r="AJ29" s="47">
        <f t="shared" si="46"/>
        <v>53</v>
      </c>
      <c r="AK29" s="47">
        <f t="shared" si="46"/>
        <v>66</v>
      </c>
      <c r="AL29" s="47">
        <f t="shared" si="46"/>
        <v>66</v>
      </c>
      <c r="AM29" s="47">
        <f t="shared" si="46"/>
        <v>66</v>
      </c>
      <c r="AN29" s="12"/>
      <c r="AO29" s="47">
        <f t="shared" ref="AO29:AT29" si="47">IF(AO25="Synthetic",53,IF(AO25="Steel",66,"--"))</f>
        <v>53</v>
      </c>
      <c r="AP29" s="47">
        <f t="shared" si="47"/>
        <v>53</v>
      </c>
      <c r="AQ29" s="47">
        <f t="shared" si="47"/>
        <v>53</v>
      </c>
      <c r="AR29" s="47">
        <f t="shared" si="47"/>
        <v>66</v>
      </c>
      <c r="AS29" s="47">
        <f t="shared" si="47"/>
        <v>66</v>
      </c>
      <c r="AT29" s="47">
        <f t="shared" si="47"/>
        <v>66</v>
      </c>
      <c r="AU29" s="12"/>
      <c r="AV29" s="47">
        <f t="shared" ref="AV29:BG29" si="48">IF(AV25="Synthetic",53,IF(AV25="Steel",66,"--"))</f>
        <v>53</v>
      </c>
      <c r="AW29" s="47">
        <f t="shared" si="48"/>
        <v>53</v>
      </c>
      <c r="AX29" s="47">
        <f t="shared" si="48"/>
        <v>53</v>
      </c>
      <c r="AY29" s="47">
        <f t="shared" si="48"/>
        <v>53</v>
      </c>
      <c r="AZ29" s="47">
        <f t="shared" si="48"/>
        <v>53</v>
      </c>
      <c r="BA29" s="47">
        <f t="shared" si="48"/>
        <v>53</v>
      </c>
      <c r="BB29" s="47">
        <f t="shared" si="48"/>
        <v>66</v>
      </c>
      <c r="BC29" s="47">
        <f t="shared" si="48"/>
        <v>66</v>
      </c>
      <c r="BD29" s="47">
        <f t="shared" si="48"/>
        <v>66</v>
      </c>
      <c r="BE29" s="47">
        <f t="shared" si="48"/>
        <v>66</v>
      </c>
      <c r="BF29" s="47">
        <f t="shared" si="48"/>
        <v>66</v>
      </c>
      <c r="BG29" s="47">
        <f t="shared" si="48"/>
        <v>66</v>
      </c>
      <c r="BH29" s="12"/>
      <c r="BI29" s="47">
        <f t="shared" ref="BI29:BN29" si="49">IF(BI25="Synthetic",53,IF(BI25="Steel",66,"--"))</f>
        <v>53</v>
      </c>
      <c r="BJ29" s="47">
        <f t="shared" si="49"/>
        <v>53</v>
      </c>
      <c r="BK29" s="47">
        <f t="shared" si="49"/>
        <v>66</v>
      </c>
      <c r="BL29" s="47">
        <f t="shared" si="49"/>
        <v>66</v>
      </c>
      <c r="BM29" s="47">
        <f t="shared" si="49"/>
        <v>66</v>
      </c>
      <c r="BN29" s="47">
        <f t="shared" si="49"/>
        <v>66</v>
      </c>
      <c r="BO29" s="12"/>
      <c r="BP29" s="47">
        <f t="shared" ref="BP29:BU29" si="50">IF(BP25="Synthetic",53,IF(BP25="Steel",66,"--"))</f>
        <v>53</v>
      </c>
      <c r="BQ29" s="47">
        <f t="shared" si="50"/>
        <v>53</v>
      </c>
      <c r="BR29" s="47">
        <f t="shared" si="50"/>
        <v>53</v>
      </c>
      <c r="BS29" s="47">
        <f t="shared" si="50"/>
        <v>66</v>
      </c>
      <c r="BT29" s="47">
        <f t="shared" si="50"/>
        <v>66</v>
      </c>
      <c r="BU29" s="47">
        <f t="shared" si="50"/>
        <v>66</v>
      </c>
      <c r="BV29" s="12"/>
      <c r="BW29" s="47">
        <f t="shared" ref="BW29:CB29" si="51">IF(BW25="Synthetic",53,IF(BW25="Steel",66,"--"))</f>
        <v>53</v>
      </c>
      <c r="BX29" s="47">
        <f t="shared" si="51"/>
        <v>53</v>
      </c>
      <c r="BY29" s="47">
        <f t="shared" si="51"/>
        <v>66</v>
      </c>
      <c r="BZ29" s="47">
        <f t="shared" si="51"/>
        <v>66</v>
      </c>
      <c r="CA29" s="47">
        <f t="shared" si="51"/>
        <v>66</v>
      </c>
      <c r="CB29" s="47">
        <f t="shared" si="51"/>
        <v>66</v>
      </c>
      <c r="CC29" s="12"/>
      <c r="CD29" s="47">
        <f t="shared" ref="CD29:CK29" si="52">IF(CD25="Synthetic",53,IF(CD25="Steel",66,"--"))</f>
        <v>53</v>
      </c>
      <c r="CE29" s="47">
        <f t="shared" si="52"/>
        <v>53</v>
      </c>
      <c r="CF29" s="47">
        <f t="shared" si="52"/>
        <v>53</v>
      </c>
      <c r="CG29" s="47">
        <f t="shared" si="52"/>
        <v>53</v>
      </c>
      <c r="CH29" s="47">
        <f t="shared" si="52"/>
        <v>66</v>
      </c>
      <c r="CI29" s="47">
        <f t="shared" si="52"/>
        <v>66</v>
      </c>
      <c r="CJ29" s="47">
        <f t="shared" si="52"/>
        <v>66</v>
      </c>
      <c r="CK29" s="47">
        <f t="shared" si="52"/>
        <v>66</v>
      </c>
      <c r="CL29" s="12"/>
      <c r="CM29" s="47">
        <f t="shared" ref="CM29:CR29" si="53">IF(CM25="Synthetic",53,IF(CM25="Steel",66,"--"))</f>
        <v>53</v>
      </c>
      <c r="CN29" s="47">
        <f t="shared" si="53"/>
        <v>53</v>
      </c>
      <c r="CO29" s="47">
        <f t="shared" si="53"/>
        <v>53</v>
      </c>
      <c r="CP29" s="47">
        <f>IF(CP25="Synthetic",53,IF(CP25="Steel",66,"--"))</f>
        <v>66</v>
      </c>
      <c r="CQ29" s="47">
        <f t="shared" si="53"/>
        <v>66</v>
      </c>
      <c r="CR29" s="47">
        <f t="shared" si="53"/>
        <v>66</v>
      </c>
      <c r="CS29" s="12"/>
      <c r="CT29" s="47">
        <f t="shared" ref="CT29:CW29" si="54">IF(CT25="Synthetic",53,IF(CT25="Steel",66,"--"))</f>
        <v>53</v>
      </c>
      <c r="CU29" s="47">
        <f t="shared" si="54"/>
        <v>53</v>
      </c>
      <c r="CV29" s="47">
        <f t="shared" si="54"/>
        <v>66</v>
      </c>
      <c r="CW29" s="47">
        <f t="shared" si="54"/>
        <v>66</v>
      </c>
      <c r="CX29" s="12"/>
      <c r="CY29" s="47">
        <f>IF(CY25="Synthetic",53,IF(CY25="Steel",66,"--"))</f>
        <v>66</v>
      </c>
      <c r="CZ29" s="47">
        <f>IF(CZ25="Synthetic",53,IF(CZ25="Steel",66,"--"))</f>
        <v>66</v>
      </c>
      <c r="DA29" s="12"/>
    </row>
    <row r="30" spans="1:105" s="1" customFormat="1" ht="12.95" customHeight="1" x14ac:dyDescent="0.2">
      <c r="A30" s="5"/>
      <c r="C30" s="27" t="s">
        <v>169</v>
      </c>
      <c r="D30" s="75" t="s">
        <v>115</v>
      </c>
      <c r="E30" s="74" t="s">
        <v>116</v>
      </c>
      <c r="F30" s="28" t="s">
        <v>117</v>
      </c>
      <c r="G30" s="12"/>
      <c r="H30" s="47">
        <f t="shared" ref="H30:S30" si="55">IF(H25="Synthetic",3.4,IF(H25="Steel",210,"--"))</f>
        <v>3.4</v>
      </c>
      <c r="I30" s="47">
        <f t="shared" si="55"/>
        <v>3.4</v>
      </c>
      <c r="J30" s="47">
        <f t="shared" si="55"/>
        <v>3.4</v>
      </c>
      <c r="K30" s="47">
        <f t="shared" si="55"/>
        <v>3.4</v>
      </c>
      <c r="L30" s="47">
        <f t="shared" si="55"/>
        <v>3.4</v>
      </c>
      <c r="M30" s="47">
        <f t="shared" si="55"/>
        <v>3.4</v>
      </c>
      <c r="N30" s="47">
        <f t="shared" si="55"/>
        <v>210</v>
      </c>
      <c r="O30" s="47">
        <f t="shared" si="55"/>
        <v>210</v>
      </c>
      <c r="P30" s="47">
        <f t="shared" si="55"/>
        <v>210</v>
      </c>
      <c r="Q30" s="47">
        <f t="shared" si="55"/>
        <v>210</v>
      </c>
      <c r="R30" s="47">
        <f t="shared" si="55"/>
        <v>210</v>
      </c>
      <c r="S30" s="47">
        <f t="shared" si="55"/>
        <v>210</v>
      </c>
      <c r="T30" s="12"/>
      <c r="U30" s="47">
        <f t="shared" ref="U30:AF30" si="56">IF(U25="Synthetic",3.4,IF(U25="Steel",210,"--"))</f>
        <v>3.4</v>
      </c>
      <c r="V30" s="47">
        <f t="shared" si="56"/>
        <v>3.4</v>
      </c>
      <c r="W30" s="47">
        <f t="shared" si="56"/>
        <v>3.4</v>
      </c>
      <c r="X30" s="47">
        <f t="shared" si="56"/>
        <v>3.4</v>
      </c>
      <c r="Y30" s="47">
        <f t="shared" si="56"/>
        <v>3.4</v>
      </c>
      <c r="Z30" s="47">
        <f t="shared" si="56"/>
        <v>3.4</v>
      </c>
      <c r="AA30" s="47">
        <f t="shared" si="56"/>
        <v>210</v>
      </c>
      <c r="AB30" s="47">
        <f t="shared" si="56"/>
        <v>210</v>
      </c>
      <c r="AC30" s="47">
        <f t="shared" si="56"/>
        <v>210</v>
      </c>
      <c r="AD30" s="47">
        <f t="shared" si="56"/>
        <v>210</v>
      </c>
      <c r="AE30" s="47">
        <f t="shared" si="56"/>
        <v>210</v>
      </c>
      <c r="AF30" s="47">
        <f t="shared" si="56"/>
        <v>210</v>
      </c>
      <c r="AG30" s="12"/>
      <c r="AH30" s="47">
        <f t="shared" ref="AH30:AM30" si="57">IF(AH25="Synthetic",3.4,IF(AH25="Steel",210,"--"))</f>
        <v>3.4</v>
      </c>
      <c r="AI30" s="47">
        <f t="shared" si="57"/>
        <v>3.4</v>
      </c>
      <c r="AJ30" s="47">
        <f t="shared" si="57"/>
        <v>3.4</v>
      </c>
      <c r="AK30" s="47">
        <f t="shared" si="57"/>
        <v>210</v>
      </c>
      <c r="AL30" s="47">
        <f t="shared" si="57"/>
        <v>210</v>
      </c>
      <c r="AM30" s="47">
        <f t="shared" si="57"/>
        <v>210</v>
      </c>
      <c r="AN30" s="12"/>
      <c r="AO30" s="47">
        <f t="shared" ref="AO30:AT30" si="58">IF(AO25="Synthetic",3.4,IF(AO25="Steel",210,"--"))</f>
        <v>3.4</v>
      </c>
      <c r="AP30" s="47">
        <f t="shared" si="58"/>
        <v>3.4</v>
      </c>
      <c r="AQ30" s="47">
        <f t="shared" si="58"/>
        <v>3.4</v>
      </c>
      <c r="AR30" s="47">
        <f t="shared" si="58"/>
        <v>210</v>
      </c>
      <c r="AS30" s="47">
        <f t="shared" si="58"/>
        <v>210</v>
      </c>
      <c r="AT30" s="47">
        <f t="shared" si="58"/>
        <v>210</v>
      </c>
      <c r="AU30" s="12"/>
      <c r="AV30" s="47">
        <f t="shared" ref="AV30:BG30" si="59">IF(AV25="Synthetic",3.4,IF(AV25="Steel",210,"--"))</f>
        <v>3.4</v>
      </c>
      <c r="AW30" s="47">
        <f t="shared" si="59"/>
        <v>3.4</v>
      </c>
      <c r="AX30" s="47">
        <f t="shared" si="59"/>
        <v>3.4</v>
      </c>
      <c r="AY30" s="47">
        <f t="shared" si="59"/>
        <v>3.4</v>
      </c>
      <c r="AZ30" s="47">
        <f t="shared" si="59"/>
        <v>3.4</v>
      </c>
      <c r="BA30" s="47">
        <f t="shared" si="59"/>
        <v>3.4</v>
      </c>
      <c r="BB30" s="47">
        <f t="shared" si="59"/>
        <v>210</v>
      </c>
      <c r="BC30" s="47">
        <f t="shared" si="59"/>
        <v>210</v>
      </c>
      <c r="BD30" s="47">
        <f t="shared" si="59"/>
        <v>210</v>
      </c>
      <c r="BE30" s="47">
        <f t="shared" si="59"/>
        <v>210</v>
      </c>
      <c r="BF30" s="47">
        <f t="shared" si="59"/>
        <v>210</v>
      </c>
      <c r="BG30" s="47">
        <f t="shared" si="59"/>
        <v>210</v>
      </c>
      <c r="BH30" s="12"/>
      <c r="BI30" s="47">
        <f t="shared" ref="BI30:BN30" si="60">IF(BI25="Synthetic",3.4,IF(BI25="Steel",210,"--"))</f>
        <v>3.4</v>
      </c>
      <c r="BJ30" s="47">
        <f t="shared" si="60"/>
        <v>3.4</v>
      </c>
      <c r="BK30" s="47">
        <f t="shared" si="60"/>
        <v>210</v>
      </c>
      <c r="BL30" s="47">
        <f t="shared" si="60"/>
        <v>210</v>
      </c>
      <c r="BM30" s="47">
        <f t="shared" si="60"/>
        <v>210</v>
      </c>
      <c r="BN30" s="47">
        <f t="shared" si="60"/>
        <v>210</v>
      </c>
      <c r="BO30" s="12"/>
      <c r="BP30" s="47">
        <f t="shared" ref="BP30:BU30" si="61">IF(BP25="Synthetic",3.4,IF(BP25="Steel",210,"--"))</f>
        <v>3.4</v>
      </c>
      <c r="BQ30" s="47">
        <f t="shared" si="61"/>
        <v>3.4</v>
      </c>
      <c r="BR30" s="47">
        <f t="shared" si="61"/>
        <v>3.4</v>
      </c>
      <c r="BS30" s="47">
        <f t="shared" si="61"/>
        <v>210</v>
      </c>
      <c r="BT30" s="47">
        <f t="shared" si="61"/>
        <v>210</v>
      </c>
      <c r="BU30" s="47">
        <f t="shared" si="61"/>
        <v>210</v>
      </c>
      <c r="BV30" s="12"/>
      <c r="BW30" s="47">
        <f t="shared" ref="BW30:CB30" si="62">IF(BW25="Synthetic",3.4,IF(BW25="Steel",210,"--"))</f>
        <v>3.4</v>
      </c>
      <c r="BX30" s="47">
        <f t="shared" si="62"/>
        <v>3.4</v>
      </c>
      <c r="BY30" s="47">
        <f t="shared" si="62"/>
        <v>210</v>
      </c>
      <c r="BZ30" s="47">
        <f t="shared" si="62"/>
        <v>210</v>
      </c>
      <c r="CA30" s="47">
        <f t="shared" si="62"/>
        <v>210</v>
      </c>
      <c r="CB30" s="47">
        <f t="shared" si="62"/>
        <v>210</v>
      </c>
      <c r="CC30" s="12"/>
      <c r="CD30" s="47">
        <f t="shared" ref="CD30:CK30" si="63">IF(CD25="Synthetic",3.4,IF(CD25="Steel",210,"--"))</f>
        <v>3.4</v>
      </c>
      <c r="CE30" s="47">
        <f t="shared" si="63"/>
        <v>3.4</v>
      </c>
      <c r="CF30" s="47">
        <f t="shared" si="63"/>
        <v>3.4</v>
      </c>
      <c r="CG30" s="47">
        <f t="shared" si="63"/>
        <v>3.4</v>
      </c>
      <c r="CH30" s="47">
        <f t="shared" si="63"/>
        <v>210</v>
      </c>
      <c r="CI30" s="47">
        <f t="shared" si="63"/>
        <v>210</v>
      </c>
      <c r="CJ30" s="47">
        <f t="shared" si="63"/>
        <v>210</v>
      </c>
      <c r="CK30" s="47">
        <f t="shared" si="63"/>
        <v>210</v>
      </c>
      <c r="CL30" s="12"/>
      <c r="CM30" s="47">
        <f t="shared" ref="CM30:CR30" si="64">IF(CM25="Synthetic",3.4,IF(CM25="Steel",210,"--"))</f>
        <v>3.4</v>
      </c>
      <c r="CN30" s="47">
        <f t="shared" si="64"/>
        <v>3.4</v>
      </c>
      <c r="CO30" s="47">
        <f t="shared" si="64"/>
        <v>3.4</v>
      </c>
      <c r="CP30" s="47">
        <f>IF(CP25="Synthetic",3.4,IF(CP25="Steel",210,"--"))</f>
        <v>210</v>
      </c>
      <c r="CQ30" s="47">
        <f t="shared" si="64"/>
        <v>210</v>
      </c>
      <c r="CR30" s="47">
        <f t="shared" si="64"/>
        <v>210</v>
      </c>
      <c r="CS30" s="12"/>
      <c r="CT30" s="47">
        <f t="shared" ref="CT30:CW30" si="65">IF(CT25="Synthetic",3.4,IF(CT25="Steel",210,"--"))</f>
        <v>3.4</v>
      </c>
      <c r="CU30" s="47">
        <f t="shared" si="65"/>
        <v>3.4</v>
      </c>
      <c r="CV30" s="47">
        <f t="shared" si="65"/>
        <v>210</v>
      </c>
      <c r="CW30" s="47">
        <f t="shared" si="65"/>
        <v>210</v>
      </c>
      <c r="CX30" s="12"/>
      <c r="CY30" s="47">
        <f>IF(CY25="Synthetic",3.4,IF(CY25="Steel",210,"--"))</f>
        <v>210</v>
      </c>
      <c r="CZ30" s="47">
        <f>IF(CZ25="Synthetic",3.4,IF(CZ25="Steel",210,"--"))</f>
        <v>210</v>
      </c>
      <c r="DA30" s="12"/>
    </row>
    <row r="31" spans="1:105" s="1" customFormat="1" ht="12.95" customHeight="1" x14ac:dyDescent="0.2">
      <c r="A31" s="5"/>
      <c r="C31" s="27" t="s">
        <v>170</v>
      </c>
      <c r="D31" s="73" t="s">
        <v>254</v>
      </c>
      <c r="E31" s="74" t="s">
        <v>250</v>
      </c>
      <c r="F31" s="28" t="s">
        <v>8</v>
      </c>
      <c r="G31" s="12"/>
      <c r="H31" s="119"/>
      <c r="I31" s="119"/>
      <c r="J31" s="119"/>
      <c r="K31" s="119"/>
      <c r="L31" s="119"/>
      <c r="M31" s="119"/>
      <c r="N31" s="119"/>
      <c r="O31" s="119"/>
      <c r="P31" s="119"/>
      <c r="Q31" s="119"/>
      <c r="R31" s="119"/>
      <c r="S31" s="119"/>
      <c r="T31" s="12"/>
      <c r="U31" s="119"/>
      <c r="V31" s="119"/>
      <c r="W31" s="119"/>
      <c r="X31" s="119"/>
      <c r="Y31" s="119"/>
      <c r="Z31" s="119"/>
      <c r="AA31" s="119"/>
      <c r="AB31" s="119"/>
      <c r="AC31" s="119"/>
      <c r="AD31" s="119"/>
      <c r="AE31" s="119"/>
      <c r="AF31" s="119"/>
      <c r="AG31" s="12"/>
      <c r="AH31" s="119"/>
      <c r="AI31" s="119"/>
      <c r="AJ31" s="119"/>
      <c r="AK31" s="119"/>
      <c r="AL31" s="119"/>
      <c r="AM31" s="119"/>
      <c r="AN31" s="12"/>
      <c r="AO31" s="119"/>
      <c r="AP31" s="119"/>
      <c r="AQ31" s="119"/>
      <c r="AR31" s="119"/>
      <c r="AS31" s="119"/>
      <c r="AT31" s="119"/>
      <c r="AU31" s="12"/>
      <c r="AV31" s="119"/>
      <c r="AW31" s="119"/>
      <c r="AX31" s="119"/>
      <c r="AY31" s="119"/>
      <c r="AZ31" s="119"/>
      <c r="BA31" s="119"/>
      <c r="BB31" s="119"/>
      <c r="BC31" s="119"/>
      <c r="BD31" s="119"/>
      <c r="BE31" s="119"/>
      <c r="BF31" s="119"/>
      <c r="BG31" s="119"/>
      <c r="BH31" s="12"/>
      <c r="BI31" s="119"/>
      <c r="BJ31" s="119"/>
      <c r="BK31" s="119"/>
      <c r="BL31" s="119"/>
      <c r="BM31" s="119"/>
      <c r="BN31" s="119"/>
      <c r="BO31" s="12"/>
      <c r="BP31" s="119"/>
      <c r="BQ31" s="119"/>
      <c r="BR31" s="119"/>
      <c r="BS31" s="119"/>
      <c r="BT31" s="119"/>
      <c r="BU31" s="119"/>
      <c r="BV31" s="12"/>
      <c r="BW31" s="119"/>
      <c r="BX31" s="119"/>
      <c r="BY31" s="119"/>
      <c r="BZ31" s="119"/>
      <c r="CA31" s="119"/>
      <c r="CB31" s="119"/>
      <c r="CC31" s="12"/>
      <c r="CD31" s="119"/>
      <c r="CE31" s="119"/>
      <c r="CF31" s="119"/>
      <c r="CG31" s="119"/>
      <c r="CH31" s="119"/>
      <c r="CI31" s="119"/>
      <c r="CJ31" s="119"/>
      <c r="CK31" s="119"/>
      <c r="CL31" s="12"/>
      <c r="CM31" s="119"/>
      <c r="CN31" s="119"/>
      <c r="CO31" s="119"/>
      <c r="CP31" s="119"/>
      <c r="CQ31" s="119"/>
      <c r="CR31" s="119"/>
      <c r="CS31" s="12"/>
      <c r="CT31" s="119"/>
      <c r="CU31" s="119"/>
      <c r="CV31" s="119"/>
      <c r="CW31" s="119"/>
      <c r="CX31" s="12"/>
      <c r="CY31" s="119"/>
      <c r="CZ31" s="119"/>
      <c r="DA31" s="12"/>
    </row>
    <row r="32" spans="1:105" s="1" customFormat="1" ht="12.95" customHeight="1" x14ac:dyDescent="0.2">
      <c r="A32" s="5"/>
      <c r="C32" s="27" t="s">
        <v>171</v>
      </c>
      <c r="D32" s="73" t="s">
        <v>253</v>
      </c>
      <c r="E32" s="76" t="s">
        <v>251</v>
      </c>
      <c r="F32" s="28" t="s">
        <v>8</v>
      </c>
      <c r="G32" s="12"/>
      <c r="H32" s="47">
        <f t="shared" ref="H32:S32" si="66">IF(H25="Synthetic",430,IF(H25="Steel",1180,"--"))</f>
        <v>430</v>
      </c>
      <c r="I32" s="47">
        <f t="shared" si="66"/>
        <v>430</v>
      </c>
      <c r="J32" s="47">
        <f t="shared" si="66"/>
        <v>430</v>
      </c>
      <c r="K32" s="47">
        <f t="shared" si="66"/>
        <v>430</v>
      </c>
      <c r="L32" s="47">
        <f t="shared" si="66"/>
        <v>430</v>
      </c>
      <c r="M32" s="47">
        <f t="shared" si="66"/>
        <v>430</v>
      </c>
      <c r="N32" s="47">
        <f t="shared" si="66"/>
        <v>1180</v>
      </c>
      <c r="O32" s="47">
        <f t="shared" si="66"/>
        <v>1180</v>
      </c>
      <c r="P32" s="47">
        <f t="shared" si="66"/>
        <v>1180</v>
      </c>
      <c r="Q32" s="47">
        <f t="shared" si="66"/>
        <v>1180</v>
      </c>
      <c r="R32" s="47">
        <f t="shared" si="66"/>
        <v>1180</v>
      </c>
      <c r="S32" s="47">
        <f t="shared" si="66"/>
        <v>1180</v>
      </c>
      <c r="T32" s="12"/>
      <c r="U32" s="47">
        <f t="shared" ref="U32:AF32" si="67">IF(U25="Synthetic",430,IF(U25="Steel",1180,"--"))</f>
        <v>430</v>
      </c>
      <c r="V32" s="47">
        <f t="shared" si="67"/>
        <v>430</v>
      </c>
      <c r="W32" s="47">
        <f t="shared" si="67"/>
        <v>430</v>
      </c>
      <c r="X32" s="47">
        <f t="shared" si="67"/>
        <v>430</v>
      </c>
      <c r="Y32" s="47">
        <f t="shared" si="67"/>
        <v>430</v>
      </c>
      <c r="Z32" s="47">
        <f t="shared" si="67"/>
        <v>430</v>
      </c>
      <c r="AA32" s="47">
        <f t="shared" si="67"/>
        <v>1180</v>
      </c>
      <c r="AB32" s="47">
        <f t="shared" si="67"/>
        <v>1180</v>
      </c>
      <c r="AC32" s="47">
        <f t="shared" si="67"/>
        <v>1180</v>
      </c>
      <c r="AD32" s="47">
        <f t="shared" si="67"/>
        <v>1180</v>
      </c>
      <c r="AE32" s="47">
        <f t="shared" si="67"/>
        <v>1180</v>
      </c>
      <c r="AF32" s="47">
        <f t="shared" si="67"/>
        <v>1180</v>
      </c>
      <c r="AG32" s="12"/>
      <c r="AH32" s="47">
        <f t="shared" ref="AH32:AM32" si="68">IF(AH25="Synthetic",430,IF(AH25="Steel",1180,"--"))</f>
        <v>430</v>
      </c>
      <c r="AI32" s="47">
        <f t="shared" si="68"/>
        <v>430</v>
      </c>
      <c r="AJ32" s="47">
        <f t="shared" si="68"/>
        <v>430</v>
      </c>
      <c r="AK32" s="47">
        <f t="shared" si="68"/>
        <v>1180</v>
      </c>
      <c r="AL32" s="47">
        <f t="shared" si="68"/>
        <v>1180</v>
      </c>
      <c r="AM32" s="47">
        <f t="shared" si="68"/>
        <v>1180</v>
      </c>
      <c r="AN32" s="12"/>
      <c r="AO32" s="47">
        <f t="shared" ref="AO32:AT32" si="69">IF(AO25="Synthetic",430,IF(AO25="Steel",1180,"--"))</f>
        <v>430</v>
      </c>
      <c r="AP32" s="47">
        <f t="shared" si="69"/>
        <v>430</v>
      </c>
      <c r="AQ32" s="47">
        <f t="shared" si="69"/>
        <v>430</v>
      </c>
      <c r="AR32" s="47">
        <f t="shared" si="69"/>
        <v>1180</v>
      </c>
      <c r="AS32" s="47">
        <f t="shared" si="69"/>
        <v>1180</v>
      </c>
      <c r="AT32" s="47">
        <f t="shared" si="69"/>
        <v>1180</v>
      </c>
      <c r="AU32" s="12"/>
      <c r="AV32" s="47">
        <f t="shared" ref="AV32:BG32" si="70">IF(AV25="Synthetic",430,IF(AV25="Steel",1180,"--"))</f>
        <v>430</v>
      </c>
      <c r="AW32" s="47">
        <f t="shared" si="70"/>
        <v>430</v>
      </c>
      <c r="AX32" s="47">
        <f t="shared" si="70"/>
        <v>430</v>
      </c>
      <c r="AY32" s="47">
        <f t="shared" si="70"/>
        <v>430</v>
      </c>
      <c r="AZ32" s="47">
        <f t="shared" si="70"/>
        <v>430</v>
      </c>
      <c r="BA32" s="47">
        <f t="shared" si="70"/>
        <v>430</v>
      </c>
      <c r="BB32" s="47">
        <f t="shared" si="70"/>
        <v>1180</v>
      </c>
      <c r="BC32" s="47">
        <f t="shared" si="70"/>
        <v>1180</v>
      </c>
      <c r="BD32" s="47">
        <f t="shared" si="70"/>
        <v>1180</v>
      </c>
      <c r="BE32" s="47">
        <f t="shared" si="70"/>
        <v>1180</v>
      </c>
      <c r="BF32" s="47">
        <f t="shared" si="70"/>
        <v>1180</v>
      </c>
      <c r="BG32" s="47">
        <f t="shared" si="70"/>
        <v>1180</v>
      </c>
      <c r="BH32" s="12"/>
      <c r="BI32" s="47">
        <f t="shared" ref="BI32:BN32" si="71">IF(BI25="Synthetic",430,IF(BI25="Steel",1180,"--"))</f>
        <v>430</v>
      </c>
      <c r="BJ32" s="47">
        <f t="shared" si="71"/>
        <v>430</v>
      </c>
      <c r="BK32" s="47">
        <f t="shared" si="71"/>
        <v>1180</v>
      </c>
      <c r="BL32" s="47">
        <f t="shared" si="71"/>
        <v>1180</v>
      </c>
      <c r="BM32" s="47">
        <f t="shared" si="71"/>
        <v>1180</v>
      </c>
      <c r="BN32" s="47">
        <f t="shared" si="71"/>
        <v>1180</v>
      </c>
      <c r="BO32" s="12"/>
      <c r="BP32" s="47">
        <f t="shared" ref="BP32:BU32" si="72">IF(BP25="Synthetic",430,IF(BP25="Steel",1180,"--"))</f>
        <v>430</v>
      </c>
      <c r="BQ32" s="47">
        <f t="shared" si="72"/>
        <v>430</v>
      </c>
      <c r="BR32" s="47">
        <f t="shared" si="72"/>
        <v>430</v>
      </c>
      <c r="BS32" s="47">
        <f t="shared" si="72"/>
        <v>1180</v>
      </c>
      <c r="BT32" s="47">
        <f t="shared" si="72"/>
        <v>1180</v>
      </c>
      <c r="BU32" s="47">
        <f t="shared" si="72"/>
        <v>1180</v>
      </c>
      <c r="BV32" s="12"/>
      <c r="BW32" s="47">
        <f t="shared" ref="BW32:CB32" si="73">IF(BW25="Synthetic",430,IF(BW25="Steel",1180,"--"))</f>
        <v>430</v>
      </c>
      <c r="BX32" s="47">
        <f t="shared" si="73"/>
        <v>430</v>
      </c>
      <c r="BY32" s="47">
        <f t="shared" si="73"/>
        <v>1180</v>
      </c>
      <c r="BZ32" s="47">
        <f t="shared" si="73"/>
        <v>1180</v>
      </c>
      <c r="CA32" s="47">
        <f t="shared" si="73"/>
        <v>1180</v>
      </c>
      <c r="CB32" s="47">
        <f t="shared" si="73"/>
        <v>1180</v>
      </c>
      <c r="CC32" s="12"/>
      <c r="CD32" s="47">
        <f t="shared" ref="CD32:CK32" si="74">IF(CD25="Synthetic",430,IF(CD25="Steel",1180,"--"))</f>
        <v>430</v>
      </c>
      <c r="CE32" s="47">
        <f t="shared" si="74"/>
        <v>430</v>
      </c>
      <c r="CF32" s="47">
        <f t="shared" si="74"/>
        <v>430</v>
      </c>
      <c r="CG32" s="47">
        <f t="shared" si="74"/>
        <v>430</v>
      </c>
      <c r="CH32" s="47">
        <f t="shared" si="74"/>
        <v>1180</v>
      </c>
      <c r="CI32" s="47">
        <f t="shared" si="74"/>
        <v>1180</v>
      </c>
      <c r="CJ32" s="47">
        <f t="shared" si="74"/>
        <v>1180</v>
      </c>
      <c r="CK32" s="47">
        <f t="shared" si="74"/>
        <v>1180</v>
      </c>
      <c r="CL32" s="12"/>
      <c r="CM32" s="47">
        <f t="shared" ref="CM32:CR32" si="75">IF(CM25="Synthetic",430,IF(CM25="Steel",1180,"--"))</f>
        <v>430</v>
      </c>
      <c r="CN32" s="47">
        <f t="shared" si="75"/>
        <v>430</v>
      </c>
      <c r="CO32" s="47">
        <f t="shared" si="75"/>
        <v>430</v>
      </c>
      <c r="CP32" s="47">
        <f>IF(CP25="Synthetic",430,IF(CP25="Steel",1180,"--"))</f>
        <v>1180</v>
      </c>
      <c r="CQ32" s="47">
        <f t="shared" si="75"/>
        <v>1180</v>
      </c>
      <c r="CR32" s="47">
        <f t="shared" si="75"/>
        <v>1180</v>
      </c>
      <c r="CS32" s="12"/>
      <c r="CT32" s="47">
        <f t="shared" ref="CT32:CW32" si="76">IF(CT25="Synthetic",430,IF(CT25="Steel",1180,"--"))</f>
        <v>430</v>
      </c>
      <c r="CU32" s="47">
        <f t="shared" si="76"/>
        <v>430</v>
      </c>
      <c r="CV32" s="47">
        <f t="shared" si="76"/>
        <v>1180</v>
      </c>
      <c r="CW32" s="47">
        <f t="shared" si="76"/>
        <v>1180</v>
      </c>
      <c r="CX32" s="12"/>
      <c r="CY32" s="47">
        <f>IF(CY25="Synthetic",430,IF(CY25="Steel",1180,"--"))</f>
        <v>1180</v>
      </c>
      <c r="CZ32" s="47">
        <f>IF(CZ25="Synthetic",430,IF(CZ25="Steel",1180,"--"))</f>
        <v>1180</v>
      </c>
      <c r="DA32" s="12"/>
    </row>
    <row r="33" spans="1:105" s="1" customFormat="1" ht="12.95" customHeight="1" x14ac:dyDescent="0.2">
      <c r="A33" s="5"/>
      <c r="C33" s="6" t="s">
        <v>172</v>
      </c>
      <c r="D33" s="67" t="s">
        <v>39</v>
      </c>
      <c r="E33" s="68" t="s">
        <v>39</v>
      </c>
      <c r="F33" s="5" t="s">
        <v>40</v>
      </c>
      <c r="G33" s="12"/>
      <c r="H33" s="47">
        <f t="shared" ref="H33:S33" si="77">IF(H25="Synthetic",10,IF(H25="Steel",30,"--"))</f>
        <v>10</v>
      </c>
      <c r="I33" s="47">
        <f t="shared" si="77"/>
        <v>10</v>
      </c>
      <c r="J33" s="47">
        <f t="shared" si="77"/>
        <v>10</v>
      </c>
      <c r="K33" s="47">
        <f t="shared" si="77"/>
        <v>10</v>
      </c>
      <c r="L33" s="47">
        <f t="shared" si="77"/>
        <v>10</v>
      </c>
      <c r="M33" s="47">
        <f t="shared" si="77"/>
        <v>10</v>
      </c>
      <c r="N33" s="47">
        <f t="shared" si="77"/>
        <v>30</v>
      </c>
      <c r="O33" s="47">
        <f t="shared" si="77"/>
        <v>30</v>
      </c>
      <c r="P33" s="47">
        <f t="shared" si="77"/>
        <v>30</v>
      </c>
      <c r="Q33" s="47">
        <f t="shared" si="77"/>
        <v>30</v>
      </c>
      <c r="R33" s="47">
        <f t="shared" si="77"/>
        <v>30</v>
      </c>
      <c r="S33" s="47">
        <f t="shared" si="77"/>
        <v>30</v>
      </c>
      <c r="T33" s="12"/>
      <c r="U33" s="47">
        <f t="shared" ref="U33:AF33" si="78">IF(U25="Synthetic",10,IF(U25="Steel",30,"--"))</f>
        <v>10</v>
      </c>
      <c r="V33" s="47">
        <f t="shared" si="78"/>
        <v>10</v>
      </c>
      <c r="W33" s="47">
        <f t="shared" si="78"/>
        <v>10</v>
      </c>
      <c r="X33" s="47">
        <f t="shared" si="78"/>
        <v>10</v>
      </c>
      <c r="Y33" s="47">
        <f t="shared" si="78"/>
        <v>10</v>
      </c>
      <c r="Z33" s="47">
        <f t="shared" si="78"/>
        <v>10</v>
      </c>
      <c r="AA33" s="47">
        <f t="shared" si="78"/>
        <v>30</v>
      </c>
      <c r="AB33" s="47">
        <f t="shared" si="78"/>
        <v>30</v>
      </c>
      <c r="AC33" s="47">
        <f t="shared" si="78"/>
        <v>30</v>
      </c>
      <c r="AD33" s="47">
        <f t="shared" si="78"/>
        <v>30</v>
      </c>
      <c r="AE33" s="47">
        <f t="shared" si="78"/>
        <v>30</v>
      </c>
      <c r="AF33" s="47">
        <f t="shared" si="78"/>
        <v>30</v>
      </c>
      <c r="AG33" s="12"/>
      <c r="AH33" s="47">
        <f t="shared" ref="AH33:AM33" si="79">IF(AH25="Synthetic",10,IF(AH25="Steel",30,"--"))</f>
        <v>10</v>
      </c>
      <c r="AI33" s="47">
        <f t="shared" si="79"/>
        <v>10</v>
      </c>
      <c r="AJ33" s="47">
        <f t="shared" si="79"/>
        <v>10</v>
      </c>
      <c r="AK33" s="47">
        <f t="shared" si="79"/>
        <v>30</v>
      </c>
      <c r="AL33" s="47">
        <f t="shared" si="79"/>
        <v>30</v>
      </c>
      <c r="AM33" s="47">
        <f t="shared" si="79"/>
        <v>30</v>
      </c>
      <c r="AN33" s="12"/>
      <c r="AO33" s="47">
        <f t="shared" ref="AO33:AT33" si="80">IF(AO25="Synthetic",10,IF(AO25="Steel",30,"--"))</f>
        <v>10</v>
      </c>
      <c r="AP33" s="47">
        <f t="shared" si="80"/>
        <v>10</v>
      </c>
      <c r="AQ33" s="47">
        <f t="shared" si="80"/>
        <v>10</v>
      </c>
      <c r="AR33" s="47">
        <f t="shared" si="80"/>
        <v>30</v>
      </c>
      <c r="AS33" s="47">
        <f t="shared" si="80"/>
        <v>30</v>
      </c>
      <c r="AT33" s="47">
        <f t="shared" si="80"/>
        <v>30</v>
      </c>
      <c r="AU33" s="12"/>
      <c r="AV33" s="47">
        <f t="shared" ref="AV33:BG33" si="81">IF(AV25="Synthetic",10,IF(AV25="Steel",30,"--"))</f>
        <v>10</v>
      </c>
      <c r="AW33" s="47">
        <f t="shared" si="81"/>
        <v>10</v>
      </c>
      <c r="AX33" s="47">
        <f t="shared" si="81"/>
        <v>10</v>
      </c>
      <c r="AY33" s="47">
        <f t="shared" si="81"/>
        <v>10</v>
      </c>
      <c r="AZ33" s="47">
        <f t="shared" si="81"/>
        <v>10</v>
      </c>
      <c r="BA33" s="47">
        <f t="shared" si="81"/>
        <v>10</v>
      </c>
      <c r="BB33" s="47">
        <f t="shared" si="81"/>
        <v>30</v>
      </c>
      <c r="BC33" s="47">
        <f t="shared" si="81"/>
        <v>30</v>
      </c>
      <c r="BD33" s="47">
        <f t="shared" si="81"/>
        <v>30</v>
      </c>
      <c r="BE33" s="47">
        <f t="shared" si="81"/>
        <v>30</v>
      </c>
      <c r="BF33" s="47">
        <f t="shared" si="81"/>
        <v>30</v>
      </c>
      <c r="BG33" s="47">
        <f t="shared" si="81"/>
        <v>30</v>
      </c>
      <c r="BH33" s="12"/>
      <c r="BI33" s="47">
        <f t="shared" ref="BI33:BN33" si="82">IF(BI25="Synthetic",10,IF(BI25="Steel",30,"--"))</f>
        <v>10</v>
      </c>
      <c r="BJ33" s="47">
        <f t="shared" si="82"/>
        <v>10</v>
      </c>
      <c r="BK33" s="47">
        <f t="shared" si="82"/>
        <v>30</v>
      </c>
      <c r="BL33" s="47">
        <f t="shared" si="82"/>
        <v>30</v>
      </c>
      <c r="BM33" s="47">
        <f t="shared" si="82"/>
        <v>30</v>
      </c>
      <c r="BN33" s="47">
        <f t="shared" si="82"/>
        <v>30</v>
      </c>
      <c r="BO33" s="12"/>
      <c r="BP33" s="47">
        <f t="shared" ref="BP33:BU33" si="83">IF(BP25="Synthetic",10,IF(BP25="Steel",30,"--"))</f>
        <v>10</v>
      </c>
      <c r="BQ33" s="47">
        <f t="shared" si="83"/>
        <v>10</v>
      </c>
      <c r="BR33" s="47">
        <f t="shared" si="83"/>
        <v>10</v>
      </c>
      <c r="BS33" s="47">
        <f t="shared" si="83"/>
        <v>30</v>
      </c>
      <c r="BT33" s="47">
        <f t="shared" si="83"/>
        <v>30</v>
      </c>
      <c r="BU33" s="47">
        <f t="shared" si="83"/>
        <v>30</v>
      </c>
      <c r="BV33" s="12"/>
      <c r="BW33" s="47">
        <f t="shared" ref="BW33:CB33" si="84">IF(BW25="Synthetic",10,IF(BW25="Steel",30,"--"))</f>
        <v>10</v>
      </c>
      <c r="BX33" s="47">
        <f t="shared" si="84"/>
        <v>10</v>
      </c>
      <c r="BY33" s="47">
        <f t="shared" si="84"/>
        <v>30</v>
      </c>
      <c r="BZ33" s="47">
        <f t="shared" si="84"/>
        <v>30</v>
      </c>
      <c r="CA33" s="47">
        <f t="shared" si="84"/>
        <v>30</v>
      </c>
      <c r="CB33" s="47">
        <f t="shared" si="84"/>
        <v>30</v>
      </c>
      <c r="CC33" s="12"/>
      <c r="CD33" s="47">
        <f t="shared" ref="CD33:CK33" si="85">IF(CD25="Synthetic",10,IF(CD25="Steel",30,"--"))</f>
        <v>10</v>
      </c>
      <c r="CE33" s="47">
        <f t="shared" si="85"/>
        <v>10</v>
      </c>
      <c r="CF33" s="47">
        <f t="shared" si="85"/>
        <v>10</v>
      </c>
      <c r="CG33" s="47">
        <f t="shared" si="85"/>
        <v>10</v>
      </c>
      <c r="CH33" s="47">
        <f t="shared" si="85"/>
        <v>30</v>
      </c>
      <c r="CI33" s="47">
        <f t="shared" si="85"/>
        <v>30</v>
      </c>
      <c r="CJ33" s="47">
        <f t="shared" si="85"/>
        <v>30</v>
      </c>
      <c r="CK33" s="47">
        <f t="shared" si="85"/>
        <v>30</v>
      </c>
      <c r="CL33" s="12"/>
      <c r="CM33" s="47">
        <f t="shared" ref="CM33:CR33" si="86">IF(CM25="Synthetic",10,IF(CM25="Steel",30,"--"))</f>
        <v>10</v>
      </c>
      <c r="CN33" s="47">
        <f t="shared" si="86"/>
        <v>10</v>
      </c>
      <c r="CO33" s="47">
        <f t="shared" si="86"/>
        <v>10</v>
      </c>
      <c r="CP33" s="47">
        <f>IF(CP25="Synthetic",10,IF(CP25="Steel",30,"--"))</f>
        <v>30</v>
      </c>
      <c r="CQ33" s="47">
        <f t="shared" si="86"/>
        <v>30</v>
      </c>
      <c r="CR33" s="47">
        <f t="shared" si="86"/>
        <v>30</v>
      </c>
      <c r="CS33" s="12"/>
      <c r="CT33" s="47">
        <f t="shared" ref="CT33:CW33" si="87">IF(CT25="Synthetic",10,IF(CT25="Steel",30,"--"))</f>
        <v>10</v>
      </c>
      <c r="CU33" s="47">
        <f t="shared" si="87"/>
        <v>10</v>
      </c>
      <c r="CV33" s="47">
        <f t="shared" si="87"/>
        <v>30</v>
      </c>
      <c r="CW33" s="47">
        <f t="shared" si="87"/>
        <v>30</v>
      </c>
      <c r="CX33" s="12"/>
      <c r="CY33" s="47">
        <f>IF(CY25="Synthetic",10,IF(CY25="Steel",30,"--"))</f>
        <v>30</v>
      </c>
      <c r="CZ33" s="47">
        <f>IF(CZ25="Synthetic",10,IF(CZ25="Steel",30,"--"))</f>
        <v>30</v>
      </c>
      <c r="DA33" s="12"/>
    </row>
    <row r="34" spans="1:105" s="1" customFormat="1" ht="12.95" customHeight="1" x14ac:dyDescent="0.2">
      <c r="A34" s="5"/>
      <c r="C34" s="6" t="s">
        <v>252</v>
      </c>
      <c r="D34" s="67" t="s">
        <v>41</v>
      </c>
      <c r="E34" s="68" t="s">
        <v>41</v>
      </c>
      <c r="F34" s="5" t="s">
        <v>42</v>
      </c>
      <c r="G34" s="12"/>
      <c r="H34" s="152">
        <f t="shared" ref="H34:S34" si="88">IF(H25="Synthetic",1.05,IF(H25="Steel",0.38,"--"))</f>
        <v>1.05</v>
      </c>
      <c r="I34" s="152">
        <f t="shared" si="88"/>
        <v>1.05</v>
      </c>
      <c r="J34" s="152">
        <f t="shared" si="88"/>
        <v>1.05</v>
      </c>
      <c r="K34" s="152">
        <f t="shared" si="88"/>
        <v>1.05</v>
      </c>
      <c r="L34" s="152">
        <f t="shared" si="88"/>
        <v>1.05</v>
      </c>
      <c r="M34" s="152">
        <f t="shared" si="88"/>
        <v>1.05</v>
      </c>
      <c r="N34" s="152">
        <f t="shared" si="88"/>
        <v>0.38</v>
      </c>
      <c r="O34" s="152">
        <f t="shared" si="88"/>
        <v>0.38</v>
      </c>
      <c r="P34" s="152">
        <f t="shared" si="88"/>
        <v>0.38</v>
      </c>
      <c r="Q34" s="152">
        <f t="shared" si="88"/>
        <v>0.38</v>
      </c>
      <c r="R34" s="152">
        <f t="shared" si="88"/>
        <v>0.38</v>
      </c>
      <c r="S34" s="152">
        <f t="shared" si="88"/>
        <v>0.38</v>
      </c>
      <c r="T34" s="12"/>
      <c r="U34" s="152">
        <f t="shared" ref="U34:AF34" si="89">IF(U25="Synthetic",1.05,IF(U25="Steel",0.38,"--"))</f>
        <v>1.05</v>
      </c>
      <c r="V34" s="152">
        <f t="shared" si="89"/>
        <v>1.05</v>
      </c>
      <c r="W34" s="152">
        <f t="shared" si="89"/>
        <v>1.05</v>
      </c>
      <c r="X34" s="152">
        <f t="shared" si="89"/>
        <v>1.05</v>
      </c>
      <c r="Y34" s="152">
        <f t="shared" si="89"/>
        <v>1.05</v>
      </c>
      <c r="Z34" s="152">
        <f t="shared" si="89"/>
        <v>1.05</v>
      </c>
      <c r="AA34" s="152">
        <f t="shared" si="89"/>
        <v>0.38</v>
      </c>
      <c r="AB34" s="152">
        <f t="shared" si="89"/>
        <v>0.38</v>
      </c>
      <c r="AC34" s="152">
        <f t="shared" si="89"/>
        <v>0.38</v>
      </c>
      <c r="AD34" s="152">
        <f t="shared" si="89"/>
        <v>0.38</v>
      </c>
      <c r="AE34" s="152">
        <f t="shared" si="89"/>
        <v>0.38</v>
      </c>
      <c r="AF34" s="152">
        <f t="shared" si="89"/>
        <v>0.38</v>
      </c>
      <c r="AG34" s="12"/>
      <c r="AH34" s="152">
        <f t="shared" ref="AH34:AM34" si="90">IF(AH25="Synthetic",1.05,IF(AH25="Steel",0.38,"--"))</f>
        <v>1.05</v>
      </c>
      <c r="AI34" s="152">
        <f t="shared" si="90"/>
        <v>1.05</v>
      </c>
      <c r="AJ34" s="152">
        <f t="shared" si="90"/>
        <v>1.05</v>
      </c>
      <c r="AK34" s="152">
        <f t="shared" si="90"/>
        <v>0.38</v>
      </c>
      <c r="AL34" s="152">
        <f t="shared" si="90"/>
        <v>0.38</v>
      </c>
      <c r="AM34" s="152">
        <f t="shared" si="90"/>
        <v>0.38</v>
      </c>
      <c r="AN34" s="12"/>
      <c r="AO34" s="152">
        <f t="shared" ref="AO34:AT34" si="91">IF(AO25="Synthetic",1.05,IF(AO25="Steel",0.38,"--"))</f>
        <v>1.05</v>
      </c>
      <c r="AP34" s="152">
        <f t="shared" si="91"/>
        <v>1.05</v>
      </c>
      <c r="AQ34" s="152">
        <f t="shared" si="91"/>
        <v>1.05</v>
      </c>
      <c r="AR34" s="152">
        <f t="shared" si="91"/>
        <v>0.38</v>
      </c>
      <c r="AS34" s="152">
        <f t="shared" si="91"/>
        <v>0.38</v>
      </c>
      <c r="AT34" s="152">
        <f t="shared" si="91"/>
        <v>0.38</v>
      </c>
      <c r="AU34" s="12"/>
      <c r="AV34" s="152">
        <f t="shared" ref="AV34:BG34" si="92">IF(AV25="Synthetic",1.05,IF(AV25="Steel",0.38,"--"))</f>
        <v>1.05</v>
      </c>
      <c r="AW34" s="152">
        <f t="shared" si="92"/>
        <v>1.05</v>
      </c>
      <c r="AX34" s="152">
        <f t="shared" si="92"/>
        <v>1.05</v>
      </c>
      <c r="AY34" s="152">
        <f t="shared" si="92"/>
        <v>1.05</v>
      </c>
      <c r="AZ34" s="152">
        <f t="shared" si="92"/>
        <v>1.05</v>
      </c>
      <c r="BA34" s="152">
        <f t="shared" si="92"/>
        <v>1.05</v>
      </c>
      <c r="BB34" s="152">
        <f t="shared" si="92"/>
        <v>0.38</v>
      </c>
      <c r="BC34" s="152">
        <f t="shared" si="92"/>
        <v>0.38</v>
      </c>
      <c r="BD34" s="152">
        <f t="shared" si="92"/>
        <v>0.38</v>
      </c>
      <c r="BE34" s="152">
        <f t="shared" si="92"/>
        <v>0.38</v>
      </c>
      <c r="BF34" s="152">
        <f t="shared" si="92"/>
        <v>0.38</v>
      </c>
      <c r="BG34" s="152">
        <f t="shared" si="92"/>
        <v>0.38</v>
      </c>
      <c r="BH34" s="12"/>
      <c r="BI34" s="152">
        <f t="shared" ref="BI34:BN34" si="93">IF(BI25="Synthetic",1.05,IF(BI25="Steel",0.38,"--"))</f>
        <v>1.05</v>
      </c>
      <c r="BJ34" s="152">
        <f t="shared" si="93"/>
        <v>1.05</v>
      </c>
      <c r="BK34" s="152">
        <f t="shared" si="93"/>
        <v>0.38</v>
      </c>
      <c r="BL34" s="152">
        <f t="shared" si="93"/>
        <v>0.38</v>
      </c>
      <c r="BM34" s="152">
        <f t="shared" si="93"/>
        <v>0.38</v>
      </c>
      <c r="BN34" s="152">
        <f t="shared" si="93"/>
        <v>0.38</v>
      </c>
      <c r="BO34" s="12"/>
      <c r="BP34" s="152">
        <f t="shared" ref="BP34:BU34" si="94">IF(BP25="Synthetic",1.05,IF(BP25="Steel",0.38,"--"))</f>
        <v>1.05</v>
      </c>
      <c r="BQ34" s="152">
        <f t="shared" si="94"/>
        <v>1.05</v>
      </c>
      <c r="BR34" s="152">
        <f t="shared" si="94"/>
        <v>1.05</v>
      </c>
      <c r="BS34" s="152">
        <f t="shared" si="94"/>
        <v>0.38</v>
      </c>
      <c r="BT34" s="152">
        <f t="shared" si="94"/>
        <v>0.38</v>
      </c>
      <c r="BU34" s="152">
        <f t="shared" si="94"/>
        <v>0.38</v>
      </c>
      <c r="BV34" s="12"/>
      <c r="BW34" s="152">
        <f t="shared" ref="BW34:CB34" si="95">IF(BW25="Synthetic",1.05,IF(BW25="Steel",0.38,"--"))</f>
        <v>1.05</v>
      </c>
      <c r="BX34" s="152">
        <f t="shared" si="95"/>
        <v>1.05</v>
      </c>
      <c r="BY34" s="152">
        <f t="shared" si="95"/>
        <v>0.38</v>
      </c>
      <c r="BZ34" s="152">
        <f t="shared" si="95"/>
        <v>0.38</v>
      </c>
      <c r="CA34" s="152">
        <f t="shared" si="95"/>
        <v>0.38</v>
      </c>
      <c r="CB34" s="152">
        <f t="shared" si="95"/>
        <v>0.38</v>
      </c>
      <c r="CC34" s="12"/>
      <c r="CD34" s="152">
        <f t="shared" ref="CD34:CK34" si="96">IF(CD25="Synthetic",1.05,IF(CD25="Steel",0.38,"--"))</f>
        <v>1.05</v>
      </c>
      <c r="CE34" s="152">
        <f t="shared" si="96"/>
        <v>1.05</v>
      </c>
      <c r="CF34" s="152">
        <f t="shared" si="96"/>
        <v>1.05</v>
      </c>
      <c r="CG34" s="152">
        <f t="shared" si="96"/>
        <v>1.05</v>
      </c>
      <c r="CH34" s="152">
        <f t="shared" si="96"/>
        <v>0.38</v>
      </c>
      <c r="CI34" s="152">
        <f t="shared" si="96"/>
        <v>0.38</v>
      </c>
      <c r="CJ34" s="152">
        <f t="shared" si="96"/>
        <v>0.38</v>
      </c>
      <c r="CK34" s="152">
        <f t="shared" si="96"/>
        <v>0.38</v>
      </c>
      <c r="CL34" s="12"/>
      <c r="CM34" s="152">
        <f t="shared" ref="CM34:CR34" si="97">IF(CM25="Synthetic",1.05,IF(CM25="Steel",0.38,"--"))</f>
        <v>1.05</v>
      </c>
      <c r="CN34" s="152">
        <f t="shared" si="97"/>
        <v>1.05</v>
      </c>
      <c r="CO34" s="152">
        <f t="shared" si="97"/>
        <v>1.05</v>
      </c>
      <c r="CP34" s="152">
        <f>IF(CP25="Synthetic",1.05,IF(CP25="Steel",0.38,"--"))</f>
        <v>0.38</v>
      </c>
      <c r="CQ34" s="152">
        <f t="shared" si="97"/>
        <v>0.38</v>
      </c>
      <c r="CR34" s="152">
        <f t="shared" si="97"/>
        <v>0.38</v>
      </c>
      <c r="CS34" s="12"/>
      <c r="CT34" s="152">
        <f t="shared" ref="CT34:CW34" si="98">IF(CT25="Synthetic",1.05,IF(CT25="Steel",0.38,"--"))</f>
        <v>1.05</v>
      </c>
      <c r="CU34" s="152">
        <f t="shared" si="98"/>
        <v>1.05</v>
      </c>
      <c r="CV34" s="152">
        <f t="shared" si="98"/>
        <v>0.38</v>
      </c>
      <c r="CW34" s="152">
        <f t="shared" si="98"/>
        <v>0.38</v>
      </c>
      <c r="CX34" s="12"/>
      <c r="CY34" s="152">
        <f>IF(CY25="Synthetic",1.05,IF(CY25="Steel",0.38,"--"))</f>
        <v>0.38</v>
      </c>
      <c r="CZ34" s="152">
        <f>IF(CZ25="Synthetic",1.05,IF(CZ25="Steel",0.38,"--"))</f>
        <v>0.38</v>
      </c>
      <c r="DA34" s="12"/>
    </row>
    <row r="35" spans="1:105" s="1" customFormat="1" ht="12.95" customHeight="1" x14ac:dyDescent="0.2">
      <c r="A35" s="3"/>
      <c r="B35" s="11" t="s">
        <v>27</v>
      </c>
      <c r="C35" s="9" t="s">
        <v>66</v>
      </c>
      <c r="D35" s="70"/>
      <c r="E35" s="65"/>
      <c r="F35" s="12"/>
      <c r="G35" s="12"/>
      <c r="H35" s="35"/>
      <c r="I35" s="35"/>
      <c r="J35" s="35"/>
      <c r="K35" s="35"/>
      <c r="L35" s="35"/>
      <c r="M35" s="35"/>
      <c r="N35" s="35"/>
      <c r="O35" s="35"/>
      <c r="P35" s="35"/>
      <c r="Q35" s="35"/>
      <c r="R35" s="35"/>
      <c r="S35" s="35"/>
      <c r="T35" s="12"/>
      <c r="U35" s="35"/>
      <c r="V35" s="35"/>
      <c r="W35" s="35"/>
      <c r="X35" s="35"/>
      <c r="Y35" s="35"/>
      <c r="Z35" s="35"/>
      <c r="AA35" s="35"/>
      <c r="AB35" s="35"/>
      <c r="AC35" s="35"/>
      <c r="AD35" s="35"/>
      <c r="AE35" s="35"/>
      <c r="AF35" s="35"/>
      <c r="AG35" s="12"/>
      <c r="AH35" s="35"/>
      <c r="AI35" s="35"/>
      <c r="AJ35" s="35"/>
      <c r="AK35" s="35"/>
      <c r="AL35" s="35"/>
      <c r="AM35" s="35"/>
      <c r="AN35" s="12"/>
      <c r="AO35" s="35"/>
      <c r="AP35" s="35"/>
      <c r="AQ35" s="35"/>
      <c r="AR35" s="35"/>
      <c r="AS35" s="35"/>
      <c r="AT35" s="35"/>
      <c r="AU35" s="12"/>
      <c r="AV35" s="35"/>
      <c r="AW35" s="35"/>
      <c r="AX35" s="35"/>
      <c r="AY35" s="35"/>
      <c r="AZ35" s="35"/>
      <c r="BA35" s="35"/>
      <c r="BB35" s="35"/>
      <c r="BC35" s="35"/>
      <c r="BD35" s="35"/>
      <c r="BE35" s="35"/>
      <c r="BF35" s="35"/>
      <c r="BG35" s="35"/>
      <c r="BH35" s="12"/>
      <c r="BI35" s="35"/>
      <c r="BJ35" s="35"/>
      <c r="BK35" s="35"/>
      <c r="BL35" s="35"/>
      <c r="BM35" s="35"/>
      <c r="BN35" s="35"/>
      <c r="BO35" s="12"/>
      <c r="BP35" s="35"/>
      <c r="BQ35" s="35"/>
      <c r="BR35" s="35"/>
      <c r="BS35" s="35"/>
      <c r="BT35" s="35"/>
      <c r="BU35" s="35"/>
      <c r="BV35" s="12"/>
      <c r="BW35" s="35"/>
      <c r="BX35" s="35"/>
      <c r="BY35" s="35"/>
      <c r="BZ35" s="35"/>
      <c r="CA35" s="35"/>
      <c r="CB35" s="35"/>
      <c r="CC35" s="12"/>
      <c r="CD35" s="35"/>
      <c r="CE35" s="35"/>
      <c r="CF35" s="35"/>
      <c r="CG35" s="35"/>
      <c r="CH35" s="35"/>
      <c r="CI35" s="35"/>
      <c r="CJ35" s="35"/>
      <c r="CK35" s="35"/>
      <c r="CL35" s="12"/>
      <c r="CM35" s="35"/>
      <c r="CN35" s="35"/>
      <c r="CO35" s="35"/>
      <c r="CP35" s="35"/>
      <c r="CQ35" s="35"/>
      <c r="CR35" s="35"/>
      <c r="CS35" s="12"/>
      <c r="CT35" s="35"/>
      <c r="CU35" s="35"/>
      <c r="CV35" s="35"/>
      <c r="CW35" s="35"/>
      <c r="CX35" s="12"/>
      <c r="CY35" s="35"/>
      <c r="CZ35" s="35"/>
      <c r="DA35" s="12"/>
    </row>
    <row r="36" spans="1:105" s="1" customFormat="1" ht="12.95" customHeight="1" x14ac:dyDescent="0.2">
      <c r="A36" s="3"/>
      <c r="C36" s="6" t="s">
        <v>173</v>
      </c>
      <c r="D36" s="67" t="s">
        <v>67</v>
      </c>
      <c r="E36" s="68" t="s">
        <v>262</v>
      </c>
      <c r="F36" s="5" t="s">
        <v>14</v>
      </c>
      <c r="G36" s="12"/>
      <c r="H36" s="30" t="s">
        <v>263</v>
      </c>
      <c r="I36" s="30" t="s">
        <v>263</v>
      </c>
      <c r="J36" s="30" t="s">
        <v>263</v>
      </c>
      <c r="K36" s="30" t="s">
        <v>263</v>
      </c>
      <c r="L36" s="30" t="s">
        <v>263</v>
      </c>
      <c r="M36" s="30" t="s">
        <v>263</v>
      </c>
      <c r="N36" s="30" t="s">
        <v>263</v>
      </c>
      <c r="O36" s="30" t="s">
        <v>263</v>
      </c>
      <c r="P36" s="30" t="s">
        <v>263</v>
      </c>
      <c r="Q36" s="30" t="s">
        <v>263</v>
      </c>
      <c r="R36" s="30" t="s">
        <v>263</v>
      </c>
      <c r="S36" s="30" t="s">
        <v>263</v>
      </c>
      <c r="T36" s="12"/>
      <c r="U36" s="30" t="s">
        <v>263</v>
      </c>
      <c r="V36" s="30" t="s">
        <v>263</v>
      </c>
      <c r="W36" s="30" t="s">
        <v>263</v>
      </c>
      <c r="X36" s="30" t="s">
        <v>263</v>
      </c>
      <c r="Y36" s="30" t="s">
        <v>263</v>
      </c>
      <c r="Z36" s="30" t="s">
        <v>263</v>
      </c>
      <c r="AA36" s="30" t="s">
        <v>263</v>
      </c>
      <c r="AB36" s="30" t="s">
        <v>263</v>
      </c>
      <c r="AC36" s="30" t="s">
        <v>263</v>
      </c>
      <c r="AD36" s="30" t="s">
        <v>263</v>
      </c>
      <c r="AE36" s="30" t="s">
        <v>263</v>
      </c>
      <c r="AF36" s="30" t="s">
        <v>263</v>
      </c>
      <c r="AG36" s="12"/>
      <c r="AH36" s="30" t="s">
        <v>263</v>
      </c>
      <c r="AI36" s="30" t="s">
        <v>263</v>
      </c>
      <c r="AJ36" s="30" t="s">
        <v>263</v>
      </c>
      <c r="AK36" s="30" t="s">
        <v>263</v>
      </c>
      <c r="AL36" s="30" t="s">
        <v>263</v>
      </c>
      <c r="AM36" s="30" t="s">
        <v>263</v>
      </c>
      <c r="AN36" s="12"/>
      <c r="AO36" s="30" t="s">
        <v>263</v>
      </c>
      <c r="AP36" s="30" t="s">
        <v>263</v>
      </c>
      <c r="AQ36" s="30" t="s">
        <v>263</v>
      </c>
      <c r="AR36" s="30" t="s">
        <v>263</v>
      </c>
      <c r="AS36" s="30" t="s">
        <v>263</v>
      </c>
      <c r="AT36" s="30" t="s">
        <v>263</v>
      </c>
      <c r="AU36" s="12"/>
      <c r="AV36" s="30" t="s">
        <v>263</v>
      </c>
      <c r="AW36" s="30" t="s">
        <v>263</v>
      </c>
      <c r="AX36" s="30" t="s">
        <v>263</v>
      </c>
      <c r="AY36" s="30" t="s">
        <v>263</v>
      </c>
      <c r="AZ36" s="30" t="s">
        <v>263</v>
      </c>
      <c r="BA36" s="30" t="s">
        <v>263</v>
      </c>
      <c r="BB36" s="30" t="s">
        <v>263</v>
      </c>
      <c r="BC36" s="30" t="s">
        <v>263</v>
      </c>
      <c r="BD36" s="30" t="s">
        <v>263</v>
      </c>
      <c r="BE36" s="30" t="s">
        <v>263</v>
      </c>
      <c r="BF36" s="30" t="s">
        <v>263</v>
      </c>
      <c r="BG36" s="30" t="s">
        <v>263</v>
      </c>
      <c r="BH36" s="12"/>
      <c r="BI36" s="30" t="s">
        <v>263</v>
      </c>
      <c r="BJ36" s="30" t="s">
        <v>263</v>
      </c>
      <c r="BK36" s="30" t="s">
        <v>263</v>
      </c>
      <c r="BL36" s="30" t="s">
        <v>263</v>
      </c>
      <c r="BM36" s="30" t="s">
        <v>263</v>
      </c>
      <c r="BN36" s="30" t="s">
        <v>263</v>
      </c>
      <c r="BO36" s="12"/>
      <c r="BP36" s="30" t="s">
        <v>263</v>
      </c>
      <c r="BQ36" s="30" t="s">
        <v>263</v>
      </c>
      <c r="BR36" s="30" t="s">
        <v>263</v>
      </c>
      <c r="BS36" s="30" t="s">
        <v>263</v>
      </c>
      <c r="BT36" s="30" t="s">
        <v>263</v>
      </c>
      <c r="BU36" s="30" t="s">
        <v>263</v>
      </c>
      <c r="BV36" s="12"/>
      <c r="BW36" s="30" t="s">
        <v>263</v>
      </c>
      <c r="BX36" s="30" t="s">
        <v>263</v>
      </c>
      <c r="BY36" s="30" t="s">
        <v>263</v>
      </c>
      <c r="BZ36" s="30" t="s">
        <v>263</v>
      </c>
      <c r="CA36" s="30" t="s">
        <v>263</v>
      </c>
      <c r="CB36" s="30" t="s">
        <v>263</v>
      </c>
      <c r="CC36" s="12"/>
      <c r="CD36" s="30" t="s">
        <v>263</v>
      </c>
      <c r="CE36" s="30" t="s">
        <v>263</v>
      </c>
      <c r="CF36" s="30" t="s">
        <v>263</v>
      </c>
      <c r="CG36" s="30" t="s">
        <v>263</v>
      </c>
      <c r="CH36" s="30" t="s">
        <v>263</v>
      </c>
      <c r="CI36" s="30" t="s">
        <v>263</v>
      </c>
      <c r="CJ36" s="30" t="s">
        <v>263</v>
      </c>
      <c r="CK36" s="30" t="s">
        <v>263</v>
      </c>
      <c r="CL36" s="12"/>
      <c r="CM36" s="30" t="s">
        <v>263</v>
      </c>
      <c r="CN36" s="30" t="s">
        <v>263</v>
      </c>
      <c r="CO36" s="30" t="s">
        <v>263</v>
      </c>
      <c r="CP36" s="30" t="s">
        <v>263</v>
      </c>
      <c r="CQ36" s="30" t="s">
        <v>263</v>
      </c>
      <c r="CR36" s="30" t="s">
        <v>263</v>
      </c>
      <c r="CS36" s="12"/>
      <c r="CT36" s="30" t="s">
        <v>263</v>
      </c>
      <c r="CU36" s="30" t="s">
        <v>263</v>
      </c>
      <c r="CV36" s="30" t="s">
        <v>263</v>
      </c>
      <c r="CW36" s="30" t="s">
        <v>263</v>
      </c>
      <c r="CX36" s="12"/>
      <c r="CY36" s="30" t="s">
        <v>263</v>
      </c>
      <c r="CZ36" s="30" t="s">
        <v>263</v>
      </c>
      <c r="DA36" s="12"/>
    </row>
    <row r="37" spans="1:105" s="1" customFormat="1" ht="12.95" customHeight="1" x14ac:dyDescent="0.2">
      <c r="A37" s="3"/>
      <c r="C37" s="6" t="s">
        <v>174</v>
      </c>
      <c r="D37" s="67" t="s">
        <v>136</v>
      </c>
      <c r="E37" s="68" t="s">
        <v>340</v>
      </c>
      <c r="F37" s="5" t="s">
        <v>9</v>
      </c>
      <c r="G37" s="12"/>
      <c r="H37" s="30" t="s">
        <v>416</v>
      </c>
      <c r="I37" s="30" t="s">
        <v>343</v>
      </c>
      <c r="J37" s="30" t="s">
        <v>415</v>
      </c>
      <c r="K37" s="30" t="s">
        <v>414</v>
      </c>
      <c r="L37" s="30" t="s">
        <v>413</v>
      </c>
      <c r="M37" s="30" t="s">
        <v>412</v>
      </c>
      <c r="N37" s="30" t="s">
        <v>411</v>
      </c>
      <c r="O37" s="30" t="s">
        <v>410</v>
      </c>
      <c r="P37" s="30" t="s">
        <v>409</v>
      </c>
      <c r="Q37" s="30" t="s">
        <v>408</v>
      </c>
      <c r="R37" s="30" t="s">
        <v>407</v>
      </c>
      <c r="S37" s="30" t="s">
        <v>406</v>
      </c>
      <c r="T37" s="12"/>
      <c r="U37" s="30" t="s">
        <v>427</v>
      </c>
      <c r="V37" s="30" t="s">
        <v>428</v>
      </c>
      <c r="W37" s="30" t="s">
        <v>429</v>
      </c>
      <c r="X37" s="30" t="s">
        <v>430</v>
      </c>
      <c r="Y37" s="30" t="s">
        <v>431</v>
      </c>
      <c r="Z37" s="30" t="s">
        <v>432</v>
      </c>
      <c r="AA37" s="30" t="s">
        <v>430</v>
      </c>
      <c r="AB37" s="30" t="s">
        <v>433</v>
      </c>
      <c r="AC37" s="30" t="s">
        <v>430</v>
      </c>
      <c r="AD37" s="30" t="s">
        <v>431</v>
      </c>
      <c r="AE37" s="30" t="s">
        <v>429</v>
      </c>
      <c r="AF37" s="30" t="s">
        <v>434</v>
      </c>
      <c r="AG37" s="12"/>
      <c r="AH37" s="30" t="s">
        <v>444</v>
      </c>
      <c r="AI37" s="30" t="s">
        <v>444</v>
      </c>
      <c r="AJ37" s="30" t="s">
        <v>444</v>
      </c>
      <c r="AK37" s="30" t="s">
        <v>444</v>
      </c>
      <c r="AL37" s="30" t="s">
        <v>444</v>
      </c>
      <c r="AM37" s="30" t="s">
        <v>444</v>
      </c>
      <c r="AN37" s="12"/>
      <c r="AO37" s="30" t="s">
        <v>444</v>
      </c>
      <c r="AP37" s="30" t="s">
        <v>444</v>
      </c>
      <c r="AQ37" s="30" t="s">
        <v>444</v>
      </c>
      <c r="AR37" s="30" t="s">
        <v>444</v>
      </c>
      <c r="AS37" s="30" t="s">
        <v>444</v>
      </c>
      <c r="AT37" s="30" t="s">
        <v>444</v>
      </c>
      <c r="AU37" s="12"/>
      <c r="AV37" s="30" t="s">
        <v>453</v>
      </c>
      <c r="AW37" s="30" t="s">
        <v>454</v>
      </c>
      <c r="AX37" s="30" t="s">
        <v>434</v>
      </c>
      <c r="AY37" s="30" t="s">
        <v>455</v>
      </c>
      <c r="AZ37" s="30" t="s">
        <v>433</v>
      </c>
      <c r="BA37" s="30" t="s">
        <v>456</v>
      </c>
      <c r="BB37" s="30" t="s">
        <v>428</v>
      </c>
      <c r="BC37" s="30" t="s">
        <v>457</v>
      </c>
      <c r="BD37" s="30" t="s">
        <v>431</v>
      </c>
      <c r="BE37" s="30" t="s">
        <v>434</v>
      </c>
      <c r="BF37" s="30" t="s">
        <v>457</v>
      </c>
      <c r="BG37" s="30" t="s">
        <v>458</v>
      </c>
      <c r="BH37" s="12"/>
      <c r="BI37" s="30" t="s">
        <v>444</v>
      </c>
      <c r="BJ37" s="30" t="s">
        <v>444</v>
      </c>
      <c r="BK37" s="30" t="s">
        <v>444</v>
      </c>
      <c r="BL37" s="30" t="s">
        <v>444</v>
      </c>
      <c r="BM37" s="30" t="s">
        <v>444</v>
      </c>
      <c r="BN37" s="30" t="s">
        <v>444</v>
      </c>
      <c r="BO37" s="12"/>
      <c r="BP37" s="30" t="s">
        <v>464</v>
      </c>
      <c r="BQ37" s="30" t="s">
        <v>465</v>
      </c>
      <c r="BR37" s="30" t="s">
        <v>466</v>
      </c>
      <c r="BS37" s="30" t="s">
        <v>467</v>
      </c>
      <c r="BT37" s="30" t="s">
        <v>457</v>
      </c>
      <c r="BU37" s="30" t="s">
        <v>464</v>
      </c>
      <c r="BV37" s="12"/>
      <c r="BW37" s="30"/>
      <c r="BX37" s="30"/>
      <c r="BY37" s="30"/>
      <c r="BZ37" s="30"/>
      <c r="CA37" s="30"/>
      <c r="CB37" s="30"/>
      <c r="CC37" s="12"/>
      <c r="CD37" s="30" t="s">
        <v>475</v>
      </c>
      <c r="CE37" s="30" t="s">
        <v>476</v>
      </c>
      <c r="CF37" s="30" t="s">
        <v>477</v>
      </c>
      <c r="CG37" s="30" t="s">
        <v>478</v>
      </c>
      <c r="CH37" s="30" t="s">
        <v>479</v>
      </c>
      <c r="CI37" s="30" t="s">
        <v>480</v>
      </c>
      <c r="CJ37" s="30" t="s">
        <v>481</v>
      </c>
      <c r="CK37" s="30" t="s">
        <v>482</v>
      </c>
      <c r="CL37" s="12"/>
      <c r="CM37" s="30" t="s">
        <v>444</v>
      </c>
      <c r="CN37" s="30" t="s">
        <v>444</v>
      </c>
      <c r="CO37" s="30" t="s">
        <v>444</v>
      </c>
      <c r="CP37" s="30" t="s">
        <v>444</v>
      </c>
      <c r="CQ37" s="30" t="s">
        <v>444</v>
      </c>
      <c r="CR37" s="30" t="s">
        <v>444</v>
      </c>
      <c r="CS37" s="12"/>
      <c r="CT37" s="30" t="s">
        <v>444</v>
      </c>
      <c r="CU37" s="30" t="s">
        <v>444</v>
      </c>
      <c r="CV37" s="30" t="s">
        <v>444</v>
      </c>
      <c r="CW37" s="30" t="s">
        <v>444</v>
      </c>
      <c r="CX37" s="12"/>
      <c r="CY37" s="30" t="s">
        <v>496</v>
      </c>
      <c r="CZ37" s="30" t="s">
        <v>497</v>
      </c>
      <c r="DA37" s="12"/>
    </row>
    <row r="38" spans="1:105" s="1" customFormat="1" ht="12.95" customHeight="1" x14ac:dyDescent="0.2">
      <c r="A38" s="5"/>
      <c r="B38" s="29"/>
      <c r="C38" s="27" t="s">
        <v>175</v>
      </c>
      <c r="D38" s="73" t="s">
        <v>138</v>
      </c>
      <c r="E38" s="74" t="s">
        <v>141</v>
      </c>
      <c r="F38" s="28" t="s">
        <v>9</v>
      </c>
      <c r="G38" s="12"/>
      <c r="H38" s="30">
        <v>27.449999999999989</v>
      </c>
      <c r="I38" s="30">
        <v>28.099999999999994</v>
      </c>
      <c r="J38" s="30">
        <v>26.75</v>
      </c>
      <c r="K38" s="30">
        <v>27.399999999999991</v>
      </c>
      <c r="L38" s="30">
        <v>28.749999999999972</v>
      </c>
      <c r="M38" s="30">
        <v>27.849999999999994</v>
      </c>
      <c r="N38" s="30">
        <v>26.799999999999983</v>
      </c>
      <c r="O38" s="30">
        <v>27</v>
      </c>
      <c r="P38" s="30">
        <v>27.700000000000017</v>
      </c>
      <c r="Q38" s="30">
        <v>26.599999999999994</v>
      </c>
      <c r="R38" s="30">
        <v>27.150000000000006</v>
      </c>
      <c r="S38" s="30">
        <v>27.300000000000011</v>
      </c>
      <c r="T38" s="12"/>
      <c r="U38" s="30">
        <v>25</v>
      </c>
      <c r="V38" s="30">
        <v>25</v>
      </c>
      <c r="W38" s="30">
        <v>25</v>
      </c>
      <c r="X38" s="30">
        <v>25</v>
      </c>
      <c r="Y38" s="30">
        <v>25</v>
      </c>
      <c r="Z38" s="30">
        <v>25</v>
      </c>
      <c r="AA38" s="30">
        <v>25</v>
      </c>
      <c r="AB38" s="30">
        <v>25</v>
      </c>
      <c r="AC38" s="30">
        <v>25</v>
      </c>
      <c r="AD38" s="30">
        <v>25</v>
      </c>
      <c r="AE38" s="30">
        <v>25</v>
      </c>
      <c r="AF38" s="30">
        <v>25</v>
      </c>
      <c r="AG38" s="12"/>
      <c r="AH38" s="41" t="s">
        <v>442</v>
      </c>
      <c r="AI38" s="41" t="s">
        <v>442</v>
      </c>
      <c r="AJ38" s="41" t="s">
        <v>442</v>
      </c>
      <c r="AK38" s="41" t="s">
        <v>442</v>
      </c>
      <c r="AL38" s="41" t="s">
        <v>442</v>
      </c>
      <c r="AM38" s="41" t="s">
        <v>442</v>
      </c>
      <c r="AN38" s="12"/>
      <c r="AO38" s="30">
        <v>28</v>
      </c>
      <c r="AP38" s="30">
        <v>28</v>
      </c>
      <c r="AQ38" s="30">
        <v>26</v>
      </c>
      <c r="AR38" s="30">
        <v>29</v>
      </c>
      <c r="AS38" s="30">
        <v>28</v>
      </c>
      <c r="AT38" s="30">
        <v>28</v>
      </c>
      <c r="AU38" s="12"/>
      <c r="AV38" s="30">
        <v>25</v>
      </c>
      <c r="AW38" s="30">
        <v>25</v>
      </c>
      <c r="AX38" s="30">
        <v>26</v>
      </c>
      <c r="AY38" s="30">
        <v>25</v>
      </c>
      <c r="AZ38" s="30">
        <v>25</v>
      </c>
      <c r="BA38" s="30">
        <v>25</v>
      </c>
      <c r="BB38" s="30">
        <v>25</v>
      </c>
      <c r="BC38" s="30">
        <v>25</v>
      </c>
      <c r="BD38" s="30">
        <v>25</v>
      </c>
      <c r="BE38" s="30">
        <v>25</v>
      </c>
      <c r="BF38" s="30">
        <v>25</v>
      </c>
      <c r="BG38" s="30">
        <v>25</v>
      </c>
      <c r="BH38" s="12"/>
      <c r="BI38" s="30">
        <v>25</v>
      </c>
      <c r="BJ38" s="30">
        <v>25</v>
      </c>
      <c r="BK38" s="30">
        <v>25</v>
      </c>
      <c r="BL38" s="30">
        <v>25</v>
      </c>
      <c r="BM38" s="30">
        <v>25</v>
      </c>
      <c r="BN38" s="30">
        <v>25</v>
      </c>
      <c r="BO38" s="12"/>
      <c r="BP38" s="30">
        <v>25.58</v>
      </c>
      <c r="BQ38" s="30">
        <v>24.91</v>
      </c>
      <c r="BR38" s="30">
        <v>26.14</v>
      </c>
      <c r="BS38" s="30">
        <v>25.08</v>
      </c>
      <c r="BT38" s="30">
        <v>26.01</v>
      </c>
      <c r="BU38" s="30">
        <v>25.22</v>
      </c>
      <c r="BV38" s="12"/>
      <c r="BW38" s="30">
        <v>25</v>
      </c>
      <c r="BX38" s="30">
        <v>25</v>
      </c>
      <c r="BY38" s="30">
        <v>25</v>
      </c>
      <c r="BZ38" s="30">
        <v>25</v>
      </c>
      <c r="CA38" s="30">
        <v>25</v>
      </c>
      <c r="CB38" s="30">
        <v>25</v>
      </c>
      <c r="CC38" s="12"/>
      <c r="CD38" s="30">
        <v>27.9</v>
      </c>
      <c r="CE38" s="30">
        <v>28.094999999999999</v>
      </c>
      <c r="CF38" s="30">
        <v>28.954999999999998</v>
      </c>
      <c r="CG38" s="30">
        <v>28.10499999999999</v>
      </c>
      <c r="CH38" s="30">
        <v>27.679999999999993</v>
      </c>
      <c r="CI38" s="30">
        <v>27.529999999999973</v>
      </c>
      <c r="CJ38" s="30">
        <v>27.689999999999998</v>
      </c>
      <c r="CK38" s="30">
        <v>28.5</v>
      </c>
      <c r="CL38" s="12"/>
      <c r="CM38" s="118"/>
      <c r="CN38" s="118"/>
      <c r="CO38" s="118"/>
      <c r="CP38" s="118"/>
      <c r="CQ38" s="118"/>
      <c r="CR38" s="118"/>
      <c r="CS38" s="12"/>
      <c r="CT38" s="30">
        <v>25</v>
      </c>
      <c r="CU38" s="30">
        <v>25</v>
      </c>
      <c r="CV38" s="30">
        <v>25</v>
      </c>
      <c r="CW38" s="30">
        <v>25</v>
      </c>
      <c r="CX38" s="12"/>
      <c r="CY38" s="30">
        <v>25</v>
      </c>
      <c r="CZ38" s="30">
        <v>25</v>
      </c>
      <c r="DA38" s="12"/>
    </row>
    <row r="39" spans="1:105" s="1" customFormat="1" ht="12.95" customHeight="1" x14ac:dyDescent="0.2">
      <c r="A39" s="5"/>
      <c r="C39" s="27" t="s">
        <v>176</v>
      </c>
      <c r="D39" s="73" t="s">
        <v>139</v>
      </c>
      <c r="E39" s="74" t="s">
        <v>140</v>
      </c>
      <c r="F39" s="28" t="s">
        <v>9</v>
      </c>
      <c r="G39" s="12"/>
      <c r="H39" s="30">
        <v>3.2</v>
      </c>
      <c r="I39" s="30">
        <v>3.2</v>
      </c>
      <c r="J39" s="30">
        <v>3.5</v>
      </c>
      <c r="K39" s="30">
        <v>3.6</v>
      </c>
      <c r="L39" s="30">
        <v>3.3</v>
      </c>
      <c r="M39" s="30">
        <v>3.2</v>
      </c>
      <c r="N39" s="30">
        <v>3.4</v>
      </c>
      <c r="O39" s="30">
        <v>3.6</v>
      </c>
      <c r="P39" s="30">
        <v>3.6</v>
      </c>
      <c r="Q39" s="30">
        <v>3.5</v>
      </c>
      <c r="R39" s="30">
        <v>3.3</v>
      </c>
      <c r="S39" s="30">
        <v>3.4</v>
      </c>
      <c r="T39" s="12"/>
      <c r="U39" s="30">
        <v>2</v>
      </c>
      <c r="V39" s="30">
        <v>2</v>
      </c>
      <c r="W39" s="30">
        <v>2</v>
      </c>
      <c r="X39" s="30">
        <v>2</v>
      </c>
      <c r="Y39" s="30">
        <v>2</v>
      </c>
      <c r="Z39" s="30">
        <v>2</v>
      </c>
      <c r="AA39" s="30">
        <v>2</v>
      </c>
      <c r="AB39" s="30">
        <v>2</v>
      </c>
      <c r="AC39" s="30">
        <v>2</v>
      </c>
      <c r="AD39" s="30">
        <v>2</v>
      </c>
      <c r="AE39" s="30">
        <v>2</v>
      </c>
      <c r="AF39" s="30">
        <v>2</v>
      </c>
      <c r="AG39" s="12"/>
      <c r="AH39" s="41" t="s">
        <v>442</v>
      </c>
      <c r="AI39" s="41" t="s">
        <v>442</v>
      </c>
      <c r="AJ39" s="41" t="s">
        <v>442</v>
      </c>
      <c r="AK39" s="41" t="s">
        <v>442</v>
      </c>
      <c r="AL39" s="41" t="s">
        <v>442</v>
      </c>
      <c r="AM39" s="41" t="s">
        <v>442</v>
      </c>
      <c r="AN39" s="12"/>
      <c r="AO39" s="30">
        <v>5</v>
      </c>
      <c r="AP39" s="30">
        <v>5</v>
      </c>
      <c r="AQ39" s="30">
        <v>5</v>
      </c>
      <c r="AR39" s="30">
        <v>5</v>
      </c>
      <c r="AS39" s="30">
        <v>5</v>
      </c>
      <c r="AT39" s="30">
        <v>5</v>
      </c>
      <c r="AU39" s="12"/>
      <c r="AV39" s="30">
        <v>4</v>
      </c>
      <c r="AW39" s="30">
        <v>4</v>
      </c>
      <c r="AX39" s="30">
        <v>4</v>
      </c>
      <c r="AY39" s="30">
        <v>4</v>
      </c>
      <c r="AZ39" s="30">
        <v>4</v>
      </c>
      <c r="BA39" s="30">
        <v>4</v>
      </c>
      <c r="BB39" s="30">
        <v>4</v>
      </c>
      <c r="BC39" s="30">
        <v>4</v>
      </c>
      <c r="BD39" s="30">
        <v>4</v>
      </c>
      <c r="BE39" s="30">
        <v>4</v>
      </c>
      <c r="BF39" s="30">
        <v>4</v>
      </c>
      <c r="BG39" s="30">
        <v>4</v>
      </c>
      <c r="BH39" s="12"/>
      <c r="BI39" s="30">
        <v>3</v>
      </c>
      <c r="BJ39" s="30">
        <v>3</v>
      </c>
      <c r="BK39" s="30">
        <v>3</v>
      </c>
      <c r="BL39" s="30">
        <v>3</v>
      </c>
      <c r="BM39" s="30">
        <v>3</v>
      </c>
      <c r="BN39" s="30">
        <v>3</v>
      </c>
      <c r="BO39" s="12"/>
      <c r="BP39" s="30">
        <v>6.29</v>
      </c>
      <c r="BQ39" s="30">
        <v>6.28</v>
      </c>
      <c r="BR39" s="30">
        <v>7.06</v>
      </c>
      <c r="BS39" s="30">
        <v>7.13</v>
      </c>
      <c r="BT39" s="30">
        <v>7.21</v>
      </c>
      <c r="BU39" s="30">
        <v>6.47</v>
      </c>
      <c r="BV39" s="12"/>
      <c r="BW39" s="30">
        <v>5</v>
      </c>
      <c r="BX39" s="30">
        <v>5</v>
      </c>
      <c r="BY39" s="30">
        <v>5</v>
      </c>
      <c r="BZ39" s="30">
        <v>5</v>
      </c>
      <c r="CA39" s="30">
        <v>5</v>
      </c>
      <c r="CB39" s="30">
        <v>5</v>
      </c>
      <c r="CC39" s="12"/>
      <c r="CD39" s="30">
        <v>3.85</v>
      </c>
      <c r="CE39" s="30">
        <v>3.83</v>
      </c>
      <c r="CF39" s="30">
        <v>3.91</v>
      </c>
      <c r="CG39" s="30">
        <v>3.86</v>
      </c>
      <c r="CH39" s="30">
        <v>3.88</v>
      </c>
      <c r="CI39" s="30">
        <v>3.72</v>
      </c>
      <c r="CJ39" s="30">
        <v>3.88</v>
      </c>
      <c r="CK39" s="30">
        <v>3.87</v>
      </c>
      <c r="CL39" s="12"/>
      <c r="CM39" s="118"/>
      <c r="CN39" s="118"/>
      <c r="CO39" s="118"/>
      <c r="CP39" s="118"/>
      <c r="CQ39" s="118"/>
      <c r="CR39" s="118"/>
      <c r="CS39" s="12"/>
      <c r="CT39" s="30">
        <v>3</v>
      </c>
      <c r="CU39" s="30">
        <v>3</v>
      </c>
      <c r="CV39" s="30">
        <v>3</v>
      </c>
      <c r="CW39" s="30">
        <v>3</v>
      </c>
      <c r="CX39" s="12"/>
      <c r="CY39" s="30">
        <v>4.72</v>
      </c>
      <c r="CZ39" s="30">
        <v>4.72</v>
      </c>
      <c r="DA39" s="12"/>
    </row>
    <row r="40" spans="1:105" s="1" customFormat="1" ht="12.95" customHeight="1" x14ac:dyDescent="0.2">
      <c r="A40" s="3"/>
      <c r="B40" s="11" t="s">
        <v>29</v>
      </c>
      <c r="C40" s="9" t="s">
        <v>273</v>
      </c>
      <c r="D40" s="70"/>
      <c r="E40" s="65"/>
      <c r="F40" s="12"/>
      <c r="G40" s="12"/>
      <c r="H40" s="35"/>
      <c r="I40" s="35"/>
      <c r="J40" s="35"/>
      <c r="K40" s="35"/>
      <c r="L40" s="35"/>
      <c r="M40" s="35"/>
      <c r="N40" s="35"/>
      <c r="O40" s="35"/>
      <c r="P40" s="35"/>
      <c r="Q40" s="35"/>
      <c r="R40" s="35"/>
      <c r="S40" s="35"/>
      <c r="T40" s="12"/>
      <c r="U40" s="35"/>
      <c r="V40" s="35"/>
      <c r="W40" s="35"/>
      <c r="X40" s="35"/>
      <c r="Y40" s="35"/>
      <c r="Z40" s="35"/>
      <c r="AA40" s="35"/>
      <c r="AB40" s="35"/>
      <c r="AC40" s="35"/>
      <c r="AD40" s="35"/>
      <c r="AE40" s="35"/>
      <c r="AF40" s="35"/>
      <c r="AG40" s="12"/>
      <c r="AH40" s="35"/>
      <c r="AI40" s="35"/>
      <c r="AJ40" s="35"/>
      <c r="AK40" s="35"/>
      <c r="AL40" s="35"/>
      <c r="AM40" s="35"/>
      <c r="AN40" s="12"/>
      <c r="AO40" s="35"/>
      <c r="AP40" s="35"/>
      <c r="AQ40" s="35"/>
      <c r="AR40" s="35"/>
      <c r="AS40" s="35"/>
      <c r="AT40" s="35"/>
      <c r="AU40" s="12"/>
      <c r="AV40" s="35"/>
      <c r="AW40" s="35"/>
      <c r="AX40" s="35"/>
      <c r="AY40" s="35"/>
      <c r="AZ40" s="35"/>
      <c r="BA40" s="35"/>
      <c r="BB40" s="35"/>
      <c r="BC40" s="35"/>
      <c r="BD40" s="35"/>
      <c r="BE40" s="35"/>
      <c r="BF40" s="35"/>
      <c r="BG40" s="35"/>
      <c r="BH40" s="12"/>
      <c r="BI40" s="35"/>
      <c r="BJ40" s="35"/>
      <c r="BK40" s="35"/>
      <c r="BL40" s="35"/>
      <c r="BM40" s="35"/>
      <c r="BN40" s="35"/>
      <c r="BO40" s="12"/>
      <c r="BP40" s="35"/>
      <c r="BQ40" s="35"/>
      <c r="BR40" s="35"/>
      <c r="BS40" s="35"/>
      <c r="BT40" s="35"/>
      <c r="BU40" s="35"/>
      <c r="BV40" s="12"/>
      <c r="BW40" s="35"/>
      <c r="BX40" s="35"/>
      <c r="BY40" s="35"/>
      <c r="BZ40" s="35"/>
      <c r="CA40" s="35"/>
      <c r="CB40" s="35"/>
      <c r="CC40" s="12"/>
      <c r="CD40" s="35"/>
      <c r="CE40" s="35"/>
      <c r="CF40" s="35"/>
      <c r="CG40" s="35"/>
      <c r="CH40" s="35"/>
      <c r="CI40" s="35"/>
      <c r="CJ40" s="35"/>
      <c r="CK40" s="35"/>
      <c r="CL40" s="12"/>
      <c r="CM40" s="35"/>
      <c r="CN40" s="35"/>
      <c r="CO40" s="35"/>
      <c r="CP40" s="35"/>
      <c r="CQ40" s="35"/>
      <c r="CR40" s="35"/>
      <c r="CS40" s="12"/>
      <c r="CT40" s="35"/>
      <c r="CU40" s="35"/>
      <c r="CV40" s="35"/>
      <c r="CW40" s="35"/>
      <c r="CX40" s="12"/>
      <c r="CY40" s="35"/>
      <c r="CZ40" s="35"/>
      <c r="DA40" s="12"/>
    </row>
    <row r="41" spans="1:105" s="1" customFormat="1" ht="12.95" customHeight="1" x14ac:dyDescent="0.2">
      <c r="A41" s="3"/>
      <c r="C41" s="27" t="s">
        <v>177</v>
      </c>
      <c r="D41" s="67" t="s">
        <v>68</v>
      </c>
      <c r="E41" s="68" t="s">
        <v>264</v>
      </c>
      <c r="F41" s="5" t="s">
        <v>69</v>
      </c>
      <c r="G41" s="12"/>
      <c r="H41" s="30" t="s">
        <v>259</v>
      </c>
      <c r="I41" s="30" t="s">
        <v>259</v>
      </c>
      <c r="J41" s="30" t="s">
        <v>259</v>
      </c>
      <c r="K41" s="30" t="s">
        <v>259</v>
      </c>
      <c r="L41" s="30" t="s">
        <v>259</v>
      </c>
      <c r="M41" s="30" t="s">
        <v>259</v>
      </c>
      <c r="N41" s="30" t="s">
        <v>259</v>
      </c>
      <c r="O41" s="30" t="s">
        <v>259</v>
      </c>
      <c r="P41" s="30" t="s">
        <v>259</v>
      </c>
      <c r="Q41" s="30" t="s">
        <v>259</v>
      </c>
      <c r="R41" s="30" t="s">
        <v>259</v>
      </c>
      <c r="S41" s="30" t="s">
        <v>259</v>
      </c>
      <c r="T41" s="12"/>
      <c r="U41" s="30" t="s">
        <v>259</v>
      </c>
      <c r="V41" s="30" t="s">
        <v>259</v>
      </c>
      <c r="W41" s="30" t="s">
        <v>259</v>
      </c>
      <c r="X41" s="30" t="s">
        <v>259</v>
      </c>
      <c r="Y41" s="30" t="s">
        <v>259</v>
      </c>
      <c r="Z41" s="30" t="s">
        <v>259</v>
      </c>
      <c r="AA41" s="30" t="s">
        <v>259</v>
      </c>
      <c r="AB41" s="30" t="s">
        <v>259</v>
      </c>
      <c r="AC41" s="30" t="s">
        <v>259</v>
      </c>
      <c r="AD41" s="30" t="s">
        <v>259</v>
      </c>
      <c r="AE41" s="30" t="s">
        <v>259</v>
      </c>
      <c r="AF41" s="30" t="s">
        <v>259</v>
      </c>
      <c r="AG41" s="12"/>
      <c r="AH41" s="30" t="s">
        <v>260</v>
      </c>
      <c r="AI41" s="30" t="s">
        <v>260</v>
      </c>
      <c r="AJ41" s="30" t="s">
        <v>260</v>
      </c>
      <c r="AK41" s="30" t="s">
        <v>260</v>
      </c>
      <c r="AL41" s="30" t="s">
        <v>260</v>
      </c>
      <c r="AM41" s="30" t="s">
        <v>260</v>
      </c>
      <c r="AN41" s="12"/>
      <c r="AO41" s="30" t="s">
        <v>259</v>
      </c>
      <c r="AP41" s="30" t="s">
        <v>259</v>
      </c>
      <c r="AQ41" s="30" t="s">
        <v>259</v>
      </c>
      <c r="AR41" s="30" t="s">
        <v>259</v>
      </c>
      <c r="AS41" s="30" t="s">
        <v>259</v>
      </c>
      <c r="AT41" s="30" t="s">
        <v>259</v>
      </c>
      <c r="AU41" s="12"/>
      <c r="AV41" s="30" t="s">
        <v>259</v>
      </c>
      <c r="AW41" s="30" t="s">
        <v>259</v>
      </c>
      <c r="AX41" s="30" t="s">
        <v>259</v>
      </c>
      <c r="AY41" s="30" t="s">
        <v>259</v>
      </c>
      <c r="AZ41" s="30" t="s">
        <v>259</v>
      </c>
      <c r="BA41" s="30" t="s">
        <v>259</v>
      </c>
      <c r="BB41" s="30" t="s">
        <v>259</v>
      </c>
      <c r="BC41" s="30" t="s">
        <v>259</v>
      </c>
      <c r="BD41" s="30" t="s">
        <v>259</v>
      </c>
      <c r="BE41" s="30" t="s">
        <v>259</v>
      </c>
      <c r="BF41" s="30" t="s">
        <v>259</v>
      </c>
      <c r="BG41" s="30" t="s">
        <v>259</v>
      </c>
      <c r="BH41" s="12"/>
      <c r="BI41" s="30" t="s">
        <v>259</v>
      </c>
      <c r="BJ41" s="30" t="s">
        <v>259</v>
      </c>
      <c r="BK41" s="30" t="s">
        <v>259</v>
      </c>
      <c r="BL41" s="30" t="s">
        <v>259</v>
      </c>
      <c r="BM41" s="30" t="s">
        <v>259</v>
      </c>
      <c r="BN41" s="30" t="s">
        <v>259</v>
      </c>
      <c r="BO41" s="12"/>
      <c r="BP41" s="30" t="s">
        <v>259</v>
      </c>
      <c r="BQ41" s="30" t="s">
        <v>259</v>
      </c>
      <c r="BR41" s="30" t="s">
        <v>259</v>
      </c>
      <c r="BS41" s="30" t="s">
        <v>259</v>
      </c>
      <c r="BT41" s="30" t="s">
        <v>259</v>
      </c>
      <c r="BU41" s="30" t="s">
        <v>259</v>
      </c>
      <c r="BV41" s="12"/>
      <c r="BW41" s="30" t="s">
        <v>259</v>
      </c>
      <c r="BX41" s="30" t="s">
        <v>259</v>
      </c>
      <c r="BY41" s="30" t="s">
        <v>259</v>
      </c>
      <c r="BZ41" s="30" t="s">
        <v>259</v>
      </c>
      <c r="CA41" s="30" t="s">
        <v>259</v>
      </c>
      <c r="CB41" s="30" t="s">
        <v>259</v>
      </c>
      <c r="CC41" s="12"/>
      <c r="CD41" s="30" t="s">
        <v>259</v>
      </c>
      <c r="CE41" s="30" t="s">
        <v>259</v>
      </c>
      <c r="CF41" s="30" t="s">
        <v>259</v>
      </c>
      <c r="CG41" s="30" t="s">
        <v>259</v>
      </c>
      <c r="CH41" s="30" t="s">
        <v>259</v>
      </c>
      <c r="CI41" s="30" t="s">
        <v>259</v>
      </c>
      <c r="CJ41" s="30" t="s">
        <v>259</v>
      </c>
      <c r="CK41" s="30" t="s">
        <v>259</v>
      </c>
      <c r="CL41" s="12"/>
      <c r="CM41" s="30" t="s">
        <v>259</v>
      </c>
      <c r="CN41" s="30" t="s">
        <v>259</v>
      </c>
      <c r="CO41" s="30" t="s">
        <v>259</v>
      </c>
      <c r="CP41" s="30" t="s">
        <v>259</v>
      </c>
      <c r="CQ41" s="30" t="s">
        <v>259</v>
      </c>
      <c r="CR41" s="30" t="s">
        <v>259</v>
      </c>
      <c r="CS41" s="12"/>
      <c r="CT41" s="30" t="s">
        <v>260</v>
      </c>
      <c r="CU41" s="30" t="s">
        <v>260</v>
      </c>
      <c r="CV41" s="30" t="s">
        <v>260</v>
      </c>
      <c r="CW41" s="30" t="s">
        <v>260</v>
      </c>
      <c r="CX41" s="12"/>
      <c r="CY41" s="30" t="s">
        <v>260</v>
      </c>
      <c r="CZ41" s="30" t="s">
        <v>260</v>
      </c>
      <c r="DA41" s="12"/>
    </row>
    <row r="42" spans="1:105" s="1" customFormat="1" ht="12.95" customHeight="1" x14ac:dyDescent="0.2">
      <c r="A42" s="3"/>
      <c r="C42" s="27" t="s">
        <v>178</v>
      </c>
      <c r="D42" s="73" t="s">
        <v>119</v>
      </c>
      <c r="E42" s="74" t="s">
        <v>137</v>
      </c>
      <c r="F42" s="28" t="s">
        <v>9</v>
      </c>
      <c r="G42" s="12"/>
      <c r="H42" s="30">
        <v>500</v>
      </c>
      <c r="I42" s="30">
        <v>500</v>
      </c>
      <c r="J42" s="30">
        <v>500</v>
      </c>
      <c r="K42" s="30">
        <v>500</v>
      </c>
      <c r="L42" s="30">
        <v>500</v>
      </c>
      <c r="M42" s="30">
        <v>500</v>
      </c>
      <c r="N42" s="30">
        <v>500</v>
      </c>
      <c r="O42" s="30">
        <v>500</v>
      </c>
      <c r="P42" s="30">
        <v>500</v>
      </c>
      <c r="Q42" s="30">
        <v>500</v>
      </c>
      <c r="R42" s="30">
        <v>500</v>
      </c>
      <c r="S42" s="30">
        <v>500</v>
      </c>
      <c r="T42" s="12"/>
      <c r="U42" s="30">
        <v>500</v>
      </c>
      <c r="V42" s="30">
        <v>500</v>
      </c>
      <c r="W42" s="30">
        <v>500</v>
      </c>
      <c r="X42" s="30">
        <v>500</v>
      </c>
      <c r="Y42" s="30">
        <v>500</v>
      </c>
      <c r="Z42" s="30">
        <v>500</v>
      </c>
      <c r="AA42" s="30">
        <v>500</v>
      </c>
      <c r="AB42" s="30">
        <v>500</v>
      </c>
      <c r="AC42" s="30">
        <v>500</v>
      </c>
      <c r="AD42" s="30">
        <v>500</v>
      </c>
      <c r="AE42" s="30">
        <v>500</v>
      </c>
      <c r="AF42" s="30">
        <v>500</v>
      </c>
      <c r="AG42" s="12"/>
      <c r="AH42" s="30">
        <v>450</v>
      </c>
      <c r="AI42" s="30">
        <v>450</v>
      </c>
      <c r="AJ42" s="30">
        <v>450</v>
      </c>
      <c r="AK42" s="30">
        <v>450</v>
      </c>
      <c r="AL42" s="30">
        <v>450</v>
      </c>
      <c r="AM42" s="30">
        <v>450</v>
      </c>
      <c r="AN42" s="12"/>
      <c r="AO42" s="30">
        <v>500</v>
      </c>
      <c r="AP42" s="30">
        <v>500</v>
      </c>
      <c r="AQ42" s="30">
        <v>500</v>
      </c>
      <c r="AR42" s="30">
        <v>500</v>
      </c>
      <c r="AS42" s="30">
        <v>500</v>
      </c>
      <c r="AT42" s="30">
        <v>500</v>
      </c>
      <c r="AU42" s="12"/>
      <c r="AV42" s="30">
        <v>500</v>
      </c>
      <c r="AW42" s="30">
        <v>500</v>
      </c>
      <c r="AX42" s="30">
        <v>500</v>
      </c>
      <c r="AY42" s="30">
        <v>500</v>
      </c>
      <c r="AZ42" s="30">
        <v>500</v>
      </c>
      <c r="BA42" s="30">
        <v>500</v>
      </c>
      <c r="BB42" s="30">
        <v>500</v>
      </c>
      <c r="BC42" s="30">
        <v>500</v>
      </c>
      <c r="BD42" s="30">
        <v>500</v>
      </c>
      <c r="BE42" s="30">
        <v>500</v>
      </c>
      <c r="BF42" s="30">
        <v>500</v>
      </c>
      <c r="BG42" s="30">
        <v>500</v>
      </c>
      <c r="BH42" s="12"/>
      <c r="BI42" s="30">
        <v>500</v>
      </c>
      <c r="BJ42" s="30">
        <v>500</v>
      </c>
      <c r="BK42" s="30">
        <v>500</v>
      </c>
      <c r="BL42" s="30">
        <v>500</v>
      </c>
      <c r="BM42" s="30">
        <v>500</v>
      </c>
      <c r="BN42" s="30">
        <v>500</v>
      </c>
      <c r="BO42" s="12"/>
      <c r="BP42" s="30">
        <v>500</v>
      </c>
      <c r="BQ42" s="30">
        <v>500</v>
      </c>
      <c r="BR42" s="30">
        <v>500</v>
      </c>
      <c r="BS42" s="30">
        <v>500</v>
      </c>
      <c r="BT42" s="30">
        <v>500</v>
      </c>
      <c r="BU42" s="30">
        <v>500</v>
      </c>
      <c r="BV42" s="12"/>
      <c r="BW42" s="30">
        <v>500</v>
      </c>
      <c r="BX42" s="30">
        <v>500</v>
      </c>
      <c r="BY42" s="30">
        <v>500</v>
      </c>
      <c r="BZ42" s="30">
        <v>500</v>
      </c>
      <c r="CA42" s="30">
        <v>500</v>
      </c>
      <c r="CB42" s="30">
        <v>500</v>
      </c>
      <c r="CC42" s="12"/>
      <c r="CD42" s="30">
        <v>500</v>
      </c>
      <c r="CE42" s="30">
        <v>500</v>
      </c>
      <c r="CF42" s="30">
        <v>500</v>
      </c>
      <c r="CG42" s="30">
        <v>500</v>
      </c>
      <c r="CH42" s="30">
        <v>500</v>
      </c>
      <c r="CI42" s="30">
        <v>500</v>
      </c>
      <c r="CJ42" s="30">
        <v>500</v>
      </c>
      <c r="CK42" s="30">
        <v>500</v>
      </c>
      <c r="CL42" s="12"/>
      <c r="CM42" s="30">
        <v>500</v>
      </c>
      <c r="CN42" s="30">
        <v>500</v>
      </c>
      <c r="CO42" s="30">
        <v>500</v>
      </c>
      <c r="CP42" s="30">
        <v>500</v>
      </c>
      <c r="CQ42" s="30">
        <v>500</v>
      </c>
      <c r="CR42" s="30">
        <v>500</v>
      </c>
      <c r="CS42" s="12"/>
      <c r="CT42" s="30">
        <v>450</v>
      </c>
      <c r="CU42" s="30">
        <v>450</v>
      </c>
      <c r="CV42" s="30">
        <v>450</v>
      </c>
      <c r="CW42" s="30">
        <v>450</v>
      </c>
      <c r="CX42" s="12"/>
      <c r="CY42" s="30">
        <v>600</v>
      </c>
      <c r="CZ42" s="30">
        <v>600</v>
      </c>
      <c r="DA42" s="12"/>
    </row>
    <row r="43" spans="1:105" s="1" customFormat="1" ht="12.95" customHeight="1" x14ac:dyDescent="0.2">
      <c r="A43" s="3"/>
      <c r="C43" s="27" t="s">
        <v>179</v>
      </c>
      <c r="D43" s="73" t="s">
        <v>274</v>
      </c>
      <c r="E43" s="74" t="s">
        <v>353</v>
      </c>
      <c r="F43" s="28" t="s">
        <v>9</v>
      </c>
      <c r="G43" s="12"/>
      <c r="H43" s="30">
        <v>250</v>
      </c>
      <c r="I43" s="30">
        <v>250</v>
      </c>
      <c r="J43" s="30">
        <v>250</v>
      </c>
      <c r="K43" s="30">
        <v>250</v>
      </c>
      <c r="L43" s="30">
        <v>250</v>
      </c>
      <c r="M43" s="30">
        <v>250</v>
      </c>
      <c r="N43" s="30">
        <v>250</v>
      </c>
      <c r="O43" s="30">
        <v>250</v>
      </c>
      <c r="P43" s="30">
        <v>250</v>
      </c>
      <c r="Q43" s="30">
        <v>250</v>
      </c>
      <c r="R43" s="30">
        <v>250</v>
      </c>
      <c r="S43" s="30">
        <v>250</v>
      </c>
      <c r="T43" s="12"/>
      <c r="U43" s="30">
        <v>250</v>
      </c>
      <c r="V43" s="30">
        <v>250</v>
      </c>
      <c r="W43" s="30">
        <v>250</v>
      </c>
      <c r="X43" s="30">
        <v>250</v>
      </c>
      <c r="Y43" s="30">
        <v>250</v>
      </c>
      <c r="Z43" s="30">
        <v>250</v>
      </c>
      <c r="AA43" s="30">
        <v>250</v>
      </c>
      <c r="AB43" s="30">
        <v>250</v>
      </c>
      <c r="AC43" s="30">
        <v>250</v>
      </c>
      <c r="AD43" s="30">
        <v>250</v>
      </c>
      <c r="AE43" s="30">
        <v>250</v>
      </c>
      <c r="AF43" s="30">
        <v>250</v>
      </c>
      <c r="AG43" s="12"/>
      <c r="AH43" s="30">
        <v>150</v>
      </c>
      <c r="AI43" s="30">
        <v>150</v>
      </c>
      <c r="AJ43" s="30">
        <v>150</v>
      </c>
      <c r="AK43" s="30">
        <v>150</v>
      </c>
      <c r="AL43" s="30">
        <v>150</v>
      </c>
      <c r="AM43" s="30">
        <v>150</v>
      </c>
      <c r="AN43" s="12"/>
      <c r="AO43" s="30">
        <v>250</v>
      </c>
      <c r="AP43" s="30">
        <v>250</v>
      </c>
      <c r="AQ43" s="30">
        <v>250</v>
      </c>
      <c r="AR43" s="30">
        <v>250</v>
      </c>
      <c r="AS43" s="30">
        <v>250</v>
      </c>
      <c r="AT43" s="30">
        <v>250</v>
      </c>
      <c r="AU43" s="12"/>
      <c r="AV43" s="30">
        <v>250</v>
      </c>
      <c r="AW43" s="30">
        <v>250</v>
      </c>
      <c r="AX43" s="30">
        <v>250</v>
      </c>
      <c r="AY43" s="30">
        <v>250</v>
      </c>
      <c r="AZ43" s="30">
        <v>250</v>
      </c>
      <c r="BA43" s="30">
        <v>250</v>
      </c>
      <c r="BB43" s="30">
        <v>250</v>
      </c>
      <c r="BC43" s="30">
        <v>250</v>
      </c>
      <c r="BD43" s="30">
        <v>250</v>
      </c>
      <c r="BE43" s="30">
        <v>250</v>
      </c>
      <c r="BF43" s="30">
        <v>250</v>
      </c>
      <c r="BG43" s="30">
        <v>250</v>
      </c>
      <c r="BH43" s="12"/>
      <c r="BI43" s="30">
        <v>250</v>
      </c>
      <c r="BJ43" s="30">
        <v>250</v>
      </c>
      <c r="BK43" s="30">
        <v>250</v>
      </c>
      <c r="BL43" s="30">
        <v>250</v>
      </c>
      <c r="BM43" s="30">
        <v>250</v>
      </c>
      <c r="BN43" s="30">
        <v>250</v>
      </c>
      <c r="BO43" s="12"/>
      <c r="BP43" s="30">
        <v>250</v>
      </c>
      <c r="BQ43" s="30">
        <v>250</v>
      </c>
      <c r="BR43" s="30">
        <v>250</v>
      </c>
      <c r="BS43" s="30">
        <v>250</v>
      </c>
      <c r="BT43" s="30">
        <v>250</v>
      </c>
      <c r="BU43" s="30">
        <v>250</v>
      </c>
      <c r="BV43" s="12"/>
      <c r="BW43" s="30">
        <v>300</v>
      </c>
      <c r="BX43" s="30">
        <v>300</v>
      </c>
      <c r="BY43" s="30">
        <v>300</v>
      </c>
      <c r="BZ43" s="30">
        <v>300</v>
      </c>
      <c r="CA43" s="30">
        <v>300</v>
      </c>
      <c r="CB43" s="30">
        <v>300</v>
      </c>
      <c r="CC43" s="12"/>
      <c r="CD43" s="30">
        <v>250</v>
      </c>
      <c r="CE43" s="30">
        <v>250</v>
      </c>
      <c r="CF43" s="30">
        <v>250</v>
      </c>
      <c r="CG43" s="30">
        <v>250</v>
      </c>
      <c r="CH43" s="30">
        <v>250</v>
      </c>
      <c r="CI43" s="30">
        <v>250</v>
      </c>
      <c r="CJ43" s="30">
        <v>250</v>
      </c>
      <c r="CK43" s="30">
        <v>250</v>
      </c>
      <c r="CL43" s="12"/>
      <c r="CM43" s="30">
        <v>250</v>
      </c>
      <c r="CN43" s="30">
        <v>250</v>
      </c>
      <c r="CO43" s="30">
        <v>250</v>
      </c>
      <c r="CP43" s="30">
        <v>250</v>
      </c>
      <c r="CQ43" s="30">
        <v>250</v>
      </c>
      <c r="CR43" s="30">
        <v>250</v>
      </c>
      <c r="CS43" s="12"/>
      <c r="CT43" s="30">
        <v>150</v>
      </c>
      <c r="CU43" s="30">
        <v>150</v>
      </c>
      <c r="CV43" s="30">
        <v>150</v>
      </c>
      <c r="CW43" s="30">
        <v>150</v>
      </c>
      <c r="CX43" s="12"/>
      <c r="CY43" s="30">
        <v>200</v>
      </c>
      <c r="CZ43" s="30">
        <v>200</v>
      </c>
      <c r="DA43" s="12"/>
    </row>
    <row r="44" spans="1:105" s="1" customFormat="1" ht="12.95" customHeight="1" x14ac:dyDescent="0.2">
      <c r="A44" s="3"/>
      <c r="C44" s="27" t="s">
        <v>180</v>
      </c>
      <c r="D44" s="73" t="s">
        <v>275</v>
      </c>
      <c r="E44" s="74" t="s">
        <v>355</v>
      </c>
      <c r="F44" s="28" t="s">
        <v>9</v>
      </c>
      <c r="G44" s="12"/>
      <c r="H44" s="118"/>
      <c r="I44" s="118"/>
      <c r="J44" s="118"/>
      <c r="K44" s="118"/>
      <c r="L44" s="118"/>
      <c r="M44" s="118"/>
      <c r="N44" s="118"/>
      <c r="O44" s="118"/>
      <c r="P44" s="118"/>
      <c r="Q44" s="118"/>
      <c r="R44" s="118"/>
      <c r="S44" s="118"/>
      <c r="T44" s="12"/>
      <c r="U44" s="30">
        <v>0</v>
      </c>
      <c r="V44" s="30">
        <v>0</v>
      </c>
      <c r="W44" s="30">
        <v>0</v>
      </c>
      <c r="X44" s="30">
        <v>0</v>
      </c>
      <c r="Y44" s="30">
        <v>0</v>
      </c>
      <c r="Z44" s="30">
        <v>0</v>
      </c>
      <c r="AA44" s="30">
        <v>0</v>
      </c>
      <c r="AB44" s="30">
        <v>0</v>
      </c>
      <c r="AC44" s="30">
        <v>0</v>
      </c>
      <c r="AD44" s="30">
        <v>0</v>
      </c>
      <c r="AE44" s="30">
        <v>0</v>
      </c>
      <c r="AF44" s="30">
        <v>0</v>
      </c>
      <c r="AG44" s="12"/>
      <c r="AH44" s="30">
        <v>150</v>
      </c>
      <c r="AI44" s="30">
        <v>150</v>
      </c>
      <c r="AJ44" s="30">
        <v>150</v>
      </c>
      <c r="AK44" s="30">
        <v>150</v>
      </c>
      <c r="AL44" s="30">
        <v>150</v>
      </c>
      <c r="AM44" s="30">
        <v>150</v>
      </c>
      <c r="AN44" s="12"/>
      <c r="AO44" s="118"/>
      <c r="AP44" s="118"/>
      <c r="AQ44" s="118"/>
      <c r="AR44" s="118"/>
      <c r="AS44" s="118"/>
      <c r="AT44" s="118"/>
      <c r="AU44" s="12"/>
      <c r="AV44" s="118"/>
      <c r="AW44" s="118"/>
      <c r="AX44" s="118"/>
      <c r="AY44" s="118"/>
      <c r="AZ44" s="118"/>
      <c r="BA44" s="118"/>
      <c r="BB44" s="118"/>
      <c r="BC44" s="118"/>
      <c r="BD44" s="118"/>
      <c r="BE44" s="118"/>
      <c r="BF44" s="118"/>
      <c r="BG44" s="118"/>
      <c r="BH44" s="12"/>
      <c r="BI44" s="118"/>
      <c r="BJ44" s="118"/>
      <c r="BK44" s="118"/>
      <c r="BL44" s="118"/>
      <c r="BM44" s="118"/>
      <c r="BN44" s="118"/>
      <c r="BO44" s="12"/>
      <c r="BP44" s="118"/>
      <c r="BQ44" s="118"/>
      <c r="BR44" s="118"/>
      <c r="BS44" s="118"/>
      <c r="BT44" s="118"/>
      <c r="BU44" s="118"/>
      <c r="BV44" s="12"/>
      <c r="BW44" s="118"/>
      <c r="BX44" s="118"/>
      <c r="BY44" s="118"/>
      <c r="BZ44" s="118"/>
      <c r="CA44" s="118"/>
      <c r="CB44" s="118"/>
      <c r="CC44" s="12"/>
      <c r="CD44" s="118"/>
      <c r="CE44" s="118"/>
      <c r="CF44" s="118"/>
      <c r="CG44" s="118"/>
      <c r="CH44" s="118"/>
      <c r="CI44" s="118"/>
      <c r="CJ44" s="118"/>
      <c r="CK44" s="118"/>
      <c r="CL44" s="12"/>
      <c r="CM44" s="118"/>
      <c r="CN44" s="118"/>
      <c r="CO44" s="118"/>
      <c r="CP44" s="118"/>
      <c r="CQ44" s="118"/>
      <c r="CR44" s="118"/>
      <c r="CS44" s="12"/>
      <c r="CT44" s="30">
        <v>150</v>
      </c>
      <c r="CU44" s="30">
        <v>150</v>
      </c>
      <c r="CV44" s="30">
        <v>150</v>
      </c>
      <c r="CW44" s="30">
        <v>150</v>
      </c>
      <c r="CX44" s="12"/>
      <c r="CY44" s="30">
        <v>200</v>
      </c>
      <c r="CZ44" s="30">
        <v>200</v>
      </c>
      <c r="DA44" s="12"/>
    </row>
    <row r="45" spans="1:105" s="1" customFormat="1" ht="12.95" customHeight="1" x14ac:dyDescent="0.2">
      <c r="A45" s="3"/>
      <c r="C45" s="27" t="s">
        <v>181</v>
      </c>
      <c r="D45" s="73" t="s">
        <v>720</v>
      </c>
      <c r="E45" s="199" t="s">
        <v>75</v>
      </c>
      <c r="F45" s="28" t="s">
        <v>8</v>
      </c>
      <c r="G45" s="12"/>
      <c r="H45" s="37">
        <v>3.9772725822510502</v>
      </c>
      <c r="I45" s="37">
        <v>3.7499357609035129</v>
      </c>
      <c r="J45" s="37">
        <v>3.9830775491306203</v>
      </c>
      <c r="K45" s="37">
        <v>4.0699802845625213</v>
      </c>
      <c r="L45" s="37">
        <v>4.246291987283473</v>
      </c>
      <c r="M45" s="37">
        <v>4.0544764530487472</v>
      </c>
      <c r="N45" s="37">
        <v>3.9388684298233558</v>
      </c>
      <c r="O45" s="37">
        <v>4.2552299513646581</v>
      </c>
      <c r="P45" s="37">
        <v>4.0360382665316843</v>
      </c>
      <c r="Q45" s="37">
        <v>4.2383594969603582</v>
      </c>
      <c r="R45" s="37">
        <v>3.995539008615224</v>
      </c>
      <c r="S45" s="37">
        <v>4.2338109684338896</v>
      </c>
      <c r="T45" s="12"/>
      <c r="U45" s="37">
        <v>4.7300000000000004</v>
      </c>
      <c r="V45" s="37">
        <v>4.34</v>
      </c>
      <c r="W45" s="37">
        <v>4.21</v>
      </c>
      <c r="X45" s="37">
        <v>4.38</v>
      </c>
      <c r="Y45" s="37">
        <v>4.83</v>
      </c>
      <c r="Z45" s="37">
        <v>4.7300000000000004</v>
      </c>
      <c r="AA45" s="37">
        <v>4.29</v>
      </c>
      <c r="AB45" s="37">
        <v>4.1900000000000004</v>
      </c>
      <c r="AC45" s="37">
        <v>4.38</v>
      </c>
      <c r="AD45" s="37">
        <v>4.09</v>
      </c>
      <c r="AE45" s="37">
        <v>4.42</v>
      </c>
      <c r="AF45" s="37">
        <v>4.05</v>
      </c>
      <c r="AG45" s="12"/>
      <c r="AH45" s="37">
        <v>5.21</v>
      </c>
      <c r="AI45" s="37">
        <v>4.96</v>
      </c>
      <c r="AJ45" s="37">
        <v>5.09</v>
      </c>
      <c r="AK45" s="37">
        <v>5.31</v>
      </c>
      <c r="AL45" s="37">
        <v>5.07</v>
      </c>
      <c r="AM45" s="37">
        <v>5.07</v>
      </c>
      <c r="AN45" s="12"/>
      <c r="AO45" s="37">
        <v>4.63</v>
      </c>
      <c r="AP45" s="37">
        <v>4.4800000000000004</v>
      </c>
      <c r="AQ45" s="37">
        <v>5.09</v>
      </c>
      <c r="AR45" s="37">
        <v>3.99</v>
      </c>
      <c r="AS45" s="37">
        <v>4.74</v>
      </c>
      <c r="AT45" s="37">
        <v>5.2</v>
      </c>
      <c r="AU45" s="12"/>
      <c r="AV45" s="37">
        <v>4.4749799715285707</v>
      </c>
      <c r="AW45" s="37">
        <v>4.6778765432098774</v>
      </c>
      <c r="AX45" s="37">
        <v>4.913711062055433</v>
      </c>
      <c r="AY45" s="37">
        <v>5.5137055074555068</v>
      </c>
      <c r="AZ45" s="37">
        <v>5.5746068892137792</v>
      </c>
      <c r="BA45" s="37">
        <v>5.6852172241210948</v>
      </c>
      <c r="BB45" s="37">
        <v>4.9109131667787675</v>
      </c>
      <c r="BC45" s="37">
        <v>4.7184924555759808</v>
      </c>
      <c r="BD45" s="37">
        <v>4.7499922152842649</v>
      </c>
      <c r="BE45" s="37">
        <v>5.7784595761244502</v>
      </c>
      <c r="BF45" s="37">
        <v>5.2698325656107725</v>
      </c>
      <c r="BG45" s="37">
        <v>5.6807963463734152</v>
      </c>
      <c r="BH45" s="12"/>
      <c r="BI45" s="37">
        <v>4.25</v>
      </c>
      <c r="BJ45" s="37">
        <v>4.38</v>
      </c>
      <c r="BK45" s="37">
        <v>4.82</v>
      </c>
      <c r="BL45" s="37">
        <v>4.1100000000000003</v>
      </c>
      <c r="BM45" s="37">
        <v>3.78</v>
      </c>
      <c r="BN45" s="37">
        <v>3.95</v>
      </c>
      <c r="BO45" s="12"/>
      <c r="BP45" s="37">
        <v>4.3600000000000003</v>
      </c>
      <c r="BQ45" s="37">
        <v>4.2300000000000004</v>
      </c>
      <c r="BR45" s="37">
        <v>4.26</v>
      </c>
      <c r="BS45" s="37">
        <v>4.6399999999999997</v>
      </c>
      <c r="BT45" s="37">
        <v>4.9400000000000004</v>
      </c>
      <c r="BU45" s="37">
        <v>4.6399999999999997</v>
      </c>
      <c r="BV45" s="12"/>
      <c r="BW45" s="37">
        <v>4.4000000000000004</v>
      </c>
      <c r="BX45" s="37">
        <v>4.32</v>
      </c>
      <c r="BY45" s="37">
        <v>4.3899999999999997</v>
      </c>
      <c r="BZ45" s="37">
        <v>4.12</v>
      </c>
      <c r="CA45" s="37">
        <v>4.24</v>
      </c>
      <c r="CB45" s="37">
        <v>4.45</v>
      </c>
      <c r="CC45" s="12"/>
      <c r="CD45" s="37">
        <v>4.88</v>
      </c>
      <c r="CE45" s="37">
        <v>4.7104000000000008</v>
      </c>
      <c r="CF45" s="37">
        <v>4.6719999999999997</v>
      </c>
      <c r="CG45" s="37">
        <v>5.4720000000000004</v>
      </c>
      <c r="CH45" s="37">
        <v>5.1135999999999999</v>
      </c>
      <c r="CI45" s="37">
        <v>4.4032</v>
      </c>
      <c r="CJ45" s="37">
        <v>4.7744</v>
      </c>
      <c r="CK45" s="37">
        <v>4.9248000000000003</v>
      </c>
      <c r="CL45" s="12"/>
      <c r="CM45" s="37">
        <v>4.13</v>
      </c>
      <c r="CN45" s="37">
        <v>4.16</v>
      </c>
      <c r="CO45" s="37">
        <v>4.21</v>
      </c>
      <c r="CP45" s="37">
        <v>3.71</v>
      </c>
      <c r="CQ45" s="37">
        <v>3.56</v>
      </c>
      <c r="CR45" s="37">
        <v>3.98</v>
      </c>
      <c r="CS45" s="12"/>
      <c r="CT45" s="178">
        <v>4.6948999999999996</v>
      </c>
      <c r="CU45" s="178">
        <v>4.7119999999999997</v>
      </c>
      <c r="CV45" s="178">
        <v>4.7229999999999999</v>
      </c>
      <c r="CW45" s="178">
        <v>4.9969999999999999</v>
      </c>
      <c r="CX45" s="12"/>
      <c r="CY45" s="125">
        <v>3.9102708741278946</v>
      </c>
      <c r="CZ45" s="125">
        <v>4.0249610552372923</v>
      </c>
      <c r="DA45" s="12"/>
    </row>
    <row r="46" spans="1:105" s="1" customFormat="1" ht="12.95" customHeight="1" x14ac:dyDescent="0.2">
      <c r="A46" s="3"/>
      <c r="C46" s="27" t="s">
        <v>255</v>
      </c>
      <c r="D46" s="75" t="s">
        <v>721</v>
      </c>
      <c r="E46" s="199" t="s">
        <v>76</v>
      </c>
      <c r="F46" s="28" t="s">
        <v>8</v>
      </c>
      <c r="G46" s="12"/>
      <c r="H46" s="37">
        <v>2.508850789735714</v>
      </c>
      <c r="I46" s="37">
        <v>2.1857746964453209</v>
      </c>
      <c r="J46" s="37">
        <v>2.4043776729930078</v>
      </c>
      <c r="K46" s="37">
        <v>2.2097269958629422</v>
      </c>
      <c r="L46" s="37">
        <v>1.7737246186165485</v>
      </c>
      <c r="M46" s="37">
        <v>2.0352548976093052</v>
      </c>
      <c r="N46" s="37">
        <v>2.3934419347095579</v>
      </c>
      <c r="O46" s="37">
        <v>1.96470202627263</v>
      </c>
      <c r="P46" s="37">
        <v>2.2433982688402869</v>
      </c>
      <c r="Q46" s="37">
        <v>2.2592174426802774</v>
      </c>
      <c r="R46" s="37">
        <v>2.4675212460048526</v>
      </c>
      <c r="S46" s="37">
        <v>2.2340505678257738</v>
      </c>
      <c r="T46" s="12"/>
      <c r="U46" s="37">
        <v>2.95</v>
      </c>
      <c r="V46" s="37">
        <v>2.5099999999999998</v>
      </c>
      <c r="W46" s="37">
        <v>2.08</v>
      </c>
      <c r="X46" s="37">
        <v>1.88</v>
      </c>
      <c r="Y46" s="37">
        <v>2.0699999999999998</v>
      </c>
      <c r="Z46" s="37">
        <v>2.25</v>
      </c>
      <c r="AA46" s="37">
        <v>2.41</v>
      </c>
      <c r="AB46" s="37">
        <v>2.0699999999999998</v>
      </c>
      <c r="AC46" s="37">
        <v>2.57</v>
      </c>
      <c r="AD46" s="37">
        <v>2.37</v>
      </c>
      <c r="AE46" s="37">
        <v>2.64</v>
      </c>
      <c r="AF46" s="37">
        <v>3.74</v>
      </c>
      <c r="AG46" s="12"/>
      <c r="AH46" s="37">
        <v>2.82</v>
      </c>
      <c r="AI46" s="37">
        <v>2.77</v>
      </c>
      <c r="AJ46" s="37">
        <v>3.13</v>
      </c>
      <c r="AK46" s="37">
        <v>3.29</v>
      </c>
      <c r="AL46" s="37">
        <v>2.6</v>
      </c>
      <c r="AM46" s="37">
        <v>3.43</v>
      </c>
      <c r="AN46" s="12"/>
      <c r="AO46" s="37">
        <v>2.5</v>
      </c>
      <c r="AP46" s="37">
        <v>2.99</v>
      </c>
      <c r="AQ46" s="37">
        <v>2.41</v>
      </c>
      <c r="AR46" s="37">
        <v>2.97</v>
      </c>
      <c r="AS46" s="37">
        <v>3.59</v>
      </c>
      <c r="AT46" s="37">
        <v>3.85</v>
      </c>
      <c r="AU46" s="12"/>
      <c r="AV46" s="37">
        <v>2.7632103846560638</v>
      </c>
      <c r="AW46" s="37">
        <v>2.8101172839506168</v>
      </c>
      <c r="AX46" s="37">
        <v>2.8093460264900663</v>
      </c>
      <c r="AY46" s="37">
        <v>2.4929999398749403</v>
      </c>
      <c r="AZ46" s="37">
        <v>2.4994874529749063</v>
      </c>
      <c r="BA46" s="37">
        <v>2.6503197998046875</v>
      </c>
      <c r="BB46" s="37">
        <v>3.3281068713459749</v>
      </c>
      <c r="BC46" s="37">
        <v>3.3210714302810969</v>
      </c>
      <c r="BD46" s="37">
        <v>3.0154080010488875</v>
      </c>
      <c r="BE46" s="37">
        <v>3.2113937340457466</v>
      </c>
      <c r="BF46" s="37">
        <v>3.1560640650869209</v>
      </c>
      <c r="BG46" s="37">
        <v>3.0230741541974648</v>
      </c>
      <c r="BH46" s="12"/>
      <c r="BI46" s="37">
        <v>2.76</v>
      </c>
      <c r="BJ46" s="37">
        <v>2.4300000000000002</v>
      </c>
      <c r="BK46" s="37">
        <v>3.56</v>
      </c>
      <c r="BL46" s="37">
        <v>2.27</v>
      </c>
      <c r="BM46" s="37">
        <v>3.47</v>
      </c>
      <c r="BN46" s="37">
        <v>2.67</v>
      </c>
      <c r="BO46" s="12"/>
      <c r="BP46" s="37">
        <v>2.58</v>
      </c>
      <c r="BQ46" s="37">
        <v>3.42</v>
      </c>
      <c r="BR46" s="37">
        <v>2.48</v>
      </c>
      <c r="BS46" s="37">
        <v>2.79</v>
      </c>
      <c r="BT46" s="37">
        <v>4.26</v>
      </c>
      <c r="BU46" s="37">
        <v>5.16</v>
      </c>
      <c r="BV46" s="12"/>
      <c r="BW46" s="37">
        <v>2.96</v>
      </c>
      <c r="BX46" s="37">
        <v>2.58</v>
      </c>
      <c r="BY46" s="37">
        <v>4.2</v>
      </c>
      <c r="BZ46" s="37">
        <v>4.38</v>
      </c>
      <c r="CA46" s="37">
        <v>4.25</v>
      </c>
      <c r="CB46" s="37">
        <v>5.04</v>
      </c>
      <c r="CC46" s="12"/>
      <c r="CD46" s="37">
        <v>3.3</v>
      </c>
      <c r="CE46" s="37">
        <v>3.0495999999999994</v>
      </c>
      <c r="CF46" s="37">
        <v>2.2528000000000001</v>
      </c>
      <c r="CG46" s="37">
        <v>2.9760000000000004</v>
      </c>
      <c r="CH46" s="37">
        <v>5.0848000000000004</v>
      </c>
      <c r="CI46" s="37">
        <v>3.6768000000000001</v>
      </c>
      <c r="CJ46" s="37">
        <v>3.8271999999999999</v>
      </c>
      <c r="CK46" s="37">
        <v>4.4352</v>
      </c>
      <c r="CL46" s="12"/>
      <c r="CM46" s="37">
        <v>2.62</v>
      </c>
      <c r="CN46" s="37">
        <v>2.69</v>
      </c>
      <c r="CO46" s="37">
        <v>2.46</v>
      </c>
      <c r="CP46" s="37">
        <v>2.1800000000000002</v>
      </c>
      <c r="CQ46" s="37">
        <v>3.27</v>
      </c>
      <c r="CR46" s="37">
        <v>3.3450000000000002</v>
      </c>
      <c r="CS46" s="12"/>
      <c r="CT46" s="178">
        <v>3.35</v>
      </c>
      <c r="CU46" s="178">
        <v>2.9249999999999998</v>
      </c>
      <c r="CV46" s="178">
        <v>4.8819999999999997</v>
      </c>
      <c r="CW46" s="178">
        <v>3.9460000000000002</v>
      </c>
      <c r="CX46" s="12"/>
      <c r="CY46" s="37">
        <v>2.1786807910625585</v>
      </c>
      <c r="CZ46" s="37">
        <v>3.4141393909067794</v>
      </c>
      <c r="DA46" s="12"/>
    </row>
    <row r="47" spans="1:105" s="1" customFormat="1" ht="12.95" customHeight="1" x14ac:dyDescent="0.2">
      <c r="A47" s="3"/>
      <c r="C47" s="27" t="s">
        <v>256</v>
      </c>
      <c r="D47" s="75" t="s">
        <v>722</v>
      </c>
      <c r="E47" s="199" t="s">
        <v>142</v>
      </c>
      <c r="F47" s="28" t="s">
        <v>11</v>
      </c>
      <c r="G47" s="12"/>
      <c r="H47" s="37">
        <v>12.912818127649999</v>
      </c>
      <c r="I47" s="37">
        <v>11.886395298749999</v>
      </c>
      <c r="J47" s="37">
        <v>12.869914033899999</v>
      </c>
      <c r="K47" s="37">
        <v>13.014768061049999</v>
      </c>
      <c r="L47" s="37">
        <v>13.617367090249999</v>
      </c>
      <c r="M47" s="37">
        <v>13.103635923349998</v>
      </c>
      <c r="N47" s="37">
        <v>12.6836072972</v>
      </c>
      <c r="O47" s="37">
        <v>13.771655114699998</v>
      </c>
      <c r="P47" s="37">
        <v>13.0323906111</v>
      </c>
      <c r="Q47" s="37">
        <v>13.4834180579</v>
      </c>
      <c r="R47" s="37">
        <v>12.748605773399998</v>
      </c>
      <c r="S47" s="37">
        <v>13.58473055905</v>
      </c>
      <c r="T47" s="12"/>
      <c r="U47" s="37">
        <v>15.49</v>
      </c>
      <c r="V47" s="37">
        <v>14.1</v>
      </c>
      <c r="W47" s="37">
        <v>13.59</v>
      </c>
      <c r="X47" s="37">
        <v>14.14</v>
      </c>
      <c r="Y47" s="37">
        <v>14.12</v>
      </c>
      <c r="Z47" s="37">
        <v>15.42</v>
      </c>
      <c r="AA47" s="37">
        <v>13.738287763200001</v>
      </c>
      <c r="AB47" s="37">
        <v>13.599282514785001</v>
      </c>
      <c r="AC47" s="37">
        <v>14.06335483136</v>
      </c>
      <c r="AD47" s="37">
        <v>13.225281831600002</v>
      </c>
      <c r="AE47" s="37">
        <v>14.16900055428</v>
      </c>
      <c r="AF47" s="37">
        <v>12.98386908</v>
      </c>
      <c r="AG47" s="12"/>
      <c r="AH47" s="37">
        <v>39.1</v>
      </c>
      <c r="AI47" s="37">
        <v>37.21</v>
      </c>
      <c r="AJ47" s="37">
        <v>38.21</v>
      </c>
      <c r="AK47" s="37">
        <v>39.85</v>
      </c>
      <c r="AL47" s="37">
        <v>38.020000000000003</v>
      </c>
      <c r="AM47" s="37">
        <v>38.04</v>
      </c>
      <c r="AN47" s="12"/>
      <c r="AO47" s="37">
        <v>13.96757</v>
      </c>
      <c r="AP47" s="37">
        <v>13.525450000000001</v>
      </c>
      <c r="AQ47" s="37">
        <v>15.87354</v>
      </c>
      <c r="AR47" s="37">
        <v>11.842829999999999</v>
      </c>
      <c r="AS47" s="37">
        <v>14.299250000000001</v>
      </c>
      <c r="AT47" s="37">
        <v>15.69661</v>
      </c>
      <c r="AU47" s="12"/>
      <c r="AV47" s="37">
        <v>14.724098200000002</v>
      </c>
      <c r="AW47" s="37">
        <v>14.853193600000003</v>
      </c>
      <c r="AX47" s="37">
        <v>15.7060288</v>
      </c>
      <c r="AY47" s="37">
        <v>17.973974200000001</v>
      </c>
      <c r="AZ47" s="37">
        <v>18.581985800000002</v>
      </c>
      <c r="BA47" s="37">
        <v>18.629319800000001</v>
      </c>
      <c r="BB47" s="37">
        <v>16.199360800000001</v>
      </c>
      <c r="BC47" s="37">
        <v>15.770787200000001</v>
      </c>
      <c r="BD47" s="37">
        <v>16.230495400000002</v>
      </c>
      <c r="BE47" s="37">
        <v>18.764422600000003</v>
      </c>
      <c r="BF47" s="37">
        <v>17.383308599999999</v>
      </c>
      <c r="BG47" s="37">
        <v>18.906826400000003</v>
      </c>
      <c r="BH47" s="12"/>
      <c r="BI47" s="37">
        <v>13.28</v>
      </c>
      <c r="BJ47" s="37">
        <v>13.69</v>
      </c>
      <c r="BK47" s="37">
        <v>15.06</v>
      </c>
      <c r="BL47" s="37">
        <v>12.84</v>
      </c>
      <c r="BM47" s="37">
        <v>11.81</v>
      </c>
      <c r="BN47" s="37">
        <v>12.34</v>
      </c>
      <c r="BO47" s="12"/>
      <c r="BP47" s="37">
        <v>13.79</v>
      </c>
      <c r="BQ47" s="37">
        <v>13.3</v>
      </c>
      <c r="BR47" s="37">
        <v>13.23</v>
      </c>
      <c r="BS47" s="37">
        <v>14.5</v>
      </c>
      <c r="BT47" s="37">
        <v>15.53</v>
      </c>
      <c r="BU47" s="37">
        <v>14.68</v>
      </c>
      <c r="BV47" s="12"/>
      <c r="BW47" s="37"/>
      <c r="BX47" s="37"/>
      <c r="BY47" s="37"/>
      <c r="BZ47" s="37"/>
      <c r="CA47" s="37"/>
      <c r="CB47" s="37"/>
      <c r="CC47" s="12"/>
      <c r="CD47" s="37">
        <v>15.25</v>
      </c>
      <c r="CE47" s="37">
        <v>14.720000000000002</v>
      </c>
      <c r="CF47" s="37">
        <v>14.6</v>
      </c>
      <c r="CG47" s="37">
        <v>17.100000000000005</v>
      </c>
      <c r="CH47" s="37">
        <v>15.98</v>
      </c>
      <c r="CI47" s="37">
        <v>13.76</v>
      </c>
      <c r="CJ47" s="37">
        <v>14.92</v>
      </c>
      <c r="CK47" s="37">
        <v>15.39</v>
      </c>
      <c r="CL47" s="12"/>
      <c r="CM47" s="37">
        <v>14</v>
      </c>
      <c r="CN47" s="37">
        <v>14.023</v>
      </c>
      <c r="CO47" s="37">
        <v>14.2</v>
      </c>
      <c r="CP47" s="37">
        <v>12.525600000000001</v>
      </c>
      <c r="CQ47" s="37">
        <v>12.0769</v>
      </c>
      <c r="CR47" s="37">
        <v>13.73551</v>
      </c>
      <c r="CS47" s="12"/>
      <c r="CT47" s="125">
        <v>24.4528</v>
      </c>
      <c r="CU47" s="125">
        <v>24.544699999999999</v>
      </c>
      <c r="CV47" s="125">
        <v>24.606000000000002</v>
      </c>
      <c r="CW47" s="125">
        <v>26.015599999999999</v>
      </c>
      <c r="CX47" s="12"/>
      <c r="CY47" s="37">
        <v>7.8791207999999999</v>
      </c>
      <c r="CZ47" s="37">
        <v>8.1934204000000008</v>
      </c>
      <c r="DA47" s="12"/>
    </row>
    <row r="48" spans="1:105" s="1" customFormat="1" ht="12.95" customHeight="1" x14ac:dyDescent="0.2">
      <c r="A48" s="3"/>
      <c r="C48" s="27" t="s">
        <v>257</v>
      </c>
      <c r="D48" s="73" t="s">
        <v>730</v>
      </c>
      <c r="E48" s="199" t="s">
        <v>143</v>
      </c>
      <c r="F48" s="28" t="s">
        <v>11</v>
      </c>
      <c r="G48" s="12"/>
      <c r="H48" s="37">
        <v>8.1453642633999994</v>
      </c>
      <c r="I48" s="37">
        <v>6.9283805730299992</v>
      </c>
      <c r="J48" s="37">
        <v>7.7689006992099996</v>
      </c>
      <c r="K48" s="37">
        <v>7.0661483148899995</v>
      </c>
      <c r="L48" s="37">
        <v>5.6881296248699993</v>
      </c>
      <c r="M48" s="37">
        <v>6.8295305216950002</v>
      </c>
      <c r="N48" s="37">
        <v>7.7071570501449997</v>
      </c>
      <c r="O48" s="37">
        <v>6.3585749814300003</v>
      </c>
      <c r="P48" s="37">
        <v>7.2439458213849992</v>
      </c>
      <c r="Q48" s="37">
        <v>7.1872084671450001</v>
      </c>
      <c r="R48" s="37">
        <v>7.8731444080449995</v>
      </c>
      <c r="S48" s="37">
        <v>7.1682404447149999</v>
      </c>
      <c r="T48" s="12"/>
      <c r="U48" s="37">
        <v>9.6</v>
      </c>
      <c r="V48" s="37">
        <v>8.1</v>
      </c>
      <c r="W48" s="37">
        <v>6.67</v>
      </c>
      <c r="X48" s="37">
        <v>6.04</v>
      </c>
      <c r="Y48" s="37">
        <v>6.64</v>
      </c>
      <c r="Z48" s="37">
        <v>7.29</v>
      </c>
      <c r="AA48" s="37">
        <v>7.7177793727999999</v>
      </c>
      <c r="AB48" s="37">
        <v>6.7184999536049999</v>
      </c>
      <c r="AC48" s="37">
        <v>8.2517858257066656</v>
      </c>
      <c r="AD48" s="37">
        <v>7.6635496188000003</v>
      </c>
      <c r="AE48" s="37">
        <v>8.4629324577600009</v>
      </c>
      <c r="AF48" s="37">
        <v>11.990042063999997</v>
      </c>
      <c r="AG48" s="12"/>
      <c r="AH48" s="37">
        <v>21.13</v>
      </c>
      <c r="AI48" s="37">
        <v>20.81</v>
      </c>
      <c r="AJ48" s="37">
        <v>23.45</v>
      </c>
      <c r="AK48" s="37">
        <v>24.66</v>
      </c>
      <c r="AL48" s="37">
        <v>19.52</v>
      </c>
      <c r="AM48" s="37">
        <v>25.7</v>
      </c>
      <c r="AN48" s="12"/>
      <c r="AO48" s="37">
        <v>7.5538400000000001</v>
      </c>
      <c r="AP48" s="37">
        <v>9.0218299999999996</v>
      </c>
      <c r="AQ48" s="37">
        <v>7.5209999999999999</v>
      </c>
      <c r="AR48" s="37">
        <v>8.8212399999999995</v>
      </c>
      <c r="AS48" s="37">
        <v>10.83413</v>
      </c>
      <c r="AT48" s="37">
        <v>11.60083</v>
      </c>
      <c r="AU48" s="12"/>
      <c r="AV48" s="37">
        <v>9.0918353399999994</v>
      </c>
      <c r="AW48" s="37">
        <v>8.9226843999999996</v>
      </c>
      <c r="AX48" s="37">
        <v>8.9797037400000015</v>
      </c>
      <c r="AY48" s="37">
        <v>8.1268606999999999</v>
      </c>
      <c r="AZ48" s="37">
        <v>8.3316081800000017</v>
      </c>
      <c r="BA48" s="37">
        <v>8.6845679199999992</v>
      </c>
      <c r="BB48" s="37">
        <v>10.978244200000001</v>
      </c>
      <c r="BC48" s="37">
        <v>11.100136599999999</v>
      </c>
      <c r="BD48" s="37">
        <v>10.3035044</v>
      </c>
      <c r="BE48" s="37">
        <v>10.428376</v>
      </c>
      <c r="BF48" s="37">
        <v>10.410736</v>
      </c>
      <c r="BG48" s="37">
        <v>10.061395400000002</v>
      </c>
      <c r="BH48" s="12"/>
      <c r="BI48" s="37">
        <v>8.6300000000000008</v>
      </c>
      <c r="BJ48" s="37">
        <v>7.6</v>
      </c>
      <c r="BK48" s="37">
        <v>11.12</v>
      </c>
      <c r="BL48" s="37">
        <v>7.08</v>
      </c>
      <c r="BM48" s="37">
        <v>10.85</v>
      </c>
      <c r="BN48" s="37">
        <v>8.36</v>
      </c>
      <c r="BO48" s="12"/>
      <c r="BP48" s="37">
        <v>8.06</v>
      </c>
      <c r="BQ48" s="37">
        <v>10.69</v>
      </c>
      <c r="BR48" s="37">
        <v>7.75</v>
      </c>
      <c r="BS48" s="37">
        <v>8.7200000000000006</v>
      </c>
      <c r="BT48" s="37">
        <v>13.31</v>
      </c>
      <c r="BU48" s="37">
        <v>16.13</v>
      </c>
      <c r="BV48" s="12"/>
      <c r="BW48" s="37"/>
      <c r="BX48" s="37"/>
      <c r="BY48" s="37"/>
      <c r="BZ48" s="37"/>
      <c r="CA48" s="37"/>
      <c r="CB48" s="37"/>
      <c r="CC48" s="12"/>
      <c r="CD48" s="37">
        <v>10.32</v>
      </c>
      <c r="CE48" s="37">
        <v>9.5299999999999994</v>
      </c>
      <c r="CF48" s="37">
        <v>7.04</v>
      </c>
      <c r="CG48" s="37">
        <v>9.3000000000000007</v>
      </c>
      <c r="CH48" s="37">
        <v>15.89</v>
      </c>
      <c r="CI48" s="37">
        <v>11.49</v>
      </c>
      <c r="CJ48" s="37">
        <v>11.96</v>
      </c>
      <c r="CK48" s="37">
        <v>13.86</v>
      </c>
      <c r="CL48" s="12"/>
      <c r="CM48" s="37">
        <v>8.92</v>
      </c>
      <c r="CN48" s="37">
        <v>9.0790000000000006</v>
      </c>
      <c r="CO48" s="37">
        <v>8.3179999999999996</v>
      </c>
      <c r="CP48" s="37">
        <v>7.3769999999999998</v>
      </c>
      <c r="CQ48" s="37">
        <v>11.097</v>
      </c>
      <c r="CR48" s="37">
        <v>11.555</v>
      </c>
      <c r="CS48" s="12"/>
      <c r="CT48" s="125">
        <v>17.4663</v>
      </c>
      <c r="CU48" s="125">
        <v>15.2294</v>
      </c>
      <c r="CV48" s="125">
        <v>25.433399999999999</v>
      </c>
      <c r="CW48" s="125">
        <v>20.561199999999999</v>
      </c>
      <c r="CX48" s="12"/>
      <c r="CY48" s="37">
        <v>4.3899999999999997</v>
      </c>
      <c r="CZ48" s="37">
        <v>6.95</v>
      </c>
      <c r="DA48" s="12"/>
    </row>
    <row r="49" spans="1:105" s="1" customFormat="1" ht="12.95" customHeight="1" x14ac:dyDescent="0.2">
      <c r="A49" s="3"/>
      <c r="C49" s="27" t="s">
        <v>258</v>
      </c>
      <c r="D49" s="75" t="s">
        <v>729</v>
      </c>
      <c r="E49" s="199" t="s">
        <v>350</v>
      </c>
      <c r="F49" s="14" t="s">
        <v>13</v>
      </c>
      <c r="G49" s="12"/>
      <c r="H49" s="30" t="s">
        <v>188</v>
      </c>
      <c r="I49" s="30" t="s">
        <v>188</v>
      </c>
      <c r="J49" s="30" t="s">
        <v>188</v>
      </c>
      <c r="K49" s="30" t="s">
        <v>188</v>
      </c>
      <c r="L49" s="30" t="s">
        <v>188</v>
      </c>
      <c r="M49" s="30" t="s">
        <v>188</v>
      </c>
      <c r="N49" s="30" t="s">
        <v>188</v>
      </c>
      <c r="O49" s="30" t="s">
        <v>188</v>
      </c>
      <c r="P49" s="30" t="s">
        <v>188</v>
      </c>
      <c r="Q49" s="30" t="s">
        <v>188</v>
      </c>
      <c r="R49" s="30" t="s">
        <v>188</v>
      </c>
      <c r="S49" s="30" t="s">
        <v>188</v>
      </c>
      <c r="T49" s="12"/>
      <c r="U49" s="188" t="s">
        <v>188</v>
      </c>
      <c r="V49" s="188" t="s">
        <v>188</v>
      </c>
      <c r="W49" s="188" t="s">
        <v>188</v>
      </c>
      <c r="X49" s="188" t="s">
        <v>188</v>
      </c>
      <c r="Y49" s="188" t="s">
        <v>188</v>
      </c>
      <c r="Z49" s="188" t="s">
        <v>188</v>
      </c>
      <c r="AA49" s="188" t="s">
        <v>188</v>
      </c>
      <c r="AB49" s="188" t="s">
        <v>188</v>
      </c>
      <c r="AC49" s="188" t="s">
        <v>188</v>
      </c>
      <c r="AD49" s="188" t="s">
        <v>188</v>
      </c>
      <c r="AE49" s="188" t="s">
        <v>188</v>
      </c>
      <c r="AF49" s="188" t="s">
        <v>188</v>
      </c>
      <c r="AG49" s="12"/>
      <c r="AH49" s="41" t="s">
        <v>435</v>
      </c>
      <c r="AI49" s="41" t="s">
        <v>435</v>
      </c>
      <c r="AJ49" s="41" t="s">
        <v>435</v>
      </c>
      <c r="AK49" s="41" t="s">
        <v>435</v>
      </c>
      <c r="AL49" s="41" t="s">
        <v>435</v>
      </c>
      <c r="AM49" s="41" t="s">
        <v>435</v>
      </c>
      <c r="AN49" s="12"/>
      <c r="AO49" s="30" t="s">
        <v>188</v>
      </c>
      <c r="AP49" s="30" t="s">
        <v>188</v>
      </c>
      <c r="AQ49" s="30" t="s">
        <v>188</v>
      </c>
      <c r="AR49" s="30" t="s">
        <v>188</v>
      </c>
      <c r="AS49" s="30" t="s">
        <v>188</v>
      </c>
      <c r="AT49" s="30" t="s">
        <v>188</v>
      </c>
      <c r="AU49" s="12"/>
      <c r="AV49" s="30" t="s">
        <v>188</v>
      </c>
      <c r="AW49" s="30" t="s">
        <v>188</v>
      </c>
      <c r="AX49" s="30" t="s">
        <v>188</v>
      </c>
      <c r="AY49" s="30" t="s">
        <v>188</v>
      </c>
      <c r="AZ49" s="30" t="s">
        <v>188</v>
      </c>
      <c r="BA49" s="30" t="s">
        <v>188</v>
      </c>
      <c r="BB49" s="30" t="s">
        <v>188</v>
      </c>
      <c r="BC49" s="30" t="s">
        <v>188</v>
      </c>
      <c r="BD49" s="30" t="s">
        <v>188</v>
      </c>
      <c r="BE49" s="30" t="s">
        <v>188</v>
      </c>
      <c r="BF49" s="30" t="s">
        <v>188</v>
      </c>
      <c r="BG49" s="30" t="s">
        <v>188</v>
      </c>
      <c r="BH49" s="12"/>
      <c r="BI49" s="30" t="s">
        <v>188</v>
      </c>
      <c r="BJ49" s="30" t="s">
        <v>188</v>
      </c>
      <c r="BK49" s="30" t="s">
        <v>188</v>
      </c>
      <c r="BL49" s="30" t="s">
        <v>188</v>
      </c>
      <c r="BM49" s="30" t="s">
        <v>188</v>
      </c>
      <c r="BN49" s="30" t="s">
        <v>188</v>
      </c>
      <c r="BO49" s="12"/>
      <c r="BP49" s="41" t="s">
        <v>435</v>
      </c>
      <c r="BQ49" s="41" t="s">
        <v>435</v>
      </c>
      <c r="BR49" s="41" t="s">
        <v>435</v>
      </c>
      <c r="BS49" s="41" t="s">
        <v>435</v>
      </c>
      <c r="BT49" s="41" t="s">
        <v>435</v>
      </c>
      <c r="BU49" s="41" t="s">
        <v>435</v>
      </c>
      <c r="BV49" s="12"/>
      <c r="BW49" s="30" t="s">
        <v>188</v>
      </c>
      <c r="BX49" s="30" t="s">
        <v>188</v>
      </c>
      <c r="BY49" s="30" t="s">
        <v>188</v>
      </c>
      <c r="BZ49" s="30" t="s">
        <v>188</v>
      </c>
      <c r="CA49" s="30" t="s">
        <v>188</v>
      </c>
      <c r="CB49" s="30" t="s">
        <v>188</v>
      </c>
      <c r="CC49" s="12"/>
      <c r="CD49" s="30" t="s">
        <v>188</v>
      </c>
      <c r="CE49" s="30" t="s">
        <v>188</v>
      </c>
      <c r="CF49" s="30" t="s">
        <v>188</v>
      </c>
      <c r="CG49" s="30" t="s">
        <v>188</v>
      </c>
      <c r="CH49" s="30" t="s">
        <v>188</v>
      </c>
      <c r="CI49" s="30" t="s">
        <v>188</v>
      </c>
      <c r="CJ49" s="30" t="s">
        <v>188</v>
      </c>
      <c r="CK49" s="30" t="s">
        <v>188</v>
      </c>
      <c r="CL49" s="12"/>
      <c r="CM49" s="30" t="s">
        <v>188</v>
      </c>
      <c r="CN49" s="30" t="s">
        <v>188</v>
      </c>
      <c r="CO49" s="30" t="s">
        <v>188</v>
      </c>
      <c r="CP49" s="30" t="s">
        <v>188</v>
      </c>
      <c r="CQ49" s="30" t="s">
        <v>188</v>
      </c>
      <c r="CR49" s="30" t="s">
        <v>188</v>
      </c>
      <c r="CS49" s="12"/>
      <c r="CT49" s="30" t="s">
        <v>188</v>
      </c>
      <c r="CU49" s="30" t="s">
        <v>188</v>
      </c>
      <c r="CV49" s="30" t="s">
        <v>188</v>
      </c>
      <c r="CW49" s="30" t="s">
        <v>188</v>
      </c>
      <c r="CX49" s="12"/>
      <c r="CY49" s="30" t="s">
        <v>188</v>
      </c>
      <c r="CZ49" s="30" t="s">
        <v>188</v>
      </c>
      <c r="DA49" s="12"/>
    </row>
    <row r="50" spans="1:105" s="1" customFormat="1" ht="12.95" customHeight="1" x14ac:dyDescent="0.2">
      <c r="A50" s="3"/>
      <c r="C50" s="27" t="s">
        <v>269</v>
      </c>
      <c r="D50" s="75" t="s">
        <v>723</v>
      </c>
      <c r="E50" s="74" t="s">
        <v>64</v>
      </c>
      <c r="F50" s="5" t="s">
        <v>43</v>
      </c>
      <c r="G50" s="12"/>
      <c r="H50" s="39">
        <v>500</v>
      </c>
      <c r="I50" s="39">
        <v>500</v>
      </c>
      <c r="J50" s="39">
        <v>500</v>
      </c>
      <c r="K50" s="39">
        <v>500</v>
      </c>
      <c r="L50" s="39">
        <v>500</v>
      </c>
      <c r="M50" s="39">
        <v>500</v>
      </c>
      <c r="N50" s="39">
        <v>500</v>
      </c>
      <c r="O50" s="39">
        <v>500</v>
      </c>
      <c r="P50" s="39">
        <v>500</v>
      </c>
      <c r="Q50" s="39">
        <v>500</v>
      </c>
      <c r="R50" s="39">
        <v>500</v>
      </c>
      <c r="S50" s="39">
        <v>500</v>
      </c>
      <c r="T50" s="12"/>
      <c r="U50" s="39">
        <v>500</v>
      </c>
      <c r="V50" s="39">
        <v>500</v>
      </c>
      <c r="W50" s="39">
        <v>500</v>
      </c>
      <c r="X50" s="39">
        <v>500</v>
      </c>
      <c r="Y50" s="39">
        <v>500</v>
      </c>
      <c r="Z50" s="39">
        <v>500</v>
      </c>
      <c r="AA50" s="39">
        <v>500</v>
      </c>
      <c r="AB50" s="39">
        <v>500</v>
      </c>
      <c r="AC50" s="39">
        <v>500</v>
      </c>
      <c r="AD50" s="39">
        <v>500</v>
      </c>
      <c r="AE50" s="39">
        <v>500</v>
      </c>
      <c r="AF50" s="39">
        <v>500</v>
      </c>
      <c r="AG50" s="12"/>
      <c r="AH50" s="39">
        <v>500</v>
      </c>
      <c r="AI50" s="39">
        <v>500</v>
      </c>
      <c r="AJ50" s="39">
        <v>500</v>
      </c>
      <c r="AK50" s="39">
        <v>500</v>
      </c>
      <c r="AL50" s="39">
        <v>500</v>
      </c>
      <c r="AM50" s="39">
        <v>500</v>
      </c>
      <c r="AN50" s="12"/>
      <c r="AO50" s="39">
        <v>500</v>
      </c>
      <c r="AP50" s="39">
        <v>500</v>
      </c>
      <c r="AQ50" s="39">
        <v>500</v>
      </c>
      <c r="AR50" s="39">
        <v>500</v>
      </c>
      <c r="AS50" s="39">
        <v>500</v>
      </c>
      <c r="AT50" s="39">
        <v>500</v>
      </c>
      <c r="AU50" s="12"/>
      <c r="AV50" s="38">
        <v>500</v>
      </c>
      <c r="AW50" s="38">
        <v>500</v>
      </c>
      <c r="AX50" s="38">
        <v>500</v>
      </c>
      <c r="AY50" s="38">
        <v>500</v>
      </c>
      <c r="AZ50" s="38">
        <v>500</v>
      </c>
      <c r="BA50" s="38">
        <v>500</v>
      </c>
      <c r="BB50" s="38">
        <v>500</v>
      </c>
      <c r="BC50" s="38">
        <v>500</v>
      </c>
      <c r="BD50" s="38">
        <v>500</v>
      </c>
      <c r="BE50" s="38">
        <v>500</v>
      </c>
      <c r="BF50" s="38">
        <v>500</v>
      </c>
      <c r="BG50" s="38">
        <v>500</v>
      </c>
      <c r="BH50" s="12"/>
      <c r="BI50" s="39">
        <v>500</v>
      </c>
      <c r="BJ50" s="39">
        <v>500</v>
      </c>
      <c r="BK50" s="39">
        <v>500</v>
      </c>
      <c r="BL50" s="39">
        <v>500</v>
      </c>
      <c r="BM50" s="39">
        <v>500</v>
      </c>
      <c r="BN50" s="39">
        <v>500</v>
      </c>
      <c r="BO50" s="12"/>
      <c r="BP50" s="39">
        <v>465</v>
      </c>
      <c r="BQ50" s="39">
        <v>465</v>
      </c>
      <c r="BR50" s="39">
        <v>465</v>
      </c>
      <c r="BS50" s="39">
        <v>465</v>
      </c>
      <c r="BT50" s="39">
        <v>465</v>
      </c>
      <c r="BU50" s="39">
        <v>465</v>
      </c>
      <c r="BV50" s="12"/>
      <c r="BW50" s="39">
        <v>500</v>
      </c>
      <c r="BX50" s="39">
        <v>500</v>
      </c>
      <c r="BY50" s="39">
        <v>500</v>
      </c>
      <c r="BZ50" s="39">
        <v>500</v>
      </c>
      <c r="CA50" s="39">
        <v>500</v>
      </c>
      <c r="CB50" s="39">
        <v>500</v>
      </c>
      <c r="CC50" s="12"/>
      <c r="CD50" s="39">
        <v>500</v>
      </c>
      <c r="CE50" s="39">
        <v>500</v>
      </c>
      <c r="CF50" s="39">
        <v>500</v>
      </c>
      <c r="CG50" s="39">
        <v>500</v>
      </c>
      <c r="CH50" s="39">
        <v>500</v>
      </c>
      <c r="CI50" s="39">
        <v>500</v>
      </c>
      <c r="CJ50" s="39">
        <v>500</v>
      </c>
      <c r="CK50" s="39">
        <v>500</v>
      </c>
      <c r="CL50" s="12"/>
      <c r="CM50" s="39">
        <v>500</v>
      </c>
      <c r="CN50" s="39">
        <v>500</v>
      </c>
      <c r="CO50" s="39">
        <v>500</v>
      </c>
      <c r="CP50" s="39">
        <v>500</v>
      </c>
      <c r="CQ50" s="39">
        <v>500</v>
      </c>
      <c r="CR50" s="39">
        <v>500</v>
      </c>
      <c r="CS50" s="12"/>
      <c r="CT50" s="39">
        <v>500</v>
      </c>
      <c r="CU50" s="39">
        <v>500</v>
      </c>
      <c r="CV50" s="39">
        <v>500</v>
      </c>
      <c r="CW50" s="39">
        <v>500</v>
      </c>
      <c r="CX50" s="12"/>
      <c r="CY50" s="39">
        <v>500</v>
      </c>
      <c r="CZ50" s="39">
        <v>500</v>
      </c>
      <c r="DA50" s="12"/>
    </row>
    <row r="51" spans="1:105" s="1" customFormat="1" ht="12.95" customHeight="1" x14ac:dyDescent="0.2">
      <c r="A51" s="3"/>
      <c r="C51" s="27" t="s">
        <v>270</v>
      </c>
      <c r="D51" s="75" t="s">
        <v>724</v>
      </c>
      <c r="E51" s="115" t="s">
        <v>351</v>
      </c>
      <c r="F51" s="5" t="s">
        <v>43</v>
      </c>
      <c r="G51" s="12"/>
      <c r="H51" s="39">
        <v>516.77347183685617</v>
      </c>
      <c r="I51" s="39">
        <v>535.40932279608194</v>
      </c>
      <c r="J51" s="39">
        <v>527.29262138364777</v>
      </c>
      <c r="K51" s="39">
        <v>519.40071479607036</v>
      </c>
      <c r="L51" s="39">
        <v>523.12987392846583</v>
      </c>
      <c r="M51" s="39">
        <v>529.251146884273</v>
      </c>
      <c r="N51" s="39">
        <v>524.2613045211184</v>
      </c>
      <c r="O51" s="39">
        <v>517.84735886736212</v>
      </c>
      <c r="P51" s="39">
        <v>520.27360130331761</v>
      </c>
      <c r="Q51" s="39">
        <v>511.99977996406108</v>
      </c>
      <c r="R51" s="39">
        <v>528.77412985074625</v>
      </c>
      <c r="S51" s="39">
        <v>524.3450785138765</v>
      </c>
      <c r="T51" s="12"/>
      <c r="U51" s="39">
        <v>513</v>
      </c>
      <c r="V51" s="39">
        <v>513</v>
      </c>
      <c r="W51" s="39">
        <v>513</v>
      </c>
      <c r="X51" s="39">
        <v>500</v>
      </c>
      <c r="Y51" s="39">
        <v>514</v>
      </c>
      <c r="Z51" s="39">
        <v>518</v>
      </c>
      <c r="AA51" s="39">
        <v>499</v>
      </c>
      <c r="AB51" s="39">
        <v>520</v>
      </c>
      <c r="AC51" s="39">
        <v>478</v>
      </c>
      <c r="AD51" s="39">
        <v>521</v>
      </c>
      <c r="AE51" s="39">
        <v>519</v>
      </c>
      <c r="AF51" s="39">
        <v>482</v>
      </c>
      <c r="AG51" s="12"/>
      <c r="AH51" s="39">
        <v>500</v>
      </c>
      <c r="AI51" s="39">
        <v>500</v>
      </c>
      <c r="AJ51" s="39">
        <v>500</v>
      </c>
      <c r="AK51" s="39">
        <v>500</v>
      </c>
      <c r="AL51" s="39">
        <v>500</v>
      </c>
      <c r="AM51" s="39">
        <v>500</v>
      </c>
      <c r="AN51" s="12"/>
      <c r="AO51" s="39">
        <v>510</v>
      </c>
      <c r="AP51" s="39">
        <v>510</v>
      </c>
      <c r="AQ51" s="39">
        <v>510</v>
      </c>
      <c r="AR51" s="39">
        <v>510</v>
      </c>
      <c r="AS51" s="39">
        <v>512</v>
      </c>
      <c r="AT51" s="39">
        <v>510</v>
      </c>
      <c r="AU51" s="12"/>
      <c r="AV51" s="38">
        <v>498.13650493421062</v>
      </c>
      <c r="AW51" s="38">
        <v>501.52553145695367</v>
      </c>
      <c r="AX51" s="38">
        <v>496.76035598684223</v>
      </c>
      <c r="AY51" s="38">
        <v>496.52325794701983</v>
      </c>
      <c r="AZ51" s="38">
        <v>495.86478256578943</v>
      </c>
      <c r="BA51" s="38">
        <v>491.52229333333338</v>
      </c>
      <c r="BB51" s="38">
        <v>492.75490658823526</v>
      </c>
      <c r="BC51" s="38">
        <v>491.20184019607842</v>
      </c>
      <c r="BD51" s="38">
        <v>487.70132902597408</v>
      </c>
      <c r="BE51" s="38">
        <v>495.98501940789475</v>
      </c>
      <c r="BF51" s="38">
        <v>491.52760911764699</v>
      </c>
      <c r="BG51" s="38">
        <v>487.94909364935057</v>
      </c>
      <c r="BH51" s="12"/>
      <c r="BI51" s="39">
        <v>500</v>
      </c>
      <c r="BJ51" s="39">
        <v>500</v>
      </c>
      <c r="BK51" s="39">
        <v>500</v>
      </c>
      <c r="BL51" s="39">
        <v>500</v>
      </c>
      <c r="BM51" s="39">
        <v>500</v>
      </c>
      <c r="BN51" s="39">
        <v>500</v>
      </c>
      <c r="BO51" s="12"/>
      <c r="BP51" s="39">
        <v>465.01</v>
      </c>
      <c r="BQ51" s="39">
        <v>465</v>
      </c>
      <c r="BR51" s="39">
        <v>465.01</v>
      </c>
      <c r="BS51" s="39">
        <v>465</v>
      </c>
      <c r="BT51" s="39">
        <v>465</v>
      </c>
      <c r="BU51" s="39">
        <v>465</v>
      </c>
      <c r="BV51" s="12"/>
      <c r="BW51" s="39">
        <v>500</v>
      </c>
      <c r="BX51" s="39">
        <v>500</v>
      </c>
      <c r="BY51" s="39">
        <v>500</v>
      </c>
      <c r="BZ51" s="39">
        <v>500</v>
      </c>
      <c r="CA51" s="39">
        <v>500</v>
      </c>
      <c r="CB51" s="39">
        <v>500</v>
      </c>
      <c r="CC51" s="12"/>
      <c r="CD51" s="39">
        <v>514</v>
      </c>
      <c r="CE51" s="39">
        <v>505</v>
      </c>
      <c r="CF51" s="39">
        <v>504</v>
      </c>
      <c r="CG51" s="39">
        <v>505</v>
      </c>
      <c r="CH51" s="39">
        <v>508</v>
      </c>
      <c r="CI51" s="39">
        <v>505</v>
      </c>
      <c r="CJ51" s="39">
        <v>503</v>
      </c>
      <c r="CK51" s="39">
        <v>503</v>
      </c>
      <c r="CL51" s="12"/>
      <c r="CM51" s="39">
        <v>500</v>
      </c>
      <c r="CN51" s="39">
        <v>500</v>
      </c>
      <c r="CO51" s="39">
        <v>501</v>
      </c>
      <c r="CP51" s="39">
        <v>500</v>
      </c>
      <c r="CQ51" s="39">
        <v>500</v>
      </c>
      <c r="CR51" s="39">
        <v>500</v>
      </c>
      <c r="CS51" s="12"/>
      <c r="CT51" s="39">
        <v>496</v>
      </c>
      <c r="CU51" s="39">
        <v>571</v>
      </c>
      <c r="CV51" s="39">
        <v>536</v>
      </c>
      <c r="CW51" s="39">
        <v>537</v>
      </c>
      <c r="CX51" s="12"/>
      <c r="CY51" s="39">
        <v>500.3</v>
      </c>
      <c r="CZ51" s="39">
        <v>500.2</v>
      </c>
      <c r="DA51" s="12"/>
    </row>
    <row r="52" spans="1:105" s="1" customFormat="1" ht="12.95" customHeight="1" x14ac:dyDescent="0.2">
      <c r="A52" s="3"/>
      <c r="C52" s="27" t="s">
        <v>271</v>
      </c>
      <c r="D52" s="75" t="s">
        <v>725</v>
      </c>
      <c r="E52" s="116" t="s">
        <v>727</v>
      </c>
      <c r="F52" s="5" t="s">
        <v>43</v>
      </c>
      <c r="G52" s="12"/>
      <c r="H52" s="39">
        <v>286.44743742185176</v>
      </c>
      <c r="I52" s="39">
        <v>326.25720053428313</v>
      </c>
      <c r="J52" s="39">
        <v>292.29537053009881</v>
      </c>
      <c r="K52" s="39">
        <v>271.05326353081279</v>
      </c>
      <c r="L52" s="39">
        <v>308.49921483890034</v>
      </c>
      <c r="M52" s="39">
        <v>301.64225786350147</v>
      </c>
      <c r="N52" s="39">
        <v>351.81651386079716</v>
      </c>
      <c r="O52" s="39">
        <v>370.58880104321912</v>
      </c>
      <c r="P52" s="39">
        <v>340.06601374407586</v>
      </c>
      <c r="Q52" s="39">
        <v>341.17676172506737</v>
      </c>
      <c r="R52" s="39">
        <v>344.25577611940292</v>
      </c>
      <c r="S52" s="39">
        <v>335.57749606087737</v>
      </c>
      <c r="T52" s="12"/>
      <c r="U52" s="39">
        <v>236</v>
      </c>
      <c r="V52" s="39">
        <v>250</v>
      </c>
      <c r="W52" s="39">
        <v>173</v>
      </c>
      <c r="X52" s="39">
        <v>221</v>
      </c>
      <c r="Y52" s="39">
        <v>337</v>
      </c>
      <c r="Z52" s="39">
        <v>295</v>
      </c>
      <c r="AA52" s="118"/>
      <c r="AB52" s="39">
        <v>302</v>
      </c>
      <c r="AC52" s="118"/>
      <c r="AD52" s="118"/>
      <c r="AE52" s="39">
        <v>299</v>
      </c>
      <c r="AF52" s="118"/>
      <c r="AG52" s="12"/>
      <c r="AH52" s="39">
        <v>276</v>
      </c>
      <c r="AI52" s="39">
        <v>268</v>
      </c>
      <c r="AJ52" s="39">
        <v>279</v>
      </c>
      <c r="AK52" s="39">
        <v>349</v>
      </c>
      <c r="AL52" s="39">
        <v>376</v>
      </c>
      <c r="AM52" s="39">
        <v>348</v>
      </c>
      <c r="AN52" s="12"/>
      <c r="AO52" s="39">
        <v>266</v>
      </c>
      <c r="AP52" s="39">
        <v>255</v>
      </c>
      <c r="AQ52" s="39">
        <v>290</v>
      </c>
      <c r="AR52" s="39">
        <v>306</v>
      </c>
      <c r="AS52" s="39">
        <v>304</v>
      </c>
      <c r="AT52" s="39">
        <v>320</v>
      </c>
      <c r="AU52" s="12"/>
      <c r="AV52" s="38">
        <v>200.67663651315789</v>
      </c>
      <c r="AW52" s="38">
        <v>211.93165728476819</v>
      </c>
      <c r="AX52" s="38">
        <v>216</v>
      </c>
      <c r="AY52" s="38">
        <v>194</v>
      </c>
      <c r="AZ52" s="38">
        <v>214</v>
      </c>
      <c r="BA52" s="38">
        <v>211</v>
      </c>
      <c r="BB52" s="38">
        <v>312</v>
      </c>
      <c r="BC52" s="38">
        <v>266</v>
      </c>
      <c r="BD52" s="38">
        <v>304</v>
      </c>
      <c r="BE52" s="38">
        <v>269</v>
      </c>
      <c r="BF52" s="38">
        <v>283</v>
      </c>
      <c r="BG52" s="38">
        <v>301</v>
      </c>
      <c r="BH52" s="12"/>
      <c r="BI52" s="39">
        <v>310</v>
      </c>
      <c r="BJ52" s="39">
        <v>288</v>
      </c>
      <c r="BK52" s="39">
        <v>312</v>
      </c>
      <c r="BL52" s="39">
        <v>360</v>
      </c>
      <c r="BM52" s="39">
        <v>300</v>
      </c>
      <c r="BN52" s="39">
        <v>291</v>
      </c>
      <c r="BO52" s="12"/>
      <c r="BP52" s="118"/>
      <c r="BQ52" s="118"/>
      <c r="BR52" s="118"/>
      <c r="BS52" s="118"/>
      <c r="BT52" s="118"/>
      <c r="BU52" s="118"/>
      <c r="BV52" s="12"/>
      <c r="BW52" s="39">
        <v>250</v>
      </c>
      <c r="BX52" s="39">
        <v>250</v>
      </c>
      <c r="BY52" s="39">
        <v>280</v>
      </c>
      <c r="BZ52" s="39">
        <v>270</v>
      </c>
      <c r="CA52" s="39">
        <v>250</v>
      </c>
      <c r="CB52" s="39">
        <v>280</v>
      </c>
      <c r="CC52" s="12"/>
      <c r="CD52" s="39">
        <v>234</v>
      </c>
      <c r="CE52" s="39">
        <v>248</v>
      </c>
      <c r="CF52" s="39">
        <v>260</v>
      </c>
      <c r="CG52" s="39">
        <v>249</v>
      </c>
      <c r="CH52" s="39">
        <v>297</v>
      </c>
      <c r="CI52" s="39">
        <v>299</v>
      </c>
      <c r="CJ52" s="39">
        <v>302</v>
      </c>
      <c r="CK52" s="39">
        <v>312</v>
      </c>
      <c r="CL52" s="12"/>
      <c r="CM52" s="39">
        <v>243</v>
      </c>
      <c r="CN52" s="39">
        <v>277</v>
      </c>
      <c r="CO52" s="39">
        <v>214</v>
      </c>
      <c r="CP52" s="39">
        <v>315</v>
      </c>
      <c r="CQ52" s="39">
        <v>293</v>
      </c>
      <c r="CR52" s="39">
        <v>346</v>
      </c>
      <c r="CS52" s="12"/>
      <c r="CT52" s="118"/>
      <c r="CU52" s="118"/>
      <c r="CV52" s="118"/>
      <c r="CW52" s="118"/>
      <c r="CX52" s="12"/>
      <c r="CY52" s="39">
        <v>423.7</v>
      </c>
      <c r="CZ52" s="39">
        <v>386.6</v>
      </c>
      <c r="DA52" s="12"/>
    </row>
    <row r="53" spans="1:105" s="1" customFormat="1" ht="12.95" customHeight="1" x14ac:dyDescent="0.2">
      <c r="A53" s="5"/>
      <c r="C53" s="27" t="s">
        <v>272</v>
      </c>
      <c r="D53" s="75" t="s">
        <v>726</v>
      </c>
      <c r="E53" s="116" t="s">
        <v>728</v>
      </c>
      <c r="F53" s="5" t="s">
        <v>43</v>
      </c>
      <c r="G53" s="12"/>
      <c r="H53" s="39">
        <v>241.32340806787735</v>
      </c>
      <c r="I53" s="39">
        <v>288.47734594835259</v>
      </c>
      <c r="J53" s="39">
        <v>252.71783369272239</v>
      </c>
      <c r="K53" s="39">
        <v>233.72681551056866</v>
      </c>
      <c r="L53" s="39">
        <v>253.72670792196277</v>
      </c>
      <c r="M53" s="39">
        <v>267.78434836795253</v>
      </c>
      <c r="N53" s="39">
        <v>338.60055026769783</v>
      </c>
      <c r="O53" s="39">
        <v>363.2617181818182</v>
      </c>
      <c r="P53" s="39">
        <v>322.95621931279624</v>
      </c>
      <c r="Q53" s="39">
        <v>312.39745902964961</v>
      </c>
      <c r="R53" s="39">
        <v>322.78778208955219</v>
      </c>
      <c r="S53" s="39">
        <v>315.68808988361684</v>
      </c>
      <c r="T53" s="12"/>
      <c r="U53" s="118"/>
      <c r="V53" s="118"/>
      <c r="W53" s="118"/>
      <c r="X53" s="118"/>
      <c r="Y53" s="118"/>
      <c r="Z53" s="118"/>
      <c r="AA53" s="118"/>
      <c r="AB53" s="118"/>
      <c r="AC53" s="118"/>
      <c r="AD53" s="118"/>
      <c r="AE53" s="118"/>
      <c r="AF53" s="118"/>
      <c r="AG53" s="12"/>
      <c r="AH53" s="118"/>
      <c r="AI53" s="118"/>
      <c r="AJ53" s="118"/>
      <c r="AK53" s="118"/>
      <c r="AL53" s="118"/>
      <c r="AM53" s="118"/>
      <c r="AN53" s="12"/>
      <c r="AO53" s="39">
        <v>242</v>
      </c>
      <c r="AP53" s="39">
        <v>237</v>
      </c>
      <c r="AQ53" s="39">
        <v>250</v>
      </c>
      <c r="AR53" s="39">
        <v>301</v>
      </c>
      <c r="AS53" s="39">
        <v>284</v>
      </c>
      <c r="AT53" s="39">
        <v>294</v>
      </c>
      <c r="AU53" s="12"/>
      <c r="AV53" s="38">
        <v>200.67663651315789</v>
      </c>
      <c r="AW53" s="38">
        <v>211.93165728476819</v>
      </c>
      <c r="AX53" s="38">
        <v>213.84752703947368</v>
      </c>
      <c r="AY53" s="38">
        <v>191.55348973509933</v>
      </c>
      <c r="AZ53" s="38">
        <v>212.63981546052631</v>
      </c>
      <c r="BA53" s="38">
        <v>207.20386196078431</v>
      </c>
      <c r="BB53" s="38">
        <v>305.86765168627448</v>
      </c>
      <c r="BC53" s="38">
        <v>261.78242843137258</v>
      </c>
      <c r="BD53" s="38">
        <v>296.78814720779218</v>
      </c>
      <c r="BE53" s="38">
        <v>267.03311151315796</v>
      </c>
      <c r="BF53" s="38">
        <v>277.80182480392153</v>
      </c>
      <c r="BG53" s="38">
        <v>293.14243780519479</v>
      </c>
      <c r="BH53" s="12"/>
      <c r="BI53" s="39">
        <v>250</v>
      </c>
      <c r="BJ53" s="39">
        <v>248</v>
      </c>
      <c r="BK53" s="39">
        <v>285</v>
      </c>
      <c r="BL53" s="39">
        <v>305</v>
      </c>
      <c r="BM53" s="39">
        <v>240</v>
      </c>
      <c r="BN53" s="39">
        <v>271</v>
      </c>
      <c r="BO53" s="12"/>
      <c r="BP53" s="118" t="s">
        <v>661</v>
      </c>
      <c r="BQ53" s="118" t="s">
        <v>661</v>
      </c>
      <c r="BR53" s="118" t="s">
        <v>661</v>
      </c>
      <c r="BS53" s="118" t="s">
        <v>661</v>
      </c>
      <c r="BT53" s="118" t="s">
        <v>661</v>
      </c>
      <c r="BU53" s="118" t="s">
        <v>661</v>
      </c>
      <c r="BV53" s="12"/>
      <c r="BW53" s="118" t="s">
        <v>661</v>
      </c>
      <c r="BX53" s="118" t="s">
        <v>661</v>
      </c>
      <c r="BY53" s="118" t="s">
        <v>661</v>
      </c>
      <c r="BZ53" s="118" t="s">
        <v>661</v>
      </c>
      <c r="CA53" s="118" t="s">
        <v>661</v>
      </c>
      <c r="CB53" s="118" t="s">
        <v>661</v>
      </c>
      <c r="CC53" s="12"/>
      <c r="CD53" s="39">
        <v>215</v>
      </c>
      <c r="CE53" s="39">
        <v>218</v>
      </c>
      <c r="CF53" s="39">
        <v>233</v>
      </c>
      <c r="CG53" s="39">
        <v>225</v>
      </c>
      <c r="CH53" s="39">
        <v>290</v>
      </c>
      <c r="CI53" s="39">
        <v>289</v>
      </c>
      <c r="CJ53" s="39">
        <v>296</v>
      </c>
      <c r="CK53" s="39">
        <v>303</v>
      </c>
      <c r="CL53" s="12"/>
      <c r="CM53" s="118" t="s">
        <v>661</v>
      </c>
      <c r="CN53" s="118" t="s">
        <v>661</v>
      </c>
      <c r="CO53" s="118" t="s">
        <v>661</v>
      </c>
      <c r="CP53" s="118" t="s">
        <v>661</v>
      </c>
      <c r="CQ53" s="118" t="s">
        <v>661</v>
      </c>
      <c r="CR53" s="118" t="s">
        <v>661</v>
      </c>
      <c r="CS53" s="12"/>
      <c r="CT53" s="118" t="s">
        <v>661</v>
      </c>
      <c r="CU53" s="118" t="s">
        <v>661</v>
      </c>
      <c r="CV53" s="118" t="s">
        <v>661</v>
      </c>
      <c r="CW53" s="118" t="s">
        <v>661</v>
      </c>
      <c r="CX53" s="12"/>
      <c r="CY53" s="118" t="s">
        <v>661</v>
      </c>
      <c r="CZ53" s="118" t="s">
        <v>661</v>
      </c>
      <c r="DA53" s="12"/>
    </row>
    <row r="54" spans="1:105" s="1" customFormat="1" ht="12.95" customHeight="1" x14ac:dyDescent="0.2">
      <c r="A54" s="3"/>
      <c r="B54" s="11" t="s">
        <v>30</v>
      </c>
      <c r="C54" s="63" t="s">
        <v>352</v>
      </c>
      <c r="D54" s="70"/>
      <c r="E54" s="65"/>
      <c r="F54" s="12"/>
      <c r="G54" s="12"/>
      <c r="H54" s="35"/>
      <c r="I54" s="35"/>
      <c r="J54" s="35"/>
      <c r="K54" s="35"/>
      <c r="L54" s="35"/>
      <c r="M54" s="35"/>
      <c r="N54" s="35"/>
      <c r="O54" s="35"/>
      <c r="P54" s="35"/>
      <c r="Q54" s="35"/>
      <c r="R54" s="35"/>
      <c r="S54" s="35"/>
      <c r="T54" s="12"/>
      <c r="U54" s="35"/>
      <c r="V54" s="35"/>
      <c r="W54" s="35"/>
      <c r="X54" s="35"/>
      <c r="Y54" s="35"/>
      <c r="Z54" s="35"/>
      <c r="AA54" s="35"/>
      <c r="AB54" s="35"/>
      <c r="AC54" s="35"/>
      <c r="AD54" s="35"/>
      <c r="AE54" s="35"/>
      <c r="AF54" s="35"/>
      <c r="AG54" s="12"/>
      <c r="AH54" s="35"/>
      <c r="AI54" s="35"/>
      <c r="AJ54" s="35"/>
      <c r="AK54" s="35"/>
      <c r="AL54" s="35"/>
      <c r="AM54" s="35"/>
      <c r="AN54" s="12"/>
      <c r="AO54" s="35"/>
      <c r="AP54" s="35"/>
      <c r="AQ54" s="35"/>
      <c r="AR54" s="35"/>
      <c r="AS54" s="35"/>
      <c r="AT54" s="35"/>
      <c r="AU54" s="12"/>
      <c r="AV54" s="35"/>
      <c r="AW54" s="35"/>
      <c r="AX54" s="35"/>
      <c r="AY54" s="35"/>
      <c r="AZ54" s="35"/>
      <c r="BA54" s="35"/>
      <c r="BB54" s="35"/>
      <c r="BC54" s="35"/>
      <c r="BD54" s="35"/>
      <c r="BE54" s="35"/>
      <c r="BF54" s="35"/>
      <c r="BG54" s="35"/>
      <c r="BH54" s="12"/>
      <c r="BI54" s="35"/>
      <c r="BJ54" s="35"/>
      <c r="BK54" s="35"/>
      <c r="BL54" s="35"/>
      <c r="BM54" s="35"/>
      <c r="BN54" s="35"/>
      <c r="BO54" s="12"/>
      <c r="BP54" s="35"/>
      <c r="BQ54" s="35"/>
      <c r="BR54" s="35"/>
      <c r="BS54" s="35"/>
      <c r="BT54" s="35"/>
      <c r="BU54" s="35"/>
      <c r="BV54" s="12"/>
      <c r="BW54" s="35"/>
      <c r="BX54" s="35"/>
      <c r="BY54" s="35"/>
      <c r="BZ54" s="35"/>
      <c r="CA54" s="35"/>
      <c r="CB54" s="35"/>
      <c r="CC54" s="12"/>
      <c r="CD54" s="35"/>
      <c r="CE54" s="35"/>
      <c r="CF54" s="35"/>
      <c r="CG54" s="35"/>
      <c r="CH54" s="35"/>
      <c r="CI54" s="35"/>
      <c r="CJ54" s="35"/>
      <c r="CK54" s="35"/>
      <c r="CL54" s="12"/>
      <c r="CM54" s="35"/>
      <c r="CN54" s="35"/>
      <c r="CO54" s="35"/>
      <c r="CP54" s="35"/>
      <c r="CQ54" s="35"/>
      <c r="CR54" s="35"/>
      <c r="CS54" s="12"/>
      <c r="CT54" s="35"/>
      <c r="CU54" s="35"/>
      <c r="CV54" s="35"/>
      <c r="CW54" s="35"/>
      <c r="CX54" s="12"/>
      <c r="CY54" s="35"/>
      <c r="CZ54" s="35"/>
      <c r="DA54" s="12"/>
    </row>
    <row r="55" spans="1:105" s="1" customFormat="1" ht="12.95" customHeight="1" x14ac:dyDescent="0.2">
      <c r="A55" s="3"/>
      <c r="C55" s="27" t="s">
        <v>182</v>
      </c>
      <c r="D55" s="67" t="s">
        <v>68</v>
      </c>
      <c r="E55" s="68" t="s">
        <v>264</v>
      </c>
      <c r="F55" s="5" t="s">
        <v>69</v>
      </c>
      <c r="G55" s="12"/>
      <c r="H55" s="30" t="s">
        <v>260</v>
      </c>
      <c r="I55" s="30" t="s">
        <v>260</v>
      </c>
      <c r="J55" s="30" t="s">
        <v>260</v>
      </c>
      <c r="K55" s="30" t="s">
        <v>260</v>
      </c>
      <c r="L55" s="30" t="s">
        <v>260</v>
      </c>
      <c r="M55" s="30" t="s">
        <v>260</v>
      </c>
      <c r="N55" s="30" t="s">
        <v>260</v>
      </c>
      <c r="O55" s="30" t="s">
        <v>260</v>
      </c>
      <c r="P55" s="30" t="s">
        <v>260</v>
      </c>
      <c r="Q55" s="30" t="s">
        <v>260</v>
      </c>
      <c r="R55" s="30" t="s">
        <v>260</v>
      </c>
      <c r="S55" s="30" t="s">
        <v>260</v>
      </c>
      <c r="T55" s="12"/>
      <c r="U55" s="30" t="s">
        <v>260</v>
      </c>
      <c r="V55" s="30" t="s">
        <v>260</v>
      </c>
      <c r="W55" s="30" t="s">
        <v>260</v>
      </c>
      <c r="X55" s="30" t="s">
        <v>260</v>
      </c>
      <c r="Y55" s="30" t="s">
        <v>260</v>
      </c>
      <c r="Z55" s="30" t="s">
        <v>260</v>
      </c>
      <c r="AA55" s="30" t="s">
        <v>260</v>
      </c>
      <c r="AB55" s="30" t="s">
        <v>260</v>
      </c>
      <c r="AC55" s="30" t="s">
        <v>260</v>
      </c>
      <c r="AD55" s="30" t="s">
        <v>260</v>
      </c>
      <c r="AE55" s="30" t="s">
        <v>260</v>
      </c>
      <c r="AF55" s="30" t="s">
        <v>260</v>
      </c>
      <c r="AG55" s="12"/>
      <c r="AH55" s="30" t="s">
        <v>260</v>
      </c>
      <c r="AI55" s="30" t="s">
        <v>260</v>
      </c>
      <c r="AJ55" s="30" t="s">
        <v>260</v>
      </c>
      <c r="AK55" s="30" t="s">
        <v>260</v>
      </c>
      <c r="AL55" s="30" t="s">
        <v>260</v>
      </c>
      <c r="AM55" s="30" t="s">
        <v>260</v>
      </c>
      <c r="AN55" s="12"/>
      <c r="AO55" s="30" t="s">
        <v>260</v>
      </c>
      <c r="AP55" s="30" t="s">
        <v>260</v>
      </c>
      <c r="AQ55" s="30" t="s">
        <v>260</v>
      </c>
      <c r="AR55" s="30" t="s">
        <v>260</v>
      </c>
      <c r="AS55" s="30" t="s">
        <v>260</v>
      </c>
      <c r="AT55" s="30" t="s">
        <v>260</v>
      </c>
      <c r="AU55" s="12"/>
      <c r="AV55" s="30" t="s">
        <v>260</v>
      </c>
      <c r="AW55" s="30" t="s">
        <v>260</v>
      </c>
      <c r="AX55" s="30" t="s">
        <v>260</v>
      </c>
      <c r="AY55" s="30" t="s">
        <v>260</v>
      </c>
      <c r="AZ55" s="30" t="s">
        <v>260</v>
      </c>
      <c r="BA55" s="30" t="s">
        <v>260</v>
      </c>
      <c r="BB55" s="30" t="s">
        <v>260</v>
      </c>
      <c r="BC55" s="30" t="s">
        <v>260</v>
      </c>
      <c r="BD55" s="30" t="s">
        <v>260</v>
      </c>
      <c r="BE55" s="30" t="s">
        <v>260</v>
      </c>
      <c r="BF55" s="30" t="s">
        <v>260</v>
      </c>
      <c r="BG55" s="30" t="s">
        <v>260</v>
      </c>
      <c r="BH55" s="12"/>
      <c r="BI55" s="30" t="s">
        <v>260</v>
      </c>
      <c r="BJ55" s="30" t="s">
        <v>260</v>
      </c>
      <c r="BK55" s="30" t="s">
        <v>260</v>
      </c>
      <c r="BL55" s="30" t="s">
        <v>260</v>
      </c>
      <c r="BM55" s="30" t="s">
        <v>260</v>
      </c>
      <c r="BN55" s="30" t="s">
        <v>260</v>
      </c>
      <c r="BO55" s="12"/>
      <c r="BP55" s="30" t="s">
        <v>259</v>
      </c>
      <c r="BQ55" s="30" t="s">
        <v>259</v>
      </c>
      <c r="BR55" s="30" t="s">
        <v>259</v>
      </c>
      <c r="BS55" s="30" t="s">
        <v>259</v>
      </c>
      <c r="BT55" s="30" t="s">
        <v>259</v>
      </c>
      <c r="BU55" s="30" t="s">
        <v>259</v>
      </c>
      <c r="BV55" s="12"/>
      <c r="BW55" s="30" t="s">
        <v>260</v>
      </c>
      <c r="BX55" s="30" t="s">
        <v>260</v>
      </c>
      <c r="BY55" s="30" t="s">
        <v>260</v>
      </c>
      <c r="BZ55" s="30" t="s">
        <v>260</v>
      </c>
      <c r="CA55" s="30" t="s">
        <v>260</v>
      </c>
      <c r="CB55" s="30" t="s">
        <v>260</v>
      </c>
      <c r="CC55" s="12"/>
      <c r="CD55" s="30" t="s">
        <v>259</v>
      </c>
      <c r="CE55" s="30" t="s">
        <v>259</v>
      </c>
      <c r="CF55" s="30" t="s">
        <v>259</v>
      </c>
      <c r="CG55" s="30" t="s">
        <v>259</v>
      </c>
      <c r="CH55" s="30" t="s">
        <v>259</v>
      </c>
      <c r="CI55" s="30" t="s">
        <v>259</v>
      </c>
      <c r="CJ55" s="30" t="s">
        <v>259</v>
      </c>
      <c r="CK55" s="30" t="s">
        <v>259</v>
      </c>
      <c r="CL55" s="12"/>
      <c r="CM55" s="30" t="s">
        <v>260</v>
      </c>
      <c r="CN55" s="30" t="s">
        <v>260</v>
      </c>
      <c r="CO55" s="30" t="s">
        <v>260</v>
      </c>
      <c r="CP55" s="30" t="s">
        <v>260</v>
      </c>
      <c r="CQ55" s="30" t="s">
        <v>260</v>
      </c>
      <c r="CR55" s="30" t="s">
        <v>260</v>
      </c>
      <c r="CS55" s="12"/>
      <c r="CT55" s="30" t="s">
        <v>260</v>
      </c>
      <c r="CU55" s="30" t="s">
        <v>260</v>
      </c>
      <c r="CV55" s="30" t="s">
        <v>260</v>
      </c>
      <c r="CW55" s="30" t="s">
        <v>260</v>
      </c>
      <c r="CX55" s="12"/>
      <c r="CY55" s="30" t="s">
        <v>260</v>
      </c>
      <c r="CZ55" s="30" t="s">
        <v>260</v>
      </c>
      <c r="DA55" s="12"/>
    </row>
    <row r="56" spans="1:105" s="1" customFormat="1" ht="12.95" customHeight="1" x14ac:dyDescent="0.2">
      <c r="A56" s="3"/>
      <c r="C56" s="27" t="s">
        <v>183</v>
      </c>
      <c r="D56" s="73" t="s">
        <v>119</v>
      </c>
      <c r="E56" s="74" t="s">
        <v>137</v>
      </c>
      <c r="F56" s="28" t="s">
        <v>9</v>
      </c>
      <c r="G56" s="12"/>
      <c r="H56" s="30">
        <v>450</v>
      </c>
      <c r="I56" s="30">
        <v>450</v>
      </c>
      <c r="J56" s="30">
        <v>450</v>
      </c>
      <c r="K56" s="30">
        <v>450</v>
      </c>
      <c r="L56" s="30">
        <v>450</v>
      </c>
      <c r="M56" s="30">
        <v>450</v>
      </c>
      <c r="N56" s="30">
        <v>450</v>
      </c>
      <c r="O56" s="30">
        <v>450</v>
      </c>
      <c r="P56" s="30">
        <v>450</v>
      </c>
      <c r="Q56" s="30">
        <v>450</v>
      </c>
      <c r="R56" s="30">
        <v>450</v>
      </c>
      <c r="S56" s="30">
        <v>450</v>
      </c>
      <c r="T56" s="12"/>
      <c r="U56" s="30">
        <v>450</v>
      </c>
      <c r="V56" s="30">
        <v>450</v>
      </c>
      <c r="W56" s="30">
        <v>450</v>
      </c>
      <c r="X56" s="30">
        <v>450</v>
      </c>
      <c r="Y56" s="30">
        <v>450</v>
      </c>
      <c r="Z56" s="30">
        <v>450</v>
      </c>
      <c r="AA56" s="30">
        <v>450</v>
      </c>
      <c r="AB56" s="30">
        <v>450</v>
      </c>
      <c r="AC56" s="30">
        <v>450</v>
      </c>
      <c r="AD56" s="30">
        <v>450</v>
      </c>
      <c r="AE56" s="30">
        <v>450</v>
      </c>
      <c r="AF56" s="30">
        <v>450</v>
      </c>
      <c r="AG56" s="12"/>
      <c r="AH56" s="30">
        <v>450</v>
      </c>
      <c r="AI56" s="30">
        <v>450</v>
      </c>
      <c r="AJ56" s="30">
        <v>450</v>
      </c>
      <c r="AK56" s="30">
        <v>450</v>
      </c>
      <c r="AL56" s="30">
        <v>450</v>
      </c>
      <c r="AM56" s="30">
        <v>450</v>
      </c>
      <c r="AN56" s="12"/>
      <c r="AO56" s="30">
        <v>450</v>
      </c>
      <c r="AP56" s="30">
        <v>450</v>
      </c>
      <c r="AQ56" s="30">
        <v>450</v>
      </c>
      <c r="AR56" s="30">
        <v>450</v>
      </c>
      <c r="AS56" s="30">
        <v>450</v>
      </c>
      <c r="AT56" s="30">
        <v>450</v>
      </c>
      <c r="AU56" s="12"/>
      <c r="AV56" s="30">
        <v>450</v>
      </c>
      <c r="AW56" s="30">
        <v>450</v>
      </c>
      <c r="AX56" s="30">
        <v>450</v>
      </c>
      <c r="AY56" s="30">
        <v>450</v>
      </c>
      <c r="AZ56" s="30">
        <v>450</v>
      </c>
      <c r="BA56" s="30">
        <v>450</v>
      </c>
      <c r="BB56" s="30">
        <v>450</v>
      </c>
      <c r="BC56" s="30">
        <v>450</v>
      </c>
      <c r="BD56" s="30">
        <v>450</v>
      </c>
      <c r="BE56" s="30">
        <v>450</v>
      </c>
      <c r="BF56" s="30">
        <v>450</v>
      </c>
      <c r="BG56" s="30">
        <v>450</v>
      </c>
      <c r="BH56" s="12"/>
      <c r="BI56" s="30">
        <v>500</v>
      </c>
      <c r="BJ56" s="30">
        <v>500</v>
      </c>
      <c r="BK56" s="30">
        <v>500</v>
      </c>
      <c r="BL56" s="30">
        <v>500</v>
      </c>
      <c r="BM56" s="30">
        <v>500</v>
      </c>
      <c r="BN56" s="30">
        <v>500</v>
      </c>
      <c r="BO56" s="12"/>
      <c r="BP56" s="30">
        <v>500</v>
      </c>
      <c r="BQ56" s="30">
        <v>500</v>
      </c>
      <c r="BR56" s="30">
        <v>500</v>
      </c>
      <c r="BS56" s="30">
        <v>500</v>
      </c>
      <c r="BT56" s="30">
        <v>500</v>
      </c>
      <c r="BU56" s="30">
        <v>500</v>
      </c>
      <c r="BV56" s="12"/>
      <c r="BW56" s="30">
        <v>450</v>
      </c>
      <c r="BX56" s="30">
        <v>450</v>
      </c>
      <c r="BY56" s="30">
        <v>450</v>
      </c>
      <c r="BZ56" s="30">
        <v>450</v>
      </c>
      <c r="CA56" s="30">
        <v>450</v>
      </c>
      <c r="CB56" s="30">
        <v>450</v>
      </c>
      <c r="CC56" s="12"/>
      <c r="CD56" s="30">
        <v>500</v>
      </c>
      <c r="CE56" s="30">
        <v>500</v>
      </c>
      <c r="CF56" s="30">
        <v>500</v>
      </c>
      <c r="CG56" s="30">
        <v>500</v>
      </c>
      <c r="CH56" s="30">
        <v>500</v>
      </c>
      <c r="CI56" s="30">
        <v>500</v>
      </c>
      <c r="CJ56" s="30">
        <v>500</v>
      </c>
      <c r="CK56" s="30">
        <v>500</v>
      </c>
      <c r="CL56" s="12"/>
      <c r="CM56" s="30">
        <v>450</v>
      </c>
      <c r="CN56" s="30">
        <v>450</v>
      </c>
      <c r="CO56" s="30">
        <v>450</v>
      </c>
      <c r="CP56" s="30">
        <v>450</v>
      </c>
      <c r="CQ56" s="30">
        <v>450</v>
      </c>
      <c r="CR56" s="30">
        <v>450</v>
      </c>
      <c r="CS56" s="12"/>
      <c r="CT56" s="30">
        <v>450</v>
      </c>
      <c r="CU56" s="30">
        <v>450</v>
      </c>
      <c r="CV56" s="30">
        <v>450</v>
      </c>
      <c r="CW56" s="30">
        <v>450</v>
      </c>
      <c r="CX56" s="12"/>
      <c r="CY56" s="30">
        <v>600</v>
      </c>
      <c r="CZ56" s="30">
        <v>600</v>
      </c>
      <c r="DA56" s="12"/>
    </row>
    <row r="57" spans="1:105" s="1" customFormat="1" ht="12.95" customHeight="1" x14ac:dyDescent="0.2">
      <c r="A57" s="3"/>
      <c r="C57" s="27" t="s">
        <v>184</v>
      </c>
      <c r="D57" s="73" t="s">
        <v>274</v>
      </c>
      <c r="E57" s="74" t="s">
        <v>353</v>
      </c>
      <c r="F57" s="28" t="s">
        <v>9</v>
      </c>
      <c r="G57" s="12"/>
      <c r="H57" s="30">
        <v>150</v>
      </c>
      <c r="I57" s="30">
        <v>150</v>
      </c>
      <c r="J57" s="30">
        <v>150</v>
      </c>
      <c r="K57" s="30">
        <v>150</v>
      </c>
      <c r="L57" s="30">
        <v>150</v>
      </c>
      <c r="M57" s="30">
        <v>150</v>
      </c>
      <c r="N57" s="30">
        <v>150</v>
      </c>
      <c r="O57" s="30">
        <v>150</v>
      </c>
      <c r="P57" s="30">
        <v>150</v>
      </c>
      <c r="Q57" s="30">
        <v>150</v>
      </c>
      <c r="R57" s="30">
        <v>150</v>
      </c>
      <c r="S57" s="30">
        <v>150</v>
      </c>
      <c r="T57" s="12"/>
      <c r="U57" s="30">
        <v>150</v>
      </c>
      <c r="V57" s="30">
        <v>150</v>
      </c>
      <c r="W57" s="30">
        <v>150</v>
      </c>
      <c r="X57" s="30">
        <v>150</v>
      </c>
      <c r="Y57" s="30">
        <v>150</v>
      </c>
      <c r="Z57" s="30">
        <v>150</v>
      </c>
      <c r="AA57" s="30">
        <v>150</v>
      </c>
      <c r="AB57" s="30">
        <v>150</v>
      </c>
      <c r="AC57" s="30">
        <v>150</v>
      </c>
      <c r="AD57" s="30">
        <v>150</v>
      </c>
      <c r="AE57" s="30">
        <v>150</v>
      </c>
      <c r="AF57" s="30">
        <v>150</v>
      </c>
      <c r="AG57" s="12"/>
      <c r="AH57" s="30">
        <v>150</v>
      </c>
      <c r="AI57" s="30">
        <v>150</v>
      </c>
      <c r="AJ57" s="30">
        <v>150</v>
      </c>
      <c r="AK57" s="30">
        <v>150</v>
      </c>
      <c r="AL57" s="30">
        <v>150</v>
      </c>
      <c r="AM57" s="30">
        <v>150</v>
      </c>
      <c r="AN57" s="12"/>
      <c r="AO57" s="30">
        <v>150</v>
      </c>
      <c r="AP57" s="30">
        <v>150</v>
      </c>
      <c r="AQ57" s="30">
        <v>150</v>
      </c>
      <c r="AR57" s="30">
        <v>150</v>
      </c>
      <c r="AS57" s="30">
        <v>150</v>
      </c>
      <c r="AT57" s="30">
        <v>150</v>
      </c>
      <c r="AU57" s="12"/>
      <c r="AV57" s="30">
        <v>150</v>
      </c>
      <c r="AW57" s="30">
        <v>150</v>
      </c>
      <c r="AX57" s="30">
        <v>150</v>
      </c>
      <c r="AY57" s="30">
        <v>150</v>
      </c>
      <c r="AZ57" s="30">
        <v>150</v>
      </c>
      <c r="BA57" s="30">
        <v>150</v>
      </c>
      <c r="BB57" s="30">
        <v>150</v>
      </c>
      <c r="BC57" s="30">
        <v>150</v>
      </c>
      <c r="BD57" s="30">
        <v>150</v>
      </c>
      <c r="BE57" s="30">
        <v>150</v>
      </c>
      <c r="BF57" s="30">
        <v>150</v>
      </c>
      <c r="BG57" s="30">
        <v>150</v>
      </c>
      <c r="BH57" s="12"/>
      <c r="BI57" s="30">
        <v>175</v>
      </c>
      <c r="BJ57" s="30">
        <v>175</v>
      </c>
      <c r="BK57" s="30">
        <v>175</v>
      </c>
      <c r="BL57" s="30">
        <v>175</v>
      </c>
      <c r="BM57" s="30">
        <v>175</v>
      </c>
      <c r="BN57" s="30">
        <v>175</v>
      </c>
      <c r="BO57" s="12"/>
      <c r="BP57" s="30">
        <v>250</v>
      </c>
      <c r="BQ57" s="30">
        <v>250</v>
      </c>
      <c r="BR57" s="30">
        <v>250</v>
      </c>
      <c r="BS57" s="30">
        <v>250</v>
      </c>
      <c r="BT57" s="30">
        <v>250</v>
      </c>
      <c r="BU57" s="30">
        <v>250</v>
      </c>
      <c r="BV57" s="12"/>
      <c r="BW57" s="30">
        <v>150</v>
      </c>
      <c r="BX57" s="30">
        <v>150</v>
      </c>
      <c r="BY57" s="30">
        <v>150</v>
      </c>
      <c r="BZ57" s="30">
        <v>150</v>
      </c>
      <c r="CA57" s="30">
        <v>150</v>
      </c>
      <c r="CB57" s="30">
        <v>150</v>
      </c>
      <c r="CC57" s="12"/>
      <c r="CD57" s="30">
        <v>250</v>
      </c>
      <c r="CE57" s="30">
        <v>250</v>
      </c>
      <c r="CF57" s="30">
        <v>250</v>
      </c>
      <c r="CG57" s="30">
        <v>250</v>
      </c>
      <c r="CH57" s="30">
        <v>250</v>
      </c>
      <c r="CI57" s="30">
        <v>250</v>
      </c>
      <c r="CJ57" s="30">
        <v>250</v>
      </c>
      <c r="CK57" s="30">
        <v>250</v>
      </c>
      <c r="CL57" s="12"/>
      <c r="CM57" s="30">
        <v>150</v>
      </c>
      <c r="CN57" s="30">
        <v>150</v>
      </c>
      <c r="CO57" s="30">
        <v>150</v>
      </c>
      <c r="CP57" s="30">
        <v>150</v>
      </c>
      <c r="CQ57" s="30">
        <v>150</v>
      </c>
      <c r="CR57" s="30">
        <v>150</v>
      </c>
      <c r="CS57" s="12"/>
      <c r="CT57" s="30">
        <v>150</v>
      </c>
      <c r="CU57" s="30">
        <v>150</v>
      </c>
      <c r="CV57" s="30">
        <v>150</v>
      </c>
      <c r="CW57" s="30">
        <v>150</v>
      </c>
      <c r="CX57" s="12"/>
      <c r="CY57" s="30">
        <v>200</v>
      </c>
      <c r="CZ57" s="30">
        <v>200</v>
      </c>
      <c r="DA57" s="12"/>
    </row>
    <row r="58" spans="1:105" s="1" customFormat="1" ht="12.95" customHeight="1" x14ac:dyDescent="0.2">
      <c r="A58" s="3"/>
      <c r="C58" s="27" t="s">
        <v>185</v>
      </c>
      <c r="D58" s="73" t="s">
        <v>275</v>
      </c>
      <c r="E58" s="74" t="s">
        <v>354</v>
      </c>
      <c r="F58" s="28" t="s">
        <v>9</v>
      </c>
      <c r="G58" s="12"/>
      <c r="H58" s="30">
        <v>150</v>
      </c>
      <c r="I58" s="30">
        <v>150</v>
      </c>
      <c r="J58" s="30">
        <v>150</v>
      </c>
      <c r="K58" s="30">
        <v>150</v>
      </c>
      <c r="L58" s="30">
        <v>150</v>
      </c>
      <c r="M58" s="30">
        <v>150</v>
      </c>
      <c r="N58" s="30">
        <v>150</v>
      </c>
      <c r="O58" s="30">
        <v>150</v>
      </c>
      <c r="P58" s="30">
        <v>150</v>
      </c>
      <c r="Q58" s="30">
        <v>150</v>
      </c>
      <c r="R58" s="30">
        <v>150</v>
      </c>
      <c r="S58" s="30">
        <v>150</v>
      </c>
      <c r="T58" s="12"/>
      <c r="U58" s="30">
        <v>150</v>
      </c>
      <c r="V58" s="30">
        <v>150</v>
      </c>
      <c r="W58" s="30">
        <v>150</v>
      </c>
      <c r="X58" s="30">
        <v>150</v>
      </c>
      <c r="Y58" s="30">
        <v>150</v>
      </c>
      <c r="Z58" s="30">
        <v>150</v>
      </c>
      <c r="AA58" s="30">
        <v>150</v>
      </c>
      <c r="AB58" s="30">
        <v>150</v>
      </c>
      <c r="AC58" s="30">
        <v>150</v>
      </c>
      <c r="AD58" s="30">
        <v>150</v>
      </c>
      <c r="AE58" s="30">
        <v>150</v>
      </c>
      <c r="AF58" s="30">
        <v>150</v>
      </c>
      <c r="AG58" s="12"/>
      <c r="AH58" s="30">
        <v>150</v>
      </c>
      <c r="AI58" s="30">
        <v>150</v>
      </c>
      <c r="AJ58" s="30">
        <v>150</v>
      </c>
      <c r="AK58" s="30">
        <v>150</v>
      </c>
      <c r="AL58" s="30">
        <v>150</v>
      </c>
      <c r="AM58" s="30">
        <v>150</v>
      </c>
      <c r="AN58" s="12"/>
      <c r="AO58" s="30">
        <v>150</v>
      </c>
      <c r="AP58" s="30">
        <v>150</v>
      </c>
      <c r="AQ58" s="30">
        <v>150</v>
      </c>
      <c r="AR58" s="30">
        <v>150</v>
      </c>
      <c r="AS58" s="30">
        <v>150</v>
      </c>
      <c r="AT58" s="30">
        <v>150</v>
      </c>
      <c r="AU58" s="12"/>
      <c r="AV58" s="30">
        <v>150</v>
      </c>
      <c r="AW58" s="30">
        <v>150</v>
      </c>
      <c r="AX58" s="30">
        <v>150</v>
      </c>
      <c r="AY58" s="30">
        <v>150</v>
      </c>
      <c r="AZ58" s="30">
        <v>150</v>
      </c>
      <c r="BA58" s="30">
        <v>150</v>
      </c>
      <c r="BB58" s="30">
        <v>150</v>
      </c>
      <c r="BC58" s="30">
        <v>150</v>
      </c>
      <c r="BD58" s="30">
        <v>150</v>
      </c>
      <c r="BE58" s="30">
        <v>150</v>
      </c>
      <c r="BF58" s="30">
        <v>150</v>
      </c>
      <c r="BG58" s="30">
        <v>150</v>
      </c>
      <c r="BH58" s="12"/>
      <c r="BI58" s="30">
        <v>150</v>
      </c>
      <c r="BJ58" s="30">
        <v>150</v>
      </c>
      <c r="BK58" s="30">
        <v>150</v>
      </c>
      <c r="BL58" s="30">
        <v>150</v>
      </c>
      <c r="BM58" s="30">
        <v>150</v>
      </c>
      <c r="BN58" s="30">
        <v>150</v>
      </c>
      <c r="BO58" s="12"/>
      <c r="BP58" s="118"/>
      <c r="BQ58" s="118"/>
      <c r="BR58" s="118"/>
      <c r="BS58" s="118"/>
      <c r="BT58" s="118"/>
      <c r="BU58" s="118"/>
      <c r="BV58" s="12"/>
      <c r="BW58" s="30">
        <v>150</v>
      </c>
      <c r="BX58" s="30">
        <v>150</v>
      </c>
      <c r="BY58" s="30">
        <v>150</v>
      </c>
      <c r="BZ58" s="30">
        <v>150</v>
      </c>
      <c r="CA58" s="30">
        <v>150</v>
      </c>
      <c r="CB58" s="30">
        <v>150</v>
      </c>
      <c r="CC58" s="12"/>
      <c r="CD58" s="118"/>
      <c r="CE58" s="118"/>
      <c r="CF58" s="118"/>
      <c r="CG58" s="118"/>
      <c r="CH58" s="118"/>
      <c r="CI58" s="118"/>
      <c r="CJ58" s="118"/>
      <c r="CK58" s="118"/>
      <c r="CL58" s="12"/>
      <c r="CM58" s="30">
        <v>150</v>
      </c>
      <c r="CN58" s="30">
        <v>150</v>
      </c>
      <c r="CO58" s="30">
        <v>150</v>
      </c>
      <c r="CP58" s="30">
        <v>150</v>
      </c>
      <c r="CQ58" s="30">
        <v>150</v>
      </c>
      <c r="CR58" s="30">
        <v>150</v>
      </c>
      <c r="CS58" s="12"/>
      <c r="CT58" s="30">
        <v>150</v>
      </c>
      <c r="CU58" s="30">
        <v>150</v>
      </c>
      <c r="CV58" s="30">
        <v>150</v>
      </c>
      <c r="CW58" s="30">
        <v>150</v>
      </c>
      <c r="CX58" s="12"/>
      <c r="CY58" s="30">
        <v>200</v>
      </c>
      <c r="CZ58" s="30">
        <v>200</v>
      </c>
      <c r="DA58" s="12"/>
    </row>
    <row r="59" spans="1:105" s="1" customFormat="1" ht="12.95" customHeight="1" x14ac:dyDescent="0.2">
      <c r="A59" s="3"/>
      <c r="C59" s="27" t="s">
        <v>186</v>
      </c>
      <c r="D59" s="22" t="s">
        <v>111</v>
      </c>
      <c r="E59" s="199" t="s">
        <v>778</v>
      </c>
      <c r="F59" s="5" t="s">
        <v>7</v>
      </c>
      <c r="G59" s="12"/>
      <c r="H59" s="160">
        <v>50</v>
      </c>
      <c r="I59" s="160">
        <v>50</v>
      </c>
      <c r="J59" s="160">
        <v>50</v>
      </c>
      <c r="K59" s="160">
        <v>50</v>
      </c>
      <c r="L59" s="160">
        <v>50</v>
      </c>
      <c r="M59" s="160">
        <v>50</v>
      </c>
      <c r="N59" s="160">
        <v>50</v>
      </c>
      <c r="O59" s="160">
        <v>50</v>
      </c>
      <c r="P59" s="160">
        <v>50</v>
      </c>
      <c r="Q59" s="160">
        <v>50</v>
      </c>
      <c r="R59" s="160">
        <v>50</v>
      </c>
      <c r="S59" s="160">
        <v>50</v>
      </c>
      <c r="T59" s="12"/>
      <c r="U59" s="160">
        <v>50</v>
      </c>
      <c r="V59" s="160">
        <v>50</v>
      </c>
      <c r="W59" s="160">
        <v>50</v>
      </c>
      <c r="X59" s="160">
        <v>50</v>
      </c>
      <c r="Y59" s="160">
        <v>50</v>
      </c>
      <c r="Z59" s="160">
        <v>50</v>
      </c>
      <c r="AA59" s="160">
        <v>50</v>
      </c>
      <c r="AB59" s="160">
        <v>50</v>
      </c>
      <c r="AC59" s="160">
        <v>50</v>
      </c>
      <c r="AD59" s="160">
        <v>50</v>
      </c>
      <c r="AE59" s="160">
        <v>50</v>
      </c>
      <c r="AF59" s="160">
        <v>50</v>
      </c>
      <c r="AG59" s="12"/>
      <c r="AH59" s="160">
        <v>50</v>
      </c>
      <c r="AI59" s="160">
        <v>50</v>
      </c>
      <c r="AJ59" s="160">
        <v>50</v>
      </c>
      <c r="AK59" s="160">
        <v>50</v>
      </c>
      <c r="AL59" s="160">
        <v>50</v>
      </c>
      <c r="AM59" s="160">
        <v>50</v>
      </c>
      <c r="AN59" s="12"/>
      <c r="AO59" s="160">
        <v>50</v>
      </c>
      <c r="AP59" s="160">
        <v>50</v>
      </c>
      <c r="AQ59" s="160">
        <v>50</v>
      </c>
      <c r="AR59" s="160">
        <v>50</v>
      </c>
      <c r="AS59" s="160">
        <v>50</v>
      </c>
      <c r="AT59" s="160">
        <v>50</v>
      </c>
      <c r="AU59" s="12"/>
      <c r="AV59" s="160">
        <v>50</v>
      </c>
      <c r="AW59" s="160">
        <v>50</v>
      </c>
      <c r="AX59" s="160">
        <v>50</v>
      </c>
      <c r="AY59" s="160">
        <v>50</v>
      </c>
      <c r="AZ59" s="160">
        <v>50</v>
      </c>
      <c r="BA59" s="160">
        <v>50</v>
      </c>
      <c r="BB59" s="160">
        <v>50</v>
      </c>
      <c r="BC59" s="160">
        <v>50</v>
      </c>
      <c r="BD59" s="160">
        <v>50</v>
      </c>
      <c r="BE59" s="160">
        <v>50</v>
      </c>
      <c r="BF59" s="160">
        <v>50</v>
      </c>
      <c r="BG59" s="160">
        <v>50</v>
      </c>
      <c r="BH59" s="12"/>
      <c r="BI59" s="160">
        <v>50</v>
      </c>
      <c r="BJ59" s="160">
        <v>50</v>
      </c>
      <c r="BK59" s="160">
        <v>50</v>
      </c>
      <c r="BL59" s="160">
        <v>50</v>
      </c>
      <c r="BM59" s="160">
        <v>50</v>
      </c>
      <c r="BN59" s="160">
        <v>50</v>
      </c>
      <c r="BO59" s="12"/>
      <c r="BP59" s="160">
        <v>50</v>
      </c>
      <c r="BQ59" s="160">
        <v>50</v>
      </c>
      <c r="BR59" s="160">
        <v>50</v>
      </c>
      <c r="BS59" s="160">
        <v>50</v>
      </c>
      <c r="BT59" s="160">
        <v>50</v>
      </c>
      <c r="BU59" s="160">
        <v>50</v>
      </c>
      <c r="BV59" s="12"/>
      <c r="BW59" s="160">
        <v>50</v>
      </c>
      <c r="BX59" s="160">
        <v>50</v>
      </c>
      <c r="BY59" s="160">
        <v>50</v>
      </c>
      <c r="BZ59" s="160">
        <v>50</v>
      </c>
      <c r="CA59" s="160">
        <v>50</v>
      </c>
      <c r="CB59" s="160">
        <v>50</v>
      </c>
      <c r="CC59" s="12"/>
      <c r="CD59" s="160">
        <v>50</v>
      </c>
      <c r="CE59" s="160">
        <v>50</v>
      </c>
      <c r="CF59" s="160">
        <v>50</v>
      </c>
      <c r="CG59" s="160">
        <v>50</v>
      </c>
      <c r="CH59" s="160">
        <v>50</v>
      </c>
      <c r="CI59" s="160">
        <v>50</v>
      </c>
      <c r="CJ59" s="160">
        <v>50</v>
      </c>
      <c r="CK59" s="160">
        <v>50</v>
      </c>
      <c r="CL59" s="12"/>
      <c r="CM59" s="160">
        <v>50</v>
      </c>
      <c r="CN59" s="160">
        <v>50</v>
      </c>
      <c r="CO59" s="160">
        <v>50</v>
      </c>
      <c r="CP59" s="160">
        <v>50</v>
      </c>
      <c r="CQ59" s="160">
        <v>50</v>
      </c>
      <c r="CR59" s="160">
        <v>50</v>
      </c>
      <c r="CS59" s="12"/>
      <c r="CT59" s="160">
        <v>50</v>
      </c>
      <c r="CU59" s="160">
        <v>50</v>
      </c>
      <c r="CV59" s="160">
        <v>50</v>
      </c>
      <c r="CW59" s="160">
        <v>50</v>
      </c>
      <c r="CX59" s="12"/>
      <c r="CY59" s="160">
        <v>50</v>
      </c>
      <c r="CZ59" s="160">
        <v>50</v>
      </c>
      <c r="DA59" s="12"/>
    </row>
    <row r="60" spans="1:105" s="1" customFormat="1" ht="12.95" customHeight="1" x14ac:dyDescent="0.2">
      <c r="A60" s="3"/>
      <c r="B60" s="26"/>
      <c r="C60" s="27" t="s">
        <v>187</v>
      </c>
      <c r="D60" s="78" t="s">
        <v>775</v>
      </c>
      <c r="E60" s="199" t="s">
        <v>359</v>
      </c>
      <c r="F60" s="28" t="s">
        <v>11</v>
      </c>
      <c r="G60" s="12"/>
      <c r="H60" s="37">
        <v>6.9169999999999998</v>
      </c>
      <c r="I60" s="37">
        <v>5.7770000000000001</v>
      </c>
      <c r="J60" s="37">
        <v>6.3470000000000004</v>
      </c>
      <c r="K60" s="37">
        <v>5.9420000000000002</v>
      </c>
      <c r="L60" s="37">
        <v>4.8019999999999996</v>
      </c>
      <c r="M60" s="37">
        <v>5.3719999999999999</v>
      </c>
      <c r="N60" s="37">
        <v>6.4790000000000001</v>
      </c>
      <c r="O60" s="37">
        <v>5.3390000000000004</v>
      </c>
      <c r="P60" s="37">
        <v>5.9089999999999998</v>
      </c>
      <c r="Q60" s="37">
        <v>6.16</v>
      </c>
      <c r="R60" s="37">
        <v>6.73</v>
      </c>
      <c r="S60" s="37">
        <v>5.59</v>
      </c>
      <c r="T60" s="12"/>
      <c r="U60" s="178">
        <v>8.2146000000000008</v>
      </c>
      <c r="V60" s="178">
        <v>6.6959</v>
      </c>
      <c r="W60" s="178">
        <v>5.7167000000000003</v>
      </c>
      <c r="X60" s="178">
        <v>5.0366999999999997</v>
      </c>
      <c r="Y60" s="178">
        <v>5.3766999999999996</v>
      </c>
      <c r="Z60" s="178">
        <v>5.9955999999999996</v>
      </c>
      <c r="AA60" s="178">
        <v>6.3559000000000001</v>
      </c>
      <c r="AB60" s="178">
        <v>5.6555999999999997</v>
      </c>
      <c r="AC60" s="178">
        <v>7.0358999999999998</v>
      </c>
      <c r="AD60" s="178">
        <v>6.3356000000000003</v>
      </c>
      <c r="AE60" s="178">
        <v>7.8746</v>
      </c>
      <c r="AF60" s="178">
        <v>8.5546000000000006</v>
      </c>
      <c r="AG60" s="12"/>
      <c r="AH60" s="30">
        <v>10.57</v>
      </c>
      <c r="AI60" s="30">
        <v>10.41</v>
      </c>
      <c r="AJ60" s="30">
        <v>11.71</v>
      </c>
      <c r="AK60" s="30">
        <v>12.33</v>
      </c>
      <c r="AL60" s="30">
        <v>9.76</v>
      </c>
      <c r="AM60" s="30">
        <v>12.85</v>
      </c>
      <c r="AN60" s="12"/>
      <c r="AO60" s="37">
        <v>6.5759999999999996</v>
      </c>
      <c r="AP60" s="37">
        <v>7.1539999999999999</v>
      </c>
      <c r="AQ60" s="37">
        <v>5.98</v>
      </c>
      <c r="AR60" s="37">
        <v>8.14</v>
      </c>
      <c r="AS60" s="37">
        <v>8.7240000000000002</v>
      </c>
      <c r="AT60" s="37">
        <v>9.3140000000000001</v>
      </c>
      <c r="AU60" s="12"/>
      <c r="AV60" s="37">
        <v>7.8311789107200003</v>
      </c>
      <c r="AW60" s="37">
        <v>7.1649339379199999</v>
      </c>
      <c r="AX60" s="37">
        <v>7.49676699792</v>
      </c>
      <c r="AY60" s="37">
        <v>6.6426873456599997</v>
      </c>
      <c r="AZ60" s="37">
        <v>6.9829410546000013</v>
      </c>
      <c r="BA60" s="37">
        <v>7.3261183986000002</v>
      </c>
      <c r="BB60" s="37">
        <v>8.9986619880000021</v>
      </c>
      <c r="BC60" s="37">
        <v>9.3352167972000011</v>
      </c>
      <c r="BD60" s="37">
        <v>8.6517407556000006</v>
      </c>
      <c r="BE60" s="37">
        <v>8.9208290065500009</v>
      </c>
      <c r="BF60" s="37">
        <v>8.5842840073500017</v>
      </c>
      <c r="BG60" s="37">
        <v>8.2460548273500009</v>
      </c>
      <c r="BH60" s="12"/>
      <c r="BI60" s="30">
        <v>6.75</v>
      </c>
      <c r="BJ60" s="30">
        <v>5.75</v>
      </c>
      <c r="BK60" s="30">
        <v>7.6</v>
      </c>
      <c r="BL60" s="30">
        <v>6.6</v>
      </c>
      <c r="BM60" s="30">
        <v>8.5</v>
      </c>
      <c r="BN60" s="30">
        <v>7.5</v>
      </c>
      <c r="BO60" s="12"/>
      <c r="BP60" s="30">
        <v>4.03</v>
      </c>
      <c r="BQ60" s="30">
        <v>5.34</v>
      </c>
      <c r="BR60" s="30">
        <v>3.81</v>
      </c>
      <c r="BS60" s="30">
        <v>4.3600000000000003</v>
      </c>
      <c r="BT60" s="30">
        <v>6.66</v>
      </c>
      <c r="BU60" s="30">
        <v>8.06</v>
      </c>
      <c r="BV60" s="12"/>
      <c r="BW60" s="30"/>
      <c r="BX60" s="30"/>
      <c r="BY60" s="30"/>
      <c r="BZ60" s="30"/>
      <c r="CA60" s="30"/>
      <c r="CB60" s="30"/>
      <c r="CC60" s="12"/>
      <c r="CD60" s="30">
        <v>5.2</v>
      </c>
      <c r="CE60" s="30">
        <v>4.82</v>
      </c>
      <c r="CF60" s="30">
        <v>3.61</v>
      </c>
      <c r="CG60" s="30">
        <v>4.71</v>
      </c>
      <c r="CH60" s="30">
        <v>8.07</v>
      </c>
      <c r="CI60" s="30">
        <v>5.82</v>
      </c>
      <c r="CJ60" s="30">
        <v>6.05</v>
      </c>
      <c r="CK60" s="30">
        <v>7.02</v>
      </c>
      <c r="CL60" s="12"/>
      <c r="CM60" s="37">
        <v>7.4009999999999998</v>
      </c>
      <c r="CN60" s="37">
        <v>7.9020000000000001</v>
      </c>
      <c r="CO60" s="37">
        <v>6.79</v>
      </c>
      <c r="CP60" s="37">
        <v>8.49</v>
      </c>
      <c r="CQ60" s="37">
        <v>9.1010000000000009</v>
      </c>
      <c r="CR60" s="37">
        <v>9.6020000000000003</v>
      </c>
      <c r="CS60" s="12"/>
      <c r="CT60" s="178">
        <v>9.1069999999999993</v>
      </c>
      <c r="CU60" s="178">
        <v>9.4329999999999998</v>
      </c>
      <c r="CV60" s="178">
        <v>12.106999999999999</v>
      </c>
      <c r="CW60" s="178">
        <v>12.430999999999999</v>
      </c>
      <c r="CX60" s="12"/>
      <c r="CY60" s="30">
        <v>2.6</v>
      </c>
      <c r="CZ60" s="30">
        <v>2.83</v>
      </c>
      <c r="DA60" s="12"/>
    </row>
    <row r="61" spans="1:105" s="1" customFormat="1" ht="12.95" customHeight="1" x14ac:dyDescent="0.2">
      <c r="A61" s="3"/>
      <c r="B61" s="26"/>
      <c r="C61" s="27" t="s">
        <v>265</v>
      </c>
      <c r="D61" s="78" t="s">
        <v>776</v>
      </c>
      <c r="E61" s="199" t="s">
        <v>358</v>
      </c>
      <c r="F61" s="29" t="s">
        <v>10</v>
      </c>
      <c r="G61" s="12"/>
      <c r="H61" s="37">
        <v>1.2783016462930947</v>
      </c>
      <c r="I61" s="37">
        <v>1.0935213752995965</v>
      </c>
      <c r="J61" s="37">
        <v>1.1785903062479688</v>
      </c>
      <c r="K61" s="37">
        <v>1.1149098963928559</v>
      </c>
      <c r="L61" s="37">
        <v>0.89844214323347049</v>
      </c>
      <c r="M61" s="37">
        <v>0.98880879866611326</v>
      </c>
      <c r="N61" s="37">
        <v>1.2072241575529967</v>
      </c>
      <c r="O61" s="37">
        <v>0.98980140823098783</v>
      </c>
      <c r="P61" s="37">
        <v>1.0979850510292253</v>
      </c>
      <c r="Q61" s="37">
        <v>1.1617956688354178</v>
      </c>
      <c r="R61" s="37">
        <v>1.2655490963923197</v>
      </c>
      <c r="S61" s="37">
        <v>1.0453061197203686</v>
      </c>
      <c r="T61" s="12"/>
      <c r="U61" s="125">
        <v>1.51</v>
      </c>
      <c r="V61" s="125">
        <v>1.25</v>
      </c>
      <c r="W61" s="125">
        <v>1.07</v>
      </c>
      <c r="X61" s="125">
        <v>0.93453117442187006</v>
      </c>
      <c r="Y61" s="125">
        <v>1.0020786275193574</v>
      </c>
      <c r="Z61" s="125">
        <v>1.1049516746346484</v>
      </c>
      <c r="AA61" s="125">
        <v>1.1784369049250039</v>
      </c>
      <c r="AB61" s="125">
        <v>1.0485304744608304</v>
      </c>
      <c r="AC61" s="125">
        <v>1.3052503251400305</v>
      </c>
      <c r="AD61" s="125">
        <v>1.1753438946758568</v>
      </c>
      <c r="AE61" s="125">
        <v>1.4629938478465272</v>
      </c>
      <c r="AF61" s="125">
        <v>1.5867142578124067</v>
      </c>
      <c r="AG61" s="12"/>
      <c r="AH61" s="37">
        <v>1.41</v>
      </c>
      <c r="AI61" s="37">
        <v>1.39</v>
      </c>
      <c r="AJ61" s="37">
        <v>1.56</v>
      </c>
      <c r="AK61" s="37">
        <v>1.66</v>
      </c>
      <c r="AL61" s="37">
        <v>1.3</v>
      </c>
      <c r="AM61" s="37">
        <v>1.71</v>
      </c>
      <c r="AN61" s="12"/>
      <c r="AO61" s="37">
        <v>1.31</v>
      </c>
      <c r="AP61" s="37">
        <v>1.42</v>
      </c>
      <c r="AQ61" s="37">
        <v>1.17</v>
      </c>
      <c r="AR61" s="37">
        <v>1.65</v>
      </c>
      <c r="AS61" s="37">
        <v>1.74</v>
      </c>
      <c r="AT61" s="37">
        <v>1.85</v>
      </c>
      <c r="AU61" s="12"/>
      <c r="AV61" s="37">
        <v>1.43</v>
      </c>
      <c r="AW61" s="37">
        <v>1.35</v>
      </c>
      <c r="AX61" s="37">
        <v>1.41</v>
      </c>
      <c r="AY61" s="37">
        <v>1.22</v>
      </c>
      <c r="AZ61" s="37">
        <v>1.26</v>
      </c>
      <c r="BA61" s="37">
        <v>1.34</v>
      </c>
      <c r="BB61" s="37">
        <v>1.64</v>
      </c>
      <c r="BC61" s="37">
        <v>1.68</v>
      </c>
      <c r="BD61" s="37">
        <v>1.52</v>
      </c>
      <c r="BE61" s="37">
        <v>1.65</v>
      </c>
      <c r="BF61" s="37">
        <v>1.56</v>
      </c>
      <c r="BG61" s="37">
        <v>1.49</v>
      </c>
      <c r="BH61" s="12"/>
      <c r="BI61" s="37">
        <v>1.5</v>
      </c>
      <c r="BJ61" s="37">
        <v>1.29</v>
      </c>
      <c r="BK61" s="37">
        <v>1.7</v>
      </c>
      <c r="BL61" s="37">
        <v>1.48</v>
      </c>
      <c r="BM61" s="37">
        <v>1.9</v>
      </c>
      <c r="BN61" s="37">
        <v>1.68</v>
      </c>
      <c r="BO61" s="12"/>
      <c r="BP61" s="37">
        <v>1.29</v>
      </c>
      <c r="BQ61" s="37">
        <v>1.71</v>
      </c>
      <c r="BR61" s="37">
        <v>1.22</v>
      </c>
      <c r="BS61" s="37">
        <v>1.4</v>
      </c>
      <c r="BT61" s="37">
        <v>2.13</v>
      </c>
      <c r="BU61" s="37">
        <v>2.58</v>
      </c>
      <c r="BV61" s="12"/>
      <c r="BW61" s="37">
        <v>1.3597999999999999</v>
      </c>
      <c r="BX61" s="37">
        <v>1.3597999999999999</v>
      </c>
      <c r="BY61" s="37">
        <v>2.29</v>
      </c>
      <c r="BZ61" s="37">
        <v>2.1432000000000002</v>
      </c>
      <c r="CA61" s="37">
        <v>2.29</v>
      </c>
      <c r="CB61" s="37">
        <v>2.1432000000000002</v>
      </c>
      <c r="CC61" s="12"/>
      <c r="CD61" s="37">
        <v>1.6640000000000001</v>
      </c>
      <c r="CE61" s="37">
        <v>1.5424</v>
      </c>
      <c r="CF61" s="37">
        <v>1.1552</v>
      </c>
      <c r="CG61" s="37">
        <v>1.5071999999999999</v>
      </c>
      <c r="CH61" s="37">
        <v>2.5823999999999998</v>
      </c>
      <c r="CI61" s="37">
        <v>1.8624000000000001</v>
      </c>
      <c r="CJ61" s="37">
        <v>1.9359999999999999</v>
      </c>
      <c r="CK61" s="37">
        <v>2.2464</v>
      </c>
      <c r="CL61" s="12"/>
      <c r="CM61" s="37">
        <v>1.3</v>
      </c>
      <c r="CN61" s="37">
        <v>1.4</v>
      </c>
      <c r="CO61" s="37">
        <v>1.2</v>
      </c>
      <c r="CP61" s="37">
        <v>1.5</v>
      </c>
      <c r="CQ61" s="37">
        <v>1.61</v>
      </c>
      <c r="CR61" s="37">
        <v>1.66</v>
      </c>
      <c r="CS61" s="12"/>
      <c r="CT61" s="178">
        <v>1.75</v>
      </c>
      <c r="CU61" s="178">
        <v>1.81</v>
      </c>
      <c r="CV61" s="178">
        <v>2.33</v>
      </c>
      <c r="CW61" s="178">
        <v>2.39</v>
      </c>
      <c r="CX61" s="12"/>
      <c r="CY61" s="37">
        <v>1.33</v>
      </c>
      <c r="CZ61" s="37">
        <v>1.45</v>
      </c>
      <c r="DA61" s="12"/>
    </row>
    <row r="62" spans="1:105" s="159" customFormat="1" ht="12.95" customHeight="1" x14ac:dyDescent="0.2">
      <c r="A62" s="156"/>
      <c r="B62" s="157"/>
      <c r="C62" s="166" t="s">
        <v>266</v>
      </c>
      <c r="D62" s="78" t="s">
        <v>356</v>
      </c>
      <c r="E62" s="199" t="s">
        <v>779</v>
      </c>
      <c r="F62" s="158" t="s">
        <v>7</v>
      </c>
      <c r="G62" s="122"/>
      <c r="H62" s="155">
        <f t="shared" ref="H62:S62" si="99">(H61/H46)*100</f>
        <v>50.951680806324596</v>
      </c>
      <c r="I62" s="155">
        <f t="shared" si="99"/>
        <v>50.029006973041056</v>
      </c>
      <c r="J62" s="155">
        <f t="shared" si="99"/>
        <v>49.018518159039495</v>
      </c>
      <c r="K62" s="155">
        <f t="shared" si="99"/>
        <v>50.454644328471055</v>
      </c>
      <c r="L62" s="155">
        <f t="shared" si="99"/>
        <v>50.652854101682834</v>
      </c>
      <c r="M62" s="155">
        <f t="shared" si="99"/>
        <v>48.58402747624433</v>
      </c>
      <c r="N62" s="155">
        <f t="shared" si="99"/>
        <v>50.438832045428015</v>
      </c>
      <c r="O62" s="155">
        <f t="shared" si="99"/>
        <v>50.379212470646628</v>
      </c>
      <c r="P62" s="155">
        <f t="shared" si="99"/>
        <v>48.942939213233103</v>
      </c>
      <c r="Q62" s="155">
        <f t="shared" si="99"/>
        <v>51.42469453746309</v>
      </c>
      <c r="R62" s="155">
        <f t="shared" si="99"/>
        <v>51.288275569718479</v>
      </c>
      <c r="S62" s="155">
        <f t="shared" si="99"/>
        <v>46.789725119681734</v>
      </c>
      <c r="T62" s="122"/>
      <c r="U62" s="155">
        <f t="shared" ref="U62:AF62" si="100">(U61/U46)*100</f>
        <v>51.186440677966097</v>
      </c>
      <c r="V62" s="155">
        <f t="shared" si="100"/>
        <v>49.800796812749013</v>
      </c>
      <c r="W62" s="155">
        <f t="shared" si="100"/>
        <v>51.442307692307701</v>
      </c>
      <c r="X62" s="155">
        <f t="shared" si="100"/>
        <v>49.7091050224399</v>
      </c>
      <c r="Y62" s="155">
        <f t="shared" si="100"/>
        <v>48.409595532336105</v>
      </c>
      <c r="Z62" s="155">
        <f t="shared" si="100"/>
        <v>49.10896331709548</v>
      </c>
      <c r="AA62" s="155">
        <f t="shared" si="100"/>
        <v>48.897796884854927</v>
      </c>
      <c r="AB62" s="155">
        <f t="shared" si="100"/>
        <v>50.653646109218862</v>
      </c>
      <c r="AC62" s="155">
        <f t="shared" si="100"/>
        <v>50.787950394553718</v>
      </c>
      <c r="AD62" s="155">
        <f t="shared" si="100"/>
        <v>49.592569395605764</v>
      </c>
      <c r="AE62" s="155">
        <f t="shared" si="100"/>
        <v>55.416433630550266</v>
      </c>
      <c r="AF62" s="155">
        <f t="shared" si="100"/>
        <v>42.425514914770233</v>
      </c>
      <c r="AG62" s="122"/>
      <c r="AH62" s="155">
        <f t="shared" ref="AH62:AM62" si="101">(AH61/AH46)*100</f>
        <v>50</v>
      </c>
      <c r="AI62" s="155">
        <f t="shared" si="101"/>
        <v>50.180505415162443</v>
      </c>
      <c r="AJ62" s="155">
        <f t="shared" si="101"/>
        <v>49.840255591054316</v>
      </c>
      <c r="AK62" s="155">
        <f t="shared" si="101"/>
        <v>50.455927051671736</v>
      </c>
      <c r="AL62" s="155">
        <f t="shared" si="101"/>
        <v>50</v>
      </c>
      <c r="AM62" s="155">
        <f t="shared" si="101"/>
        <v>49.854227405247812</v>
      </c>
      <c r="AN62" s="122"/>
      <c r="AO62" s="155">
        <f t="shared" ref="AO62:AT62" si="102">(AO61/AO46)*100</f>
        <v>52.400000000000006</v>
      </c>
      <c r="AP62" s="155">
        <f t="shared" si="102"/>
        <v>47.491638795986617</v>
      </c>
      <c r="AQ62" s="155">
        <f t="shared" si="102"/>
        <v>48.547717842323642</v>
      </c>
      <c r="AR62" s="155">
        <f t="shared" si="102"/>
        <v>55.55555555555555</v>
      </c>
      <c r="AS62" s="155">
        <f t="shared" si="102"/>
        <v>48.467966573816156</v>
      </c>
      <c r="AT62" s="155">
        <f t="shared" si="102"/>
        <v>48.051948051948052</v>
      </c>
      <c r="AU62" s="122"/>
      <c r="AV62" s="155">
        <f t="shared" ref="AV62:BG62" si="103">(AV61/AV46)*100</f>
        <v>51.75139786462519</v>
      </c>
      <c r="AW62" s="155">
        <f t="shared" si="103"/>
        <v>48.040699500701841</v>
      </c>
      <c r="AX62" s="155">
        <f t="shared" si="103"/>
        <v>50.189616612006397</v>
      </c>
      <c r="AY62" s="155">
        <f t="shared" si="103"/>
        <v>48.93702484650683</v>
      </c>
      <c r="AZ62" s="155">
        <f t="shared" si="103"/>
        <v>50.410335066909006</v>
      </c>
      <c r="BA62" s="155">
        <f t="shared" si="103"/>
        <v>50.559936204632741</v>
      </c>
      <c r="BB62" s="155">
        <f t="shared" si="103"/>
        <v>49.277263723707897</v>
      </c>
      <c r="BC62" s="155">
        <f t="shared" si="103"/>
        <v>50.586084499176344</v>
      </c>
      <c r="BD62" s="155">
        <f t="shared" si="103"/>
        <v>50.407772330353936</v>
      </c>
      <c r="BE62" s="155">
        <f t="shared" si="103"/>
        <v>51.379560921086842</v>
      </c>
      <c r="BF62" s="155">
        <f t="shared" si="103"/>
        <v>49.428654419821996</v>
      </c>
      <c r="BG62" s="155">
        <f t="shared" si="103"/>
        <v>49.287576949813527</v>
      </c>
      <c r="BH62" s="122"/>
      <c r="BI62" s="155">
        <f t="shared" ref="BI62:BN62" si="104">(BI61/BI46)*100</f>
        <v>54.34782608695653</v>
      </c>
      <c r="BJ62" s="155">
        <f t="shared" si="104"/>
        <v>53.086419753086425</v>
      </c>
      <c r="BK62" s="155">
        <f t="shared" si="104"/>
        <v>47.752808988764045</v>
      </c>
      <c r="BL62" s="155">
        <f t="shared" si="104"/>
        <v>65.198237885462547</v>
      </c>
      <c r="BM62" s="155">
        <f t="shared" si="104"/>
        <v>54.755043227665702</v>
      </c>
      <c r="BN62" s="155">
        <f t="shared" si="104"/>
        <v>62.921348314606739</v>
      </c>
      <c r="BO62" s="122"/>
      <c r="BP62" s="155">
        <f t="shared" ref="BP62:BU62" si="105">(BP61/BP46)*100</f>
        <v>50</v>
      </c>
      <c r="BQ62" s="155">
        <f t="shared" si="105"/>
        <v>50</v>
      </c>
      <c r="BR62" s="155">
        <f t="shared" si="105"/>
        <v>49.193548387096776</v>
      </c>
      <c r="BS62" s="155">
        <f t="shared" si="105"/>
        <v>50.179211469534046</v>
      </c>
      <c r="BT62" s="155">
        <f t="shared" si="105"/>
        <v>50</v>
      </c>
      <c r="BU62" s="155">
        <f t="shared" si="105"/>
        <v>50</v>
      </c>
      <c r="BV62" s="122"/>
      <c r="BW62" s="155">
        <f t="shared" ref="BW62:CB62" si="106">(BW61/BW46)*100</f>
        <v>45.939189189189186</v>
      </c>
      <c r="BX62" s="155">
        <f t="shared" si="106"/>
        <v>52.705426356589143</v>
      </c>
      <c r="BY62" s="155">
        <f t="shared" si="106"/>
        <v>54.523809523809518</v>
      </c>
      <c r="BZ62" s="155">
        <f t="shared" si="106"/>
        <v>48.931506849315078</v>
      </c>
      <c r="CA62" s="155">
        <f t="shared" si="106"/>
        <v>53.882352941176471</v>
      </c>
      <c r="CB62" s="155">
        <f t="shared" si="106"/>
        <v>42.523809523809533</v>
      </c>
      <c r="CC62" s="122"/>
      <c r="CD62" s="155">
        <f t="shared" ref="CD62:CK62" si="107">(CD61/CD46)*100</f>
        <v>50.424242424242429</v>
      </c>
      <c r="CE62" s="155">
        <f t="shared" si="107"/>
        <v>50.577124868835263</v>
      </c>
      <c r="CF62" s="155">
        <f t="shared" si="107"/>
        <v>51.278409090909079</v>
      </c>
      <c r="CG62" s="155">
        <f t="shared" si="107"/>
        <v>50.645161290322569</v>
      </c>
      <c r="CH62" s="155">
        <f t="shared" si="107"/>
        <v>50.786658275645046</v>
      </c>
      <c r="CI62" s="155">
        <f t="shared" si="107"/>
        <v>50.652741514360308</v>
      </c>
      <c r="CJ62" s="155">
        <f t="shared" si="107"/>
        <v>50.585284280936449</v>
      </c>
      <c r="CK62" s="155">
        <f t="shared" si="107"/>
        <v>50.649350649350644</v>
      </c>
      <c r="CL62" s="122"/>
      <c r="CM62" s="155">
        <f t="shared" ref="CM62:CR62" si="108">(CM61/CM46)*100</f>
        <v>49.618320610687022</v>
      </c>
      <c r="CN62" s="155">
        <f t="shared" si="108"/>
        <v>52.044609665427508</v>
      </c>
      <c r="CO62" s="155">
        <f t="shared" si="108"/>
        <v>48.780487804878049</v>
      </c>
      <c r="CP62" s="155">
        <f>(CP61/CP46)*100</f>
        <v>68.807339449541288</v>
      </c>
      <c r="CQ62" s="155">
        <f t="shared" si="108"/>
        <v>49.235474006116206</v>
      </c>
      <c r="CR62" s="155">
        <f t="shared" si="108"/>
        <v>49.626307922272048</v>
      </c>
      <c r="CS62" s="122"/>
      <c r="CT62" s="183">
        <f>(CT61/CT46)*100</f>
        <v>52.238805970149251</v>
      </c>
      <c r="CU62" s="183">
        <f>(CU61/CU46)*100</f>
        <v>61.880341880341881</v>
      </c>
      <c r="CV62" s="183">
        <f>(CV61/CV46)*100</f>
        <v>47.726341663252768</v>
      </c>
      <c r="CW62" s="183">
        <f>(CW61/CW46)*100</f>
        <v>60.567663456664974</v>
      </c>
      <c r="CX62" s="122"/>
      <c r="CY62" s="155">
        <f>(CY61/CY46)*100</f>
        <v>61.046115863138873</v>
      </c>
      <c r="CZ62" s="155">
        <f>(CZ61/CZ46)*100</f>
        <v>42.470439369345335</v>
      </c>
      <c r="DA62" s="154"/>
    </row>
    <row r="63" spans="1:105" s="1" customFormat="1" ht="12.95" customHeight="1" x14ac:dyDescent="0.2">
      <c r="A63" s="3"/>
      <c r="C63" s="27" t="s">
        <v>267</v>
      </c>
      <c r="D63" s="22" t="s">
        <v>73</v>
      </c>
      <c r="E63" s="198" t="s">
        <v>777</v>
      </c>
      <c r="F63" s="5" t="s">
        <v>74</v>
      </c>
      <c r="G63" s="12"/>
      <c r="H63" s="41">
        <v>325</v>
      </c>
      <c r="I63" s="41">
        <v>325</v>
      </c>
      <c r="J63" s="41">
        <v>325</v>
      </c>
      <c r="K63" s="41">
        <v>265</v>
      </c>
      <c r="L63" s="41">
        <v>265</v>
      </c>
      <c r="M63" s="41">
        <v>265</v>
      </c>
      <c r="N63" s="41">
        <v>230</v>
      </c>
      <c r="O63" s="41">
        <v>230</v>
      </c>
      <c r="P63" s="41">
        <v>230</v>
      </c>
      <c r="Q63" s="41">
        <v>215</v>
      </c>
      <c r="R63" s="41">
        <v>215</v>
      </c>
      <c r="S63" s="41">
        <v>215</v>
      </c>
      <c r="T63" s="12"/>
      <c r="U63" s="42">
        <v>800</v>
      </c>
      <c r="V63" s="42">
        <v>800</v>
      </c>
      <c r="W63" s="42">
        <v>800</v>
      </c>
      <c r="X63" s="42">
        <v>800</v>
      </c>
      <c r="Y63" s="42">
        <v>800</v>
      </c>
      <c r="Z63" s="42">
        <v>800</v>
      </c>
      <c r="AA63" s="42">
        <v>800</v>
      </c>
      <c r="AB63" s="42">
        <v>800</v>
      </c>
      <c r="AC63" s="42">
        <v>800</v>
      </c>
      <c r="AD63" s="42">
        <v>800</v>
      </c>
      <c r="AE63" s="42">
        <v>800</v>
      </c>
      <c r="AF63" s="42">
        <v>800</v>
      </c>
      <c r="AG63" s="12"/>
      <c r="AH63" s="41">
        <v>30</v>
      </c>
      <c r="AI63" s="41">
        <v>30</v>
      </c>
      <c r="AJ63" s="41">
        <v>30</v>
      </c>
      <c r="AK63" s="41">
        <v>30</v>
      </c>
      <c r="AL63" s="41">
        <v>30</v>
      </c>
      <c r="AM63" s="41">
        <v>30</v>
      </c>
      <c r="AN63" s="12"/>
      <c r="AO63" s="41">
        <v>275</v>
      </c>
      <c r="AP63" s="41">
        <v>275</v>
      </c>
      <c r="AQ63" s="41">
        <v>275</v>
      </c>
      <c r="AR63" s="41">
        <v>329</v>
      </c>
      <c r="AS63" s="41">
        <v>329</v>
      </c>
      <c r="AT63" s="41">
        <v>329</v>
      </c>
      <c r="AU63" s="12"/>
      <c r="AV63" s="41">
        <v>800</v>
      </c>
      <c r="AW63" s="41">
        <v>800</v>
      </c>
      <c r="AX63" s="41">
        <v>800</v>
      </c>
      <c r="AY63" s="41">
        <v>800</v>
      </c>
      <c r="AZ63" s="41">
        <v>800</v>
      </c>
      <c r="BA63" s="41">
        <v>800</v>
      </c>
      <c r="BB63" s="41">
        <v>800</v>
      </c>
      <c r="BC63" s="41">
        <v>800</v>
      </c>
      <c r="BD63" s="41">
        <v>800</v>
      </c>
      <c r="BE63" s="41">
        <v>800</v>
      </c>
      <c r="BF63" s="41">
        <v>800</v>
      </c>
      <c r="BG63" s="41">
        <v>800</v>
      </c>
      <c r="BH63" s="12"/>
      <c r="BI63" s="41">
        <v>1814</v>
      </c>
      <c r="BJ63" s="41">
        <v>1755</v>
      </c>
      <c r="BK63" s="41">
        <v>1468</v>
      </c>
      <c r="BL63" s="41">
        <v>1382</v>
      </c>
      <c r="BM63" s="41">
        <v>1415</v>
      </c>
      <c r="BN63" s="41">
        <v>1396</v>
      </c>
      <c r="BO63" s="12"/>
      <c r="BP63" s="41">
        <v>10</v>
      </c>
      <c r="BQ63" s="41">
        <v>10</v>
      </c>
      <c r="BR63" s="41">
        <v>10</v>
      </c>
      <c r="BS63" s="41">
        <v>10</v>
      </c>
      <c r="BT63" s="41">
        <v>10</v>
      </c>
      <c r="BU63" s="41">
        <v>10</v>
      </c>
      <c r="BV63" s="12"/>
      <c r="BW63" s="41">
        <v>576</v>
      </c>
      <c r="BX63" s="41">
        <v>576</v>
      </c>
      <c r="BY63" s="41">
        <v>520</v>
      </c>
      <c r="BZ63" s="41">
        <v>692</v>
      </c>
      <c r="CA63" s="41">
        <v>520</v>
      </c>
      <c r="CB63" s="41">
        <v>692</v>
      </c>
      <c r="CC63" s="12"/>
      <c r="CD63" s="41">
        <v>942</v>
      </c>
      <c r="CE63" s="41">
        <v>560</v>
      </c>
      <c r="CF63" s="41">
        <v>348</v>
      </c>
      <c r="CG63" s="41">
        <v>144</v>
      </c>
      <c r="CH63" s="41">
        <v>201</v>
      </c>
      <c r="CI63" s="41">
        <v>663</v>
      </c>
      <c r="CJ63" s="41">
        <v>307</v>
      </c>
      <c r="CK63" s="41">
        <v>236</v>
      </c>
      <c r="CL63" s="12"/>
      <c r="CM63" s="41">
        <v>10</v>
      </c>
      <c r="CN63" s="41">
        <v>10</v>
      </c>
      <c r="CO63" s="41">
        <v>10</v>
      </c>
      <c r="CP63" s="41">
        <v>10</v>
      </c>
      <c r="CQ63" s="41">
        <v>10</v>
      </c>
      <c r="CR63" s="41">
        <v>10</v>
      </c>
      <c r="CS63" s="12"/>
      <c r="CT63" s="41">
        <v>90</v>
      </c>
      <c r="CU63" s="41">
        <v>90</v>
      </c>
      <c r="CV63" s="41">
        <v>180</v>
      </c>
      <c r="CW63" s="41">
        <v>180</v>
      </c>
      <c r="CX63" s="12"/>
      <c r="CY63" s="41">
        <v>4475</v>
      </c>
      <c r="CZ63" s="41">
        <v>4475</v>
      </c>
      <c r="DA63" s="12"/>
    </row>
    <row r="64" spans="1:105" s="1" customFormat="1" ht="12.95" customHeight="1" x14ac:dyDescent="0.2">
      <c r="A64" s="5"/>
      <c r="C64" s="6" t="s">
        <v>268</v>
      </c>
      <c r="D64" s="22" t="s">
        <v>72</v>
      </c>
      <c r="E64" s="74" t="s">
        <v>357</v>
      </c>
      <c r="F64" s="5" t="s">
        <v>12</v>
      </c>
      <c r="G64" s="12"/>
      <c r="H64" s="41">
        <v>360</v>
      </c>
      <c r="I64" s="41">
        <v>360</v>
      </c>
      <c r="J64" s="41">
        <v>360</v>
      </c>
      <c r="K64" s="41">
        <v>360</v>
      </c>
      <c r="L64" s="41">
        <v>360</v>
      </c>
      <c r="M64" s="41">
        <v>360</v>
      </c>
      <c r="N64" s="41">
        <v>360</v>
      </c>
      <c r="O64" s="41">
        <v>360</v>
      </c>
      <c r="P64" s="41">
        <v>360</v>
      </c>
      <c r="Q64" s="41">
        <v>360</v>
      </c>
      <c r="R64" s="41">
        <v>360</v>
      </c>
      <c r="S64" s="41">
        <v>360</v>
      </c>
      <c r="T64" s="12"/>
      <c r="U64" s="42">
        <v>404</v>
      </c>
      <c r="V64" s="42">
        <v>404</v>
      </c>
      <c r="W64" s="42">
        <v>404</v>
      </c>
      <c r="X64" s="42">
        <v>404</v>
      </c>
      <c r="Y64" s="42">
        <v>404</v>
      </c>
      <c r="Z64" s="42">
        <v>404</v>
      </c>
      <c r="AA64" s="42">
        <v>404</v>
      </c>
      <c r="AB64" s="42">
        <v>404</v>
      </c>
      <c r="AC64" s="42">
        <v>404</v>
      </c>
      <c r="AD64" s="42">
        <v>404</v>
      </c>
      <c r="AE64" s="42">
        <v>404</v>
      </c>
      <c r="AF64" s="42">
        <v>404</v>
      </c>
      <c r="AG64" s="12"/>
      <c r="AH64" s="41">
        <v>366</v>
      </c>
      <c r="AI64" s="41">
        <v>366</v>
      </c>
      <c r="AJ64" s="41">
        <v>366</v>
      </c>
      <c r="AK64" s="41">
        <v>366</v>
      </c>
      <c r="AL64" s="41">
        <v>366</v>
      </c>
      <c r="AM64" s="41">
        <v>366</v>
      </c>
      <c r="AN64" s="12"/>
      <c r="AO64" s="41">
        <v>367</v>
      </c>
      <c r="AP64" s="41">
        <v>367</v>
      </c>
      <c r="AQ64" s="41">
        <v>367</v>
      </c>
      <c r="AR64" s="41">
        <v>367</v>
      </c>
      <c r="AS64" s="41">
        <v>367</v>
      </c>
      <c r="AT64" s="41">
        <v>367</v>
      </c>
      <c r="AU64" s="12"/>
      <c r="AV64" s="125">
        <v>365.58680555555554</v>
      </c>
      <c r="AW64" s="125">
        <v>365.58680555555554</v>
      </c>
      <c r="AX64" s="125">
        <v>365.58680555555554</v>
      </c>
      <c r="AY64" s="125">
        <v>363.46111111111111</v>
      </c>
      <c r="AZ64" s="125">
        <v>363.46111111111111</v>
      </c>
      <c r="BA64" s="125">
        <v>363.46111111111111</v>
      </c>
      <c r="BB64" s="125">
        <v>377.51736111111109</v>
      </c>
      <c r="BC64" s="125">
        <v>377.51736111111109</v>
      </c>
      <c r="BD64" s="125">
        <v>377.51736111111109</v>
      </c>
      <c r="BE64" s="125">
        <v>372.50694444444446</v>
      </c>
      <c r="BF64" s="125">
        <v>372.50694444444446</v>
      </c>
      <c r="BG64" s="125">
        <v>372.50694444444446</v>
      </c>
      <c r="BH64" s="12"/>
      <c r="BI64" s="41">
        <v>360</v>
      </c>
      <c r="BJ64" s="41">
        <v>360</v>
      </c>
      <c r="BK64" s="41">
        <v>360</v>
      </c>
      <c r="BL64" s="41">
        <v>360</v>
      </c>
      <c r="BM64" s="41">
        <v>360</v>
      </c>
      <c r="BN64" s="41">
        <v>360</v>
      </c>
      <c r="BO64" s="12"/>
      <c r="BP64" s="41">
        <v>412</v>
      </c>
      <c r="BQ64" s="41">
        <v>414</v>
      </c>
      <c r="BR64" s="41">
        <v>414</v>
      </c>
      <c r="BS64" s="41">
        <v>413</v>
      </c>
      <c r="BT64" s="41">
        <v>413</v>
      </c>
      <c r="BU64" s="41">
        <v>414</v>
      </c>
      <c r="BV64" s="12"/>
      <c r="BW64" s="41"/>
      <c r="BX64" s="41"/>
      <c r="BY64" s="41"/>
      <c r="BZ64" s="41"/>
      <c r="CA64" s="41"/>
      <c r="CB64" s="41"/>
      <c r="CC64" s="12"/>
      <c r="CD64" s="41">
        <v>361</v>
      </c>
      <c r="CE64" s="41">
        <v>361</v>
      </c>
      <c r="CF64" s="41">
        <v>361</v>
      </c>
      <c r="CG64" s="41">
        <v>361</v>
      </c>
      <c r="CH64" s="41">
        <v>361</v>
      </c>
      <c r="CI64" s="41">
        <v>361</v>
      </c>
      <c r="CJ64" s="41">
        <v>361</v>
      </c>
      <c r="CK64" s="41">
        <v>361</v>
      </c>
      <c r="CL64" s="12"/>
      <c r="CM64" s="41">
        <v>366</v>
      </c>
      <c r="CN64" s="41">
        <v>366</v>
      </c>
      <c r="CO64" s="41">
        <v>366</v>
      </c>
      <c r="CP64" s="41">
        <v>366</v>
      </c>
      <c r="CQ64" s="41">
        <v>366</v>
      </c>
      <c r="CR64" s="41">
        <v>366</v>
      </c>
      <c r="CS64" s="12"/>
      <c r="CT64" s="41">
        <v>401</v>
      </c>
      <c r="CU64" s="41">
        <v>401</v>
      </c>
      <c r="CV64" s="41">
        <v>401</v>
      </c>
      <c r="CW64" s="41">
        <v>401</v>
      </c>
      <c r="CX64" s="12"/>
      <c r="CY64" s="41">
        <v>368</v>
      </c>
      <c r="CZ64" s="41">
        <v>368</v>
      </c>
      <c r="DA64" s="12"/>
    </row>
    <row r="65" spans="1:105" s="1" customFormat="1" ht="12.95" customHeight="1" x14ac:dyDescent="0.2">
      <c r="A65" s="3"/>
      <c r="B65" s="11" t="s">
        <v>32</v>
      </c>
      <c r="C65" s="9" t="s">
        <v>391</v>
      </c>
      <c r="D65" s="70"/>
      <c r="E65" s="65"/>
      <c r="F65" s="12"/>
      <c r="G65" s="12"/>
      <c r="H65" s="35"/>
      <c r="I65" s="35"/>
      <c r="J65" s="35"/>
      <c r="K65" s="35"/>
      <c r="L65" s="35"/>
      <c r="M65" s="35"/>
      <c r="N65" s="35"/>
      <c r="O65" s="35"/>
      <c r="P65" s="35"/>
      <c r="Q65" s="35"/>
      <c r="R65" s="35"/>
      <c r="S65" s="35"/>
      <c r="T65" s="12"/>
      <c r="U65" s="35"/>
      <c r="V65" s="35"/>
      <c r="W65" s="35"/>
      <c r="X65" s="35"/>
      <c r="Y65" s="35"/>
      <c r="Z65" s="35"/>
      <c r="AA65" s="35"/>
      <c r="AB65" s="35"/>
      <c r="AC65" s="35"/>
      <c r="AD65" s="35"/>
      <c r="AE65" s="35"/>
      <c r="AF65" s="35"/>
      <c r="AG65" s="12"/>
      <c r="AH65" s="35"/>
      <c r="AI65" s="35"/>
      <c r="AJ65" s="35"/>
      <c r="AK65" s="35"/>
      <c r="AL65" s="35"/>
      <c r="AM65" s="35"/>
      <c r="AN65" s="12"/>
      <c r="AO65" s="35"/>
      <c r="AP65" s="35"/>
      <c r="AQ65" s="35"/>
      <c r="AR65" s="35"/>
      <c r="AS65" s="35"/>
      <c r="AT65" s="35"/>
      <c r="AU65" s="12"/>
      <c r="AV65" s="35"/>
      <c r="AW65" s="35"/>
      <c r="AX65" s="35"/>
      <c r="AY65" s="35"/>
      <c r="AZ65" s="35"/>
      <c r="BA65" s="35"/>
      <c r="BB65" s="35"/>
      <c r="BC65" s="35"/>
      <c r="BD65" s="35"/>
      <c r="BE65" s="35"/>
      <c r="BF65" s="35"/>
      <c r="BG65" s="35"/>
      <c r="BH65" s="12"/>
      <c r="BI65" s="35"/>
      <c r="BJ65" s="35"/>
      <c r="BK65" s="35"/>
      <c r="BL65" s="35"/>
      <c r="BM65" s="35"/>
      <c r="BN65" s="35"/>
      <c r="BO65" s="12"/>
      <c r="BP65" s="35"/>
      <c r="BQ65" s="35"/>
      <c r="BR65" s="35"/>
      <c r="BS65" s="35"/>
      <c r="BT65" s="35"/>
      <c r="BU65" s="35"/>
      <c r="BV65" s="12"/>
      <c r="BW65" s="35"/>
      <c r="BX65" s="35"/>
      <c r="BY65" s="35"/>
      <c r="BZ65" s="35"/>
      <c r="CA65" s="35"/>
      <c r="CB65" s="35"/>
      <c r="CC65" s="12"/>
      <c r="CD65" s="35"/>
      <c r="CE65" s="35"/>
      <c r="CF65" s="35"/>
      <c r="CG65" s="35"/>
      <c r="CH65" s="35"/>
      <c r="CI65" s="35"/>
      <c r="CJ65" s="35"/>
      <c r="CK65" s="35"/>
      <c r="CL65" s="12"/>
      <c r="CM65" s="35"/>
      <c r="CN65" s="35"/>
      <c r="CO65" s="35"/>
      <c r="CP65" s="35"/>
      <c r="CQ65" s="35"/>
      <c r="CR65" s="35"/>
      <c r="CS65" s="12"/>
      <c r="CT65" s="35"/>
      <c r="CU65" s="35"/>
      <c r="CV65" s="35"/>
      <c r="CW65" s="35"/>
      <c r="CX65" s="12"/>
      <c r="CY65" s="35"/>
      <c r="CZ65" s="35"/>
      <c r="DA65" s="12"/>
    </row>
    <row r="66" spans="1:105" s="1" customFormat="1" ht="12.95" customHeight="1" x14ac:dyDescent="0.2">
      <c r="A66" s="3"/>
      <c r="B66" s="148">
        <v>0</v>
      </c>
      <c r="C66" s="27" t="s">
        <v>191</v>
      </c>
      <c r="D66" s="75" t="s">
        <v>731</v>
      </c>
      <c r="E66" s="17" t="s">
        <v>732</v>
      </c>
      <c r="F66" s="5" t="s">
        <v>43</v>
      </c>
      <c r="G66" s="12"/>
      <c r="H66" s="38">
        <v>139.7499999999996</v>
      </c>
      <c r="I66" s="38">
        <v>126.02000000000029</v>
      </c>
      <c r="J66" s="38">
        <v>146.42999999999739</v>
      </c>
      <c r="K66" s="38">
        <v>137.32999999999663</v>
      </c>
      <c r="L66" s="38">
        <v>141.52000000000052</v>
      </c>
      <c r="M66" s="38">
        <v>138.16000000000383</v>
      </c>
      <c r="N66" s="118"/>
      <c r="O66" s="38">
        <v>110.12999999999718</v>
      </c>
      <c r="P66" s="38">
        <v>146.70499999999697</v>
      </c>
      <c r="Q66" s="38">
        <v>143.22500000000238</v>
      </c>
      <c r="R66" s="38">
        <v>129.76000000000099</v>
      </c>
      <c r="S66" s="38">
        <v>129.18499999999833</v>
      </c>
      <c r="T66" s="12"/>
      <c r="U66" s="38">
        <v>216.5</v>
      </c>
      <c r="V66" s="38">
        <v>181</v>
      </c>
      <c r="W66" s="38">
        <v>132.5</v>
      </c>
      <c r="X66" s="38">
        <v>151.00000000000003</v>
      </c>
      <c r="Y66" s="38">
        <v>131.5</v>
      </c>
      <c r="Z66" s="38">
        <v>115</v>
      </c>
      <c r="AA66" s="38">
        <v>153.50000000000003</v>
      </c>
      <c r="AB66" s="38">
        <v>168.5</v>
      </c>
      <c r="AC66" s="38">
        <v>176.00000000000003</v>
      </c>
      <c r="AD66" s="38">
        <v>147.50000000000003</v>
      </c>
      <c r="AE66" s="38">
        <v>222</v>
      </c>
      <c r="AF66" s="38">
        <v>153.50000000000003</v>
      </c>
      <c r="AG66" s="12"/>
      <c r="AH66" s="38">
        <v>70</v>
      </c>
      <c r="AI66" s="38">
        <v>110</v>
      </c>
      <c r="AJ66" s="38">
        <v>90</v>
      </c>
      <c r="AK66" s="38">
        <v>110</v>
      </c>
      <c r="AL66" s="38">
        <v>120</v>
      </c>
      <c r="AM66" s="38">
        <v>100</v>
      </c>
      <c r="AN66" s="12"/>
      <c r="AO66" s="38">
        <v>199</v>
      </c>
      <c r="AP66" s="38">
        <v>142</v>
      </c>
      <c r="AQ66" s="38">
        <v>121</v>
      </c>
      <c r="AR66" s="38">
        <v>168</v>
      </c>
      <c r="AS66" s="38">
        <v>150</v>
      </c>
      <c r="AT66" s="38">
        <v>182</v>
      </c>
      <c r="AU66" s="12"/>
      <c r="AV66" s="38">
        <v>120.5</v>
      </c>
      <c r="AW66" s="38">
        <v>141.5</v>
      </c>
      <c r="AX66" s="38">
        <v>151.99999999999989</v>
      </c>
      <c r="AY66" s="38">
        <v>185</v>
      </c>
      <c r="AZ66" s="38">
        <v>183</v>
      </c>
      <c r="BA66" s="38">
        <v>157.5</v>
      </c>
      <c r="BB66" s="38">
        <v>172</v>
      </c>
      <c r="BC66" s="38">
        <v>159</v>
      </c>
      <c r="BD66" s="38">
        <v>122.5</v>
      </c>
      <c r="BE66" s="38">
        <v>137.75</v>
      </c>
      <c r="BF66" s="38">
        <v>137.25</v>
      </c>
      <c r="BG66" s="38">
        <v>127.5</v>
      </c>
      <c r="BH66" s="12"/>
      <c r="BI66" s="38">
        <v>159.1</v>
      </c>
      <c r="BJ66" s="38">
        <v>195.5</v>
      </c>
      <c r="BK66" s="38">
        <v>122</v>
      </c>
      <c r="BL66" s="38">
        <v>280</v>
      </c>
      <c r="BM66" s="38">
        <v>231.6</v>
      </c>
      <c r="BN66" s="38">
        <v>175.7</v>
      </c>
      <c r="BO66" s="12"/>
      <c r="BP66" s="120">
        <v>140</v>
      </c>
      <c r="BQ66" s="120">
        <v>120</v>
      </c>
      <c r="BR66" s="120">
        <v>150</v>
      </c>
      <c r="BS66" s="120">
        <v>130</v>
      </c>
      <c r="BT66" s="120">
        <v>100</v>
      </c>
      <c r="BU66" s="120">
        <v>140</v>
      </c>
      <c r="BV66" s="12"/>
      <c r="BW66" s="38">
        <v>174.1</v>
      </c>
      <c r="BX66" s="38">
        <v>181</v>
      </c>
      <c r="BY66" s="38">
        <v>183.4</v>
      </c>
      <c r="BZ66" s="38">
        <v>169</v>
      </c>
      <c r="CA66" s="38">
        <v>241.29999999999998</v>
      </c>
      <c r="CB66" s="38">
        <v>117</v>
      </c>
      <c r="CC66" s="12"/>
      <c r="CD66" s="38">
        <v>186.93</v>
      </c>
      <c r="CE66" s="38">
        <v>205.99</v>
      </c>
      <c r="CF66" s="38">
        <v>192.5</v>
      </c>
      <c r="CG66" s="38">
        <v>179.97</v>
      </c>
      <c r="CH66" s="38">
        <v>243</v>
      </c>
      <c r="CI66" s="38">
        <v>239</v>
      </c>
      <c r="CJ66" s="38">
        <v>224.78</v>
      </c>
      <c r="CK66" s="38">
        <v>218</v>
      </c>
      <c r="CL66" s="12"/>
      <c r="CM66" s="181">
        <v>141</v>
      </c>
      <c r="CN66" s="181">
        <v>167</v>
      </c>
      <c r="CO66" s="118"/>
      <c r="CP66" s="38">
        <v>180</v>
      </c>
      <c r="CQ66" s="38">
        <v>100.5</v>
      </c>
      <c r="CR66" s="38">
        <v>106.2</v>
      </c>
      <c r="CS66" s="12"/>
      <c r="CT66" s="38">
        <v>124.974</v>
      </c>
      <c r="CU66" s="38">
        <v>172.435</v>
      </c>
      <c r="CV66" s="38">
        <v>710</v>
      </c>
      <c r="CW66" s="38">
        <v>292</v>
      </c>
      <c r="CX66" s="12"/>
      <c r="CY66" s="38">
        <v>79.900000000000006</v>
      </c>
      <c r="CZ66" s="38">
        <v>52.7</v>
      </c>
      <c r="DA66" s="12"/>
    </row>
    <row r="67" spans="1:105" s="1" customFormat="1" ht="12.95" customHeight="1" x14ac:dyDescent="0.2">
      <c r="A67" s="3"/>
      <c r="B67" s="149">
        <f>(B69/24/60)*10</f>
        <v>6.9444444444444441E-3</v>
      </c>
      <c r="C67" s="27" t="s">
        <v>192</v>
      </c>
      <c r="D67" s="75" t="s">
        <v>733</v>
      </c>
      <c r="E67" s="193" t="s">
        <v>734</v>
      </c>
      <c r="F67" s="5" t="s">
        <v>43</v>
      </c>
      <c r="G67" s="12"/>
      <c r="H67" s="38">
        <v>172.56999999999968</v>
      </c>
      <c r="I67" s="38">
        <v>150.87000000000018</v>
      </c>
      <c r="J67" s="38">
        <v>176.40500000000171</v>
      </c>
      <c r="K67" s="38">
        <v>161.06499999999912</v>
      </c>
      <c r="L67" s="38">
        <v>160.87000000000185</v>
      </c>
      <c r="M67" s="38">
        <v>159.20500000000115</v>
      </c>
      <c r="N67" s="118"/>
      <c r="O67" s="38">
        <v>111.34999999999894</v>
      </c>
      <c r="P67" s="38">
        <v>149.04499999999766</v>
      </c>
      <c r="Q67" s="38">
        <v>146.65000000000373</v>
      </c>
      <c r="R67" s="38">
        <v>134.89500000000155</v>
      </c>
      <c r="S67" s="38">
        <v>134.32500000000181</v>
      </c>
      <c r="T67" s="12"/>
      <c r="U67" s="118"/>
      <c r="V67" s="118"/>
      <c r="W67" s="118"/>
      <c r="X67" s="118"/>
      <c r="Y67" s="118"/>
      <c r="Z67" s="118"/>
      <c r="AA67" s="118"/>
      <c r="AB67" s="118"/>
      <c r="AC67" s="118"/>
      <c r="AD67" s="118"/>
      <c r="AE67" s="118"/>
      <c r="AF67" s="118"/>
      <c r="AG67" s="12"/>
      <c r="AH67" s="118"/>
      <c r="AI67" s="118"/>
      <c r="AJ67" s="118"/>
      <c r="AK67" s="118"/>
      <c r="AL67" s="118"/>
      <c r="AM67" s="118"/>
      <c r="AN67" s="12"/>
      <c r="AO67" s="38">
        <v>236</v>
      </c>
      <c r="AP67" s="38">
        <v>168</v>
      </c>
      <c r="AQ67" s="38">
        <v>141</v>
      </c>
      <c r="AR67" s="38">
        <v>174</v>
      </c>
      <c r="AS67" s="38">
        <v>154</v>
      </c>
      <c r="AT67" s="38">
        <v>188</v>
      </c>
      <c r="AU67" s="12"/>
      <c r="AV67" s="38">
        <v>130.9</v>
      </c>
      <c r="AW67" s="38">
        <v>159.9</v>
      </c>
      <c r="AX67" s="38">
        <v>172.1999999999999</v>
      </c>
      <c r="AY67" s="38">
        <v>209</v>
      </c>
      <c r="AZ67" s="38">
        <v>209.4</v>
      </c>
      <c r="BA67" s="38">
        <v>180.29999999999998</v>
      </c>
      <c r="BB67" s="38">
        <v>175.60000000000002</v>
      </c>
      <c r="BC67" s="38">
        <v>165</v>
      </c>
      <c r="BD67" s="38">
        <v>128.5</v>
      </c>
      <c r="BE67" s="38">
        <v>138.95000000000002</v>
      </c>
      <c r="BF67" s="38">
        <v>138.45000000000002</v>
      </c>
      <c r="BG67" s="38">
        <v>129.89999999999998</v>
      </c>
      <c r="BH67" s="12"/>
      <c r="BI67" s="38">
        <v>163.6</v>
      </c>
      <c r="BJ67" s="38">
        <v>202</v>
      </c>
      <c r="BK67" s="38">
        <v>135.5</v>
      </c>
      <c r="BL67" s="38">
        <v>285</v>
      </c>
      <c r="BM67" s="38">
        <v>291</v>
      </c>
      <c r="BN67" s="38">
        <v>180.1</v>
      </c>
      <c r="BO67" s="12"/>
      <c r="BP67" s="118"/>
      <c r="BQ67" s="120">
        <v>123</v>
      </c>
      <c r="BR67" s="118"/>
      <c r="BS67" s="118"/>
      <c r="BT67" s="120">
        <v>101</v>
      </c>
      <c r="BU67" s="118"/>
      <c r="BV67" s="12"/>
      <c r="BW67" s="118"/>
      <c r="BX67" s="118"/>
      <c r="BY67" s="118"/>
      <c r="BZ67" s="118"/>
      <c r="CA67" s="118"/>
      <c r="CB67" s="118"/>
      <c r="CC67" s="12"/>
      <c r="CD67" s="38">
        <v>217.74</v>
      </c>
      <c r="CE67" s="38">
        <v>224.76</v>
      </c>
      <c r="CF67" s="38">
        <v>214.8</v>
      </c>
      <c r="CG67" s="38">
        <v>214.04</v>
      </c>
      <c r="CH67" s="38">
        <v>246</v>
      </c>
      <c r="CI67" s="38">
        <v>242.54999999999998</v>
      </c>
      <c r="CJ67" s="38">
        <v>228.1</v>
      </c>
      <c r="CK67" s="38">
        <v>225.81</v>
      </c>
      <c r="CL67" s="12"/>
      <c r="CM67" s="181">
        <v>185.02401746724874</v>
      </c>
      <c r="CN67" s="181">
        <v>213.59910976228045</v>
      </c>
      <c r="CO67" s="118"/>
      <c r="CP67" s="38">
        <v>185.58787820015499</v>
      </c>
      <c r="CQ67" s="38">
        <v>103.824243599689</v>
      </c>
      <c r="CR67" s="38">
        <v>107.6</v>
      </c>
      <c r="CS67" s="12"/>
      <c r="CT67" s="38">
        <v>157</v>
      </c>
      <c r="CU67" s="38">
        <v>219</v>
      </c>
      <c r="CV67" s="38">
        <v>715</v>
      </c>
      <c r="CW67" s="38">
        <v>295</v>
      </c>
      <c r="CX67" s="12"/>
      <c r="CY67" s="38">
        <v>80.400000000000006</v>
      </c>
      <c r="CZ67" s="38">
        <v>52.5</v>
      </c>
      <c r="DA67" s="12"/>
    </row>
    <row r="68" spans="1:105" s="1" customFormat="1" ht="12.95" customHeight="1" x14ac:dyDescent="0.2">
      <c r="A68" s="3"/>
      <c r="B68" s="149">
        <f>(B69/24/60)*30</f>
        <v>2.0833333333333332E-2</v>
      </c>
      <c r="C68" s="27" t="s">
        <v>193</v>
      </c>
      <c r="D68" s="75" t="s">
        <v>735</v>
      </c>
      <c r="E68" s="193" t="s">
        <v>736</v>
      </c>
      <c r="F68" s="5" t="s">
        <v>43</v>
      </c>
      <c r="G68" s="12"/>
      <c r="H68" s="38">
        <v>192.12499999999855</v>
      </c>
      <c r="I68" s="38">
        <v>166.08000000000038</v>
      </c>
      <c r="J68" s="38">
        <v>189.04499999999879</v>
      </c>
      <c r="K68" s="38">
        <v>183.33500000000114</v>
      </c>
      <c r="L68" s="38">
        <v>180.57499999999948</v>
      </c>
      <c r="M68" s="38">
        <v>176.34000000000262</v>
      </c>
      <c r="N68" s="118"/>
      <c r="O68" s="38">
        <v>115.88000000000153</v>
      </c>
      <c r="P68" s="38">
        <v>151.72999999999993</v>
      </c>
      <c r="Q68" s="38">
        <v>149.3100000000025</v>
      </c>
      <c r="R68" s="38">
        <v>137.64500000000291</v>
      </c>
      <c r="S68" s="38">
        <v>137.87499999999841</v>
      </c>
      <c r="T68" s="12"/>
      <c r="U68" s="118"/>
      <c r="V68" s="118"/>
      <c r="W68" s="118"/>
      <c r="X68" s="118"/>
      <c r="Y68" s="118"/>
      <c r="Z68" s="118"/>
      <c r="AA68" s="118"/>
      <c r="AB68" s="118"/>
      <c r="AC68" s="118"/>
      <c r="AD68" s="118"/>
      <c r="AE68" s="118"/>
      <c r="AF68" s="118"/>
      <c r="AG68" s="12"/>
      <c r="AH68" s="118"/>
      <c r="AI68" s="118"/>
      <c r="AJ68" s="118"/>
      <c r="AK68" s="118"/>
      <c r="AL68" s="118"/>
      <c r="AM68" s="118"/>
      <c r="AN68" s="12"/>
      <c r="AO68" s="38">
        <v>258</v>
      </c>
      <c r="AP68" s="38">
        <v>184</v>
      </c>
      <c r="AQ68" s="38">
        <v>153</v>
      </c>
      <c r="AR68" s="38">
        <v>177</v>
      </c>
      <c r="AS68" s="38">
        <v>156</v>
      </c>
      <c r="AT68" s="38">
        <v>191</v>
      </c>
      <c r="AU68" s="12"/>
      <c r="AV68" s="38">
        <v>149.9</v>
      </c>
      <c r="AW68" s="38">
        <v>181.9</v>
      </c>
      <c r="AX68" s="38">
        <v>197.1999999999999</v>
      </c>
      <c r="AY68" s="38">
        <v>225.79999999999998</v>
      </c>
      <c r="AZ68" s="38">
        <v>226.20000000000002</v>
      </c>
      <c r="BA68" s="38">
        <v>195.89999999999998</v>
      </c>
      <c r="BB68" s="38">
        <v>178.60000000000002</v>
      </c>
      <c r="BC68" s="38">
        <v>169.20000000000002</v>
      </c>
      <c r="BD68" s="38">
        <v>132.9</v>
      </c>
      <c r="BE68" s="38">
        <v>142.55000000000001</v>
      </c>
      <c r="BF68" s="38">
        <v>142.05000000000001</v>
      </c>
      <c r="BG68" s="38">
        <v>134.69999999999999</v>
      </c>
      <c r="BH68" s="12"/>
      <c r="BI68" s="38">
        <v>173.3</v>
      </c>
      <c r="BJ68" s="38">
        <v>211.5</v>
      </c>
      <c r="BK68" s="38">
        <v>137.5</v>
      </c>
      <c r="BL68" s="38">
        <v>291</v>
      </c>
      <c r="BM68" s="38">
        <v>292</v>
      </c>
      <c r="BN68" s="38">
        <v>187</v>
      </c>
      <c r="BO68" s="12"/>
      <c r="BP68" s="120">
        <v>220</v>
      </c>
      <c r="BQ68" s="120">
        <v>170</v>
      </c>
      <c r="BR68" s="120">
        <v>210</v>
      </c>
      <c r="BS68" s="120">
        <v>140</v>
      </c>
      <c r="BT68" s="120">
        <v>130</v>
      </c>
      <c r="BU68" s="120">
        <v>170</v>
      </c>
      <c r="BV68" s="12"/>
      <c r="BW68" s="118"/>
      <c r="BX68" s="118"/>
      <c r="BY68" s="118"/>
      <c r="BZ68" s="118"/>
      <c r="CA68" s="118"/>
      <c r="CB68" s="118"/>
      <c r="CC68" s="12"/>
      <c r="CD68" s="38">
        <v>242.66</v>
      </c>
      <c r="CE68" s="38">
        <v>244.41</v>
      </c>
      <c r="CF68" s="38">
        <v>241.2</v>
      </c>
      <c r="CG68" s="38">
        <v>242.99</v>
      </c>
      <c r="CH68" s="38">
        <v>250</v>
      </c>
      <c r="CI68" s="38">
        <v>237.45</v>
      </c>
      <c r="CJ68" s="38">
        <v>229.73</v>
      </c>
      <c r="CK68" s="38">
        <v>228.23</v>
      </c>
      <c r="CL68" s="12"/>
      <c r="CM68" s="181">
        <v>205.35943891703033</v>
      </c>
      <c r="CN68" s="181">
        <v>235.7915346479366</v>
      </c>
      <c r="CO68" s="118"/>
      <c r="CP68" s="38">
        <v>191.18529743975901</v>
      </c>
      <c r="CQ68" s="38">
        <v>107.185297439759</v>
      </c>
      <c r="CR68" s="38">
        <v>109.029405120482</v>
      </c>
      <c r="CS68" s="12"/>
      <c r="CT68" s="38">
        <v>168</v>
      </c>
      <c r="CU68" s="38">
        <v>241</v>
      </c>
      <c r="CV68" s="38">
        <v>716</v>
      </c>
      <c r="CW68" s="38">
        <v>295</v>
      </c>
      <c r="CX68" s="12"/>
      <c r="CY68" s="38">
        <v>81</v>
      </c>
      <c r="CZ68" s="38">
        <v>52.26</v>
      </c>
      <c r="DA68" s="12"/>
    </row>
    <row r="69" spans="1:105" s="1" customFormat="1" ht="12.95" customHeight="1" x14ac:dyDescent="0.2">
      <c r="A69" s="3"/>
      <c r="B69" s="148">
        <v>1</v>
      </c>
      <c r="C69" s="27" t="s">
        <v>194</v>
      </c>
      <c r="D69" s="75" t="s">
        <v>737</v>
      </c>
      <c r="E69" s="193" t="s">
        <v>738</v>
      </c>
      <c r="F69" s="5" t="s">
        <v>43</v>
      </c>
      <c r="G69" s="12"/>
      <c r="H69" s="38">
        <v>225.53000000000156</v>
      </c>
      <c r="I69" s="38">
        <v>200.34000000000023</v>
      </c>
      <c r="J69" s="38">
        <v>221.59500000000222</v>
      </c>
      <c r="K69" s="38">
        <v>251.98999999999637</v>
      </c>
      <c r="L69" s="38">
        <v>237.28500000000375</v>
      </c>
      <c r="M69" s="38">
        <v>242.48000000000047</v>
      </c>
      <c r="N69" s="118"/>
      <c r="O69" s="38">
        <v>126.40500000000165</v>
      </c>
      <c r="P69" s="38">
        <v>156.12999999999877</v>
      </c>
      <c r="Q69" s="38">
        <v>156.16500000000255</v>
      </c>
      <c r="R69" s="38">
        <v>150.50000000000341</v>
      </c>
      <c r="S69" s="38">
        <v>148.1549999999998</v>
      </c>
      <c r="T69" s="12"/>
      <c r="U69" s="38">
        <v>402.9531250000922</v>
      </c>
      <c r="V69" s="38">
        <v>365.99999999999989</v>
      </c>
      <c r="W69" s="38">
        <v>249.79687500007168</v>
      </c>
      <c r="X69" s="38">
        <v>337.79687500007174</v>
      </c>
      <c r="Y69" s="38">
        <v>275.62500000008191</v>
      </c>
      <c r="Z69" s="38">
        <v>211.29687500007165</v>
      </c>
      <c r="AA69" s="38">
        <v>192.35937499994878</v>
      </c>
      <c r="AB69" s="38">
        <v>178.96875000006139</v>
      </c>
      <c r="AC69" s="38">
        <v>190.34374999997954</v>
      </c>
      <c r="AD69" s="38">
        <v>153.60937500011255</v>
      </c>
      <c r="AE69" s="38">
        <v>284.64062500005133</v>
      </c>
      <c r="AF69" s="38">
        <v>168.29687500007162</v>
      </c>
      <c r="AG69" s="12"/>
      <c r="AH69" s="38">
        <v>221.70000000000002</v>
      </c>
      <c r="AI69" s="38">
        <v>225.5</v>
      </c>
      <c r="AJ69" s="38">
        <v>189.70000000000002</v>
      </c>
      <c r="AK69" s="38">
        <v>143.1</v>
      </c>
      <c r="AL69" s="38">
        <v>131.39999999999998</v>
      </c>
      <c r="AM69" s="38">
        <v>68.099999999999994</v>
      </c>
      <c r="AN69" s="12"/>
      <c r="AO69" s="38">
        <v>393</v>
      </c>
      <c r="AP69" s="38">
        <v>265</v>
      </c>
      <c r="AQ69" s="38">
        <v>216</v>
      </c>
      <c r="AR69" s="38">
        <v>188</v>
      </c>
      <c r="AS69" s="38">
        <v>167</v>
      </c>
      <c r="AT69" s="38">
        <v>204</v>
      </c>
      <c r="AU69" s="12"/>
      <c r="AV69" s="38">
        <v>239</v>
      </c>
      <c r="AW69" s="38">
        <v>284</v>
      </c>
      <c r="AX69" s="38">
        <v>286.99999999999989</v>
      </c>
      <c r="AY69" s="38">
        <v>359.49999999999989</v>
      </c>
      <c r="AZ69" s="38">
        <v>382.5</v>
      </c>
      <c r="BA69" s="38">
        <v>294.49999999999989</v>
      </c>
      <c r="BB69" s="38">
        <v>179.5</v>
      </c>
      <c r="BC69" s="38">
        <v>176</v>
      </c>
      <c r="BD69" s="38">
        <v>135</v>
      </c>
      <c r="BE69" s="38">
        <v>147</v>
      </c>
      <c r="BF69" s="38">
        <v>151.25</v>
      </c>
      <c r="BG69" s="38">
        <v>131.99999999999989</v>
      </c>
      <c r="BH69" s="12"/>
      <c r="BI69" s="38">
        <v>250</v>
      </c>
      <c r="BJ69" s="38">
        <v>309</v>
      </c>
      <c r="BK69" s="38">
        <v>151.4</v>
      </c>
      <c r="BL69" s="38">
        <v>385.4</v>
      </c>
      <c r="BM69" s="38">
        <v>306.2</v>
      </c>
      <c r="BN69" s="38">
        <v>218.7</v>
      </c>
      <c r="BO69" s="12"/>
      <c r="BP69" s="118"/>
      <c r="BQ69" s="120">
        <v>350</v>
      </c>
      <c r="BR69" s="120">
        <v>420</v>
      </c>
      <c r="BS69" s="118"/>
      <c r="BT69" s="120">
        <v>140</v>
      </c>
      <c r="BU69" s="120">
        <v>190</v>
      </c>
      <c r="BV69" s="12"/>
      <c r="BW69" s="118"/>
      <c r="BX69" s="118"/>
      <c r="BY69" s="118"/>
      <c r="BZ69" s="118"/>
      <c r="CA69" s="118"/>
      <c r="CB69" s="118"/>
      <c r="CC69" s="12"/>
      <c r="CD69" s="38">
        <v>460.64</v>
      </c>
      <c r="CE69" s="38">
        <v>473.63</v>
      </c>
      <c r="CF69" s="38">
        <v>476.82000000000005</v>
      </c>
      <c r="CG69" s="38">
        <v>461.94</v>
      </c>
      <c r="CH69" s="38">
        <v>256.17</v>
      </c>
      <c r="CI69" s="38">
        <v>219.44</v>
      </c>
      <c r="CJ69" s="38">
        <v>231.5</v>
      </c>
      <c r="CK69" s="38">
        <v>226.04</v>
      </c>
      <c r="CL69" s="12"/>
      <c r="CM69" s="181">
        <v>307.86904485152911</v>
      </c>
      <c r="CN69" s="181">
        <v>343.4209268505756</v>
      </c>
      <c r="CO69" s="118"/>
      <c r="CP69" s="38">
        <v>223.208971358333</v>
      </c>
      <c r="CQ69" s="38">
        <v>127.226914075</v>
      </c>
      <c r="CR69" s="38">
        <v>122.008971358333</v>
      </c>
      <c r="CS69" s="12"/>
      <c r="CT69" s="38">
        <v>181.989</v>
      </c>
      <c r="CU69" s="38">
        <v>281.19799999999998</v>
      </c>
      <c r="CV69" s="38">
        <v>754.88400000000001</v>
      </c>
      <c r="CW69" s="38">
        <v>317.44</v>
      </c>
      <c r="CX69" s="12"/>
      <c r="CY69" s="38">
        <v>92.6</v>
      </c>
      <c r="CZ69" s="38">
        <v>61.7</v>
      </c>
      <c r="DA69" s="12"/>
    </row>
    <row r="70" spans="1:105" s="1" customFormat="1" ht="12.95" customHeight="1" x14ac:dyDescent="0.2">
      <c r="A70" s="3"/>
      <c r="B70" s="148">
        <v>2</v>
      </c>
      <c r="C70" s="27" t="s">
        <v>195</v>
      </c>
      <c r="D70" s="75" t="s">
        <v>739</v>
      </c>
      <c r="E70" s="193" t="s">
        <v>740</v>
      </c>
      <c r="F70" s="5" t="s">
        <v>43</v>
      </c>
      <c r="G70" s="12"/>
      <c r="H70" s="38">
        <v>310.9899999999999</v>
      </c>
      <c r="I70" s="38">
        <v>270.15999999999843</v>
      </c>
      <c r="J70" s="38">
        <v>292.29499999999797</v>
      </c>
      <c r="K70" s="38">
        <v>301.11999999999915</v>
      </c>
      <c r="L70" s="38">
        <v>285.13000000000011</v>
      </c>
      <c r="M70" s="38">
        <v>288.72500000000076</v>
      </c>
      <c r="N70" s="118"/>
      <c r="O70" s="38">
        <v>135.49500000000214</v>
      </c>
      <c r="P70" s="38">
        <v>161.47499999999982</v>
      </c>
      <c r="Q70" s="38">
        <v>164.71000000000123</v>
      </c>
      <c r="R70" s="38">
        <v>163.27500000000163</v>
      </c>
      <c r="S70" s="38">
        <v>159.58500000000097</v>
      </c>
      <c r="T70" s="12"/>
      <c r="U70" s="38">
        <v>435.29026967926745</v>
      </c>
      <c r="V70" s="38">
        <v>393.79026967926734</v>
      </c>
      <c r="W70" s="38">
        <v>264.78771865887768</v>
      </c>
      <c r="X70" s="38">
        <v>366.14704810492594</v>
      </c>
      <c r="Y70" s="38">
        <v>296.76512390668233</v>
      </c>
      <c r="Z70" s="38">
        <v>225.07416180756044</v>
      </c>
      <c r="AA70" s="38">
        <v>197.50127551019483</v>
      </c>
      <c r="AB70" s="38">
        <v>181.81031341107308</v>
      </c>
      <c r="AC70" s="38">
        <v>193.76257288629256</v>
      </c>
      <c r="AD70" s="38">
        <v>158.38192419824361</v>
      </c>
      <c r="AE70" s="38">
        <v>300.93094023321913</v>
      </c>
      <c r="AF70" s="38">
        <v>175.23870262390227</v>
      </c>
      <c r="AG70" s="12"/>
      <c r="AH70" s="38">
        <v>236.67197910009483</v>
      </c>
      <c r="AI70" s="38">
        <v>245.04675049179048</v>
      </c>
      <c r="AJ70" s="38">
        <v>196.49284236948748</v>
      </c>
      <c r="AK70" s="38">
        <v>141.7137056388801</v>
      </c>
      <c r="AL70" s="38">
        <v>124.46852819440053</v>
      </c>
      <c r="AM70" s="38">
        <v>63.941116916640325</v>
      </c>
      <c r="AN70" s="12"/>
      <c r="AO70" s="38">
        <v>431</v>
      </c>
      <c r="AP70" s="38">
        <v>284</v>
      </c>
      <c r="AQ70" s="38">
        <v>231</v>
      </c>
      <c r="AR70" s="38">
        <v>191</v>
      </c>
      <c r="AS70" s="38">
        <v>169</v>
      </c>
      <c r="AT70" s="38">
        <v>208</v>
      </c>
      <c r="AU70" s="12"/>
      <c r="AV70" s="38">
        <v>275</v>
      </c>
      <c r="AW70" s="38">
        <v>316</v>
      </c>
      <c r="AX70" s="38">
        <v>314.49999999999989</v>
      </c>
      <c r="AY70" s="38">
        <v>386.49999999999977</v>
      </c>
      <c r="AZ70" s="38">
        <v>416.75</v>
      </c>
      <c r="BA70" s="38">
        <v>317.5</v>
      </c>
      <c r="BB70" s="38">
        <v>180</v>
      </c>
      <c r="BC70" s="38">
        <v>178</v>
      </c>
      <c r="BD70" s="38">
        <v>137.5</v>
      </c>
      <c r="BE70" s="38">
        <v>154.5</v>
      </c>
      <c r="BF70" s="38">
        <v>155.25</v>
      </c>
      <c r="BG70" s="38">
        <v>135</v>
      </c>
      <c r="BH70" s="12"/>
      <c r="BI70" s="38">
        <v>292.8</v>
      </c>
      <c r="BJ70" s="38">
        <v>334.1</v>
      </c>
      <c r="BK70" s="38">
        <v>156.1</v>
      </c>
      <c r="BL70" s="38">
        <v>395.2</v>
      </c>
      <c r="BM70" s="38">
        <v>317.5</v>
      </c>
      <c r="BN70" s="38">
        <v>220.2</v>
      </c>
      <c r="BO70" s="12"/>
      <c r="BP70" s="120">
        <v>560</v>
      </c>
      <c r="BQ70" s="118"/>
      <c r="BR70" s="118"/>
      <c r="BS70" s="120">
        <v>160</v>
      </c>
      <c r="BT70" s="118"/>
      <c r="BU70" s="118"/>
      <c r="BV70" s="12"/>
      <c r="BW70" s="118"/>
      <c r="BX70" s="118"/>
      <c r="BY70" s="118"/>
      <c r="BZ70" s="118"/>
      <c r="CA70" s="118"/>
      <c r="CB70" s="118"/>
      <c r="CC70" s="12"/>
      <c r="CD70" s="38">
        <v>528.16</v>
      </c>
      <c r="CE70" s="38">
        <v>546.36</v>
      </c>
      <c r="CF70" s="38">
        <v>565.94000000000005</v>
      </c>
      <c r="CG70" s="38">
        <v>540.84</v>
      </c>
      <c r="CH70" s="38">
        <v>257.81</v>
      </c>
      <c r="CI70" s="38">
        <v>217.66</v>
      </c>
      <c r="CJ70" s="38">
        <v>232.56</v>
      </c>
      <c r="CK70" s="38">
        <v>224.19</v>
      </c>
      <c r="CL70" s="12"/>
      <c r="CM70" s="181">
        <v>327.27302420087352</v>
      </c>
      <c r="CN70" s="181">
        <v>369.63030469306113</v>
      </c>
      <c r="CO70" s="118"/>
      <c r="CP70" s="38">
        <v>230.10897135833301</v>
      </c>
      <c r="CQ70" s="38">
        <v>129.61794271666699</v>
      </c>
      <c r="CR70" s="38">
        <v>120.308971358333</v>
      </c>
      <c r="CS70" s="12"/>
      <c r="CT70" s="38">
        <v>263.72200000000004</v>
      </c>
      <c r="CU70" s="38">
        <v>434.58599999999996</v>
      </c>
      <c r="CV70" s="38">
        <v>801.27599999999995</v>
      </c>
      <c r="CW70" s="38">
        <v>340.61500000000001</v>
      </c>
      <c r="CX70" s="12"/>
      <c r="CY70" s="38">
        <v>96.8</v>
      </c>
      <c r="CZ70" s="38">
        <v>64.599999999999994</v>
      </c>
      <c r="DA70" s="12"/>
    </row>
    <row r="71" spans="1:105" s="1" customFormat="1" ht="12.95" customHeight="1" x14ac:dyDescent="0.2">
      <c r="A71" s="3"/>
      <c r="B71" s="148">
        <v>3</v>
      </c>
      <c r="C71" s="27" t="s">
        <v>196</v>
      </c>
      <c r="D71" s="75" t="s">
        <v>741</v>
      </c>
      <c r="E71" s="193" t="s">
        <v>742</v>
      </c>
      <c r="F71" s="5" t="s">
        <v>43</v>
      </c>
      <c r="G71" s="12"/>
      <c r="H71" s="38">
        <v>327.27000000000174</v>
      </c>
      <c r="I71" s="38">
        <v>283.0099999999988</v>
      </c>
      <c r="J71" s="38">
        <v>307.7149999999973</v>
      </c>
      <c r="K71" s="38">
        <v>315.68499999999887</v>
      </c>
      <c r="L71" s="38">
        <v>299.69499999999982</v>
      </c>
      <c r="M71" s="38">
        <v>300.71999999999878</v>
      </c>
      <c r="N71" s="118"/>
      <c r="O71" s="38">
        <v>136.35000000000176</v>
      </c>
      <c r="P71" s="38">
        <v>162.32999999999942</v>
      </c>
      <c r="Q71" s="38">
        <v>164.71000000000123</v>
      </c>
      <c r="R71" s="38">
        <v>164.13500000000414</v>
      </c>
      <c r="S71" s="38">
        <v>159.58500000000097</v>
      </c>
      <c r="T71" s="12"/>
      <c r="U71" s="38">
        <v>454.96956997083589</v>
      </c>
      <c r="V71" s="38">
        <v>413.46956997083601</v>
      </c>
      <c r="W71" s="38">
        <v>273.4466107871678</v>
      </c>
      <c r="X71" s="38">
        <v>384.25200437316903</v>
      </c>
      <c r="Y71" s="38">
        <v>310.67182944605742</v>
      </c>
      <c r="Z71" s="38">
        <v>236.88174198250161</v>
      </c>
      <c r="AA71" s="38">
        <v>203.01147959183407</v>
      </c>
      <c r="AB71" s="38">
        <v>185.22139212827824</v>
      </c>
      <c r="AC71" s="38">
        <v>196.64887026238927</v>
      </c>
      <c r="AD71" s="38">
        <v>162.58017492711167</v>
      </c>
      <c r="AE71" s="38">
        <v>311.16417638483489</v>
      </c>
      <c r="AF71" s="38">
        <v>177.86260932944481</v>
      </c>
      <c r="AG71" s="12"/>
      <c r="AH71" s="38">
        <v>245.43002543523119</v>
      </c>
      <c r="AI71" s="38">
        <v>256.48086654044073</v>
      </c>
      <c r="AJ71" s="38">
        <v>200.46640042894748</v>
      </c>
      <c r="AK71" s="38">
        <v>140.90277542266378</v>
      </c>
      <c r="AL71" s="38">
        <v>120.41387711331889</v>
      </c>
      <c r="AM71" s="38">
        <v>61.508326267991336</v>
      </c>
      <c r="AN71" s="12"/>
      <c r="AO71" s="38">
        <v>454</v>
      </c>
      <c r="AP71" s="38">
        <v>296</v>
      </c>
      <c r="AQ71" s="38">
        <v>240</v>
      </c>
      <c r="AR71" s="38">
        <v>192</v>
      </c>
      <c r="AS71" s="38">
        <v>171</v>
      </c>
      <c r="AT71" s="38">
        <v>210</v>
      </c>
      <c r="AU71" s="12"/>
      <c r="AV71" s="38">
        <v>298.5</v>
      </c>
      <c r="AW71" s="38">
        <v>336</v>
      </c>
      <c r="AX71" s="38">
        <v>331.99999999999989</v>
      </c>
      <c r="AY71" s="38">
        <v>408.89999999999986</v>
      </c>
      <c r="AZ71" s="38">
        <v>444.45</v>
      </c>
      <c r="BA71" s="38">
        <v>336.5</v>
      </c>
      <c r="BB71" s="38">
        <v>182</v>
      </c>
      <c r="BC71" s="38">
        <v>178.5</v>
      </c>
      <c r="BD71" s="38">
        <v>137.5</v>
      </c>
      <c r="BE71" s="38">
        <v>157</v>
      </c>
      <c r="BF71" s="38">
        <v>159.25</v>
      </c>
      <c r="BG71" s="38">
        <v>140</v>
      </c>
      <c r="BH71" s="12"/>
      <c r="BI71" s="38">
        <v>299.3</v>
      </c>
      <c r="BJ71" s="38">
        <v>347.3</v>
      </c>
      <c r="BK71" s="38">
        <v>171.6</v>
      </c>
      <c r="BL71" s="38">
        <v>403.4</v>
      </c>
      <c r="BM71" s="38">
        <v>318.3</v>
      </c>
      <c r="BN71" s="38">
        <v>223.7</v>
      </c>
      <c r="BO71" s="12"/>
      <c r="BP71" s="120">
        <v>590</v>
      </c>
      <c r="BQ71" s="120">
        <v>440</v>
      </c>
      <c r="BR71" s="120">
        <v>550</v>
      </c>
      <c r="BS71" s="120">
        <v>180</v>
      </c>
      <c r="BT71" s="120">
        <v>140</v>
      </c>
      <c r="BU71" s="120">
        <v>190</v>
      </c>
      <c r="BV71" s="12"/>
      <c r="BW71" s="118"/>
      <c r="BX71" s="118"/>
      <c r="BY71" s="118"/>
      <c r="BZ71" s="118"/>
      <c r="CA71" s="118"/>
      <c r="CB71" s="118"/>
      <c r="CC71" s="12"/>
      <c r="CD71" s="38">
        <v>564.94000000000005</v>
      </c>
      <c r="CE71" s="38">
        <v>588.52</v>
      </c>
      <c r="CF71" s="38">
        <v>616.16999999999996</v>
      </c>
      <c r="CG71" s="38">
        <v>585.04999999999995</v>
      </c>
      <c r="CH71" s="38">
        <v>266.96999999999997</v>
      </c>
      <c r="CI71" s="38">
        <v>227.68</v>
      </c>
      <c r="CJ71" s="38">
        <v>245.35</v>
      </c>
      <c r="CK71" s="38">
        <v>237.53</v>
      </c>
      <c r="CL71" s="12"/>
      <c r="CM71" s="181">
        <v>343.56326955895207</v>
      </c>
      <c r="CN71" s="181">
        <v>389.03898923967677</v>
      </c>
      <c r="CO71" s="118"/>
      <c r="CP71" s="38">
        <v>236.31794271666701</v>
      </c>
      <c r="CQ71" s="38">
        <v>133.82691407499999</v>
      </c>
      <c r="CR71" s="38">
        <v>123.417942716667</v>
      </c>
      <c r="CS71" s="12"/>
      <c r="CT71" s="38">
        <v>270.23399999999998</v>
      </c>
      <c r="CU71" s="38">
        <v>462.42499999999995</v>
      </c>
      <c r="CV71" s="38">
        <v>802.27099999999996</v>
      </c>
      <c r="CW71" s="38">
        <v>342.596</v>
      </c>
      <c r="CX71" s="12"/>
      <c r="CY71" s="38">
        <v>97.6</v>
      </c>
      <c r="CZ71" s="38">
        <v>65.7</v>
      </c>
      <c r="DA71" s="12"/>
    </row>
    <row r="72" spans="1:105" s="1" customFormat="1" ht="12.95" customHeight="1" x14ac:dyDescent="0.2">
      <c r="A72" s="3"/>
      <c r="B72" s="148">
        <v>5</v>
      </c>
      <c r="C72" s="27" t="s">
        <v>197</v>
      </c>
      <c r="D72" s="75" t="s">
        <v>743</v>
      </c>
      <c r="E72" s="193" t="s">
        <v>744</v>
      </c>
      <c r="F72" s="5" t="s">
        <v>43</v>
      </c>
      <c r="G72" s="12"/>
      <c r="H72" s="38">
        <v>352.1099999999999</v>
      </c>
      <c r="I72" s="38">
        <v>303.56999999999886</v>
      </c>
      <c r="J72" s="38">
        <v>329.99499999999961</v>
      </c>
      <c r="K72" s="38">
        <v>332.82000000000033</v>
      </c>
      <c r="L72" s="38">
        <v>321.96999999999917</v>
      </c>
      <c r="M72" s="38">
        <v>320.42500000000194</v>
      </c>
      <c r="N72" s="118"/>
      <c r="O72" s="38">
        <v>143.2050000000018</v>
      </c>
      <c r="P72" s="38">
        <v>164.04499999999601</v>
      </c>
      <c r="Q72" s="38">
        <v>168.99499999999955</v>
      </c>
      <c r="R72" s="38">
        <v>171.84500000000381</v>
      </c>
      <c r="S72" s="38">
        <v>165.58500000000143</v>
      </c>
      <c r="T72" s="12"/>
      <c r="U72" s="38">
        <v>487.89452152259048</v>
      </c>
      <c r="V72" s="38">
        <v>443.89452152259048</v>
      </c>
      <c r="W72" s="38">
        <v>286.95321949484196</v>
      </c>
      <c r="X72" s="38">
        <v>411.54589114194289</v>
      </c>
      <c r="Y72" s="38">
        <v>332.47616506581346</v>
      </c>
      <c r="Z72" s="38">
        <v>251.4880825329067</v>
      </c>
      <c r="AA72" s="38">
        <v>209.67431519032385</v>
      </c>
      <c r="AB72" s="38">
        <v>186.96513696193523</v>
      </c>
      <c r="AC72" s="38">
        <v>200.60458911419431</v>
      </c>
      <c r="AD72" s="38">
        <v>166.06972607612954</v>
      </c>
      <c r="AE72" s="38">
        <v>326.66239772323064</v>
      </c>
      <c r="AF72" s="38">
        <v>181</v>
      </c>
      <c r="AG72" s="12"/>
      <c r="AH72" s="38">
        <v>256.46385890857658</v>
      </c>
      <c r="AI72" s="38">
        <v>270.88614913064163</v>
      </c>
      <c r="AJ72" s="38">
        <v>205.47249154185417</v>
      </c>
      <c r="AK72" s="38">
        <v>139.88112417513179</v>
      </c>
      <c r="AL72" s="38">
        <v>115.30562087565899</v>
      </c>
      <c r="AM72" s="38">
        <v>58.443372525395397</v>
      </c>
      <c r="AN72" s="12"/>
      <c r="AO72" s="38">
        <v>486</v>
      </c>
      <c r="AP72" s="38">
        <v>311</v>
      </c>
      <c r="AQ72" s="38">
        <v>252</v>
      </c>
      <c r="AR72" s="38">
        <v>193</v>
      </c>
      <c r="AS72" s="38">
        <v>173</v>
      </c>
      <c r="AT72" s="38">
        <v>213</v>
      </c>
      <c r="AU72" s="12"/>
      <c r="AV72" s="38">
        <v>331</v>
      </c>
      <c r="AW72" s="38">
        <v>362.5</v>
      </c>
      <c r="AX72" s="38">
        <v>365.99999999999966</v>
      </c>
      <c r="AY72" s="38">
        <v>442.5</v>
      </c>
      <c r="AZ72" s="38">
        <v>486</v>
      </c>
      <c r="BA72" s="38">
        <v>365</v>
      </c>
      <c r="BB72" s="38">
        <v>184.5</v>
      </c>
      <c r="BC72" s="38">
        <v>187.5</v>
      </c>
      <c r="BD72" s="38">
        <v>140</v>
      </c>
      <c r="BE72" s="38">
        <v>162.75</v>
      </c>
      <c r="BF72" s="38">
        <v>165.25</v>
      </c>
      <c r="BG72" s="38">
        <v>142.5</v>
      </c>
      <c r="BH72" s="12"/>
      <c r="BI72" s="38">
        <v>348.1</v>
      </c>
      <c r="BJ72" s="38">
        <v>368</v>
      </c>
      <c r="BK72" s="38">
        <v>172.1</v>
      </c>
      <c r="BL72" s="38">
        <v>420.6</v>
      </c>
      <c r="BM72" s="38">
        <v>321.10000000000002</v>
      </c>
      <c r="BN72" s="38">
        <v>227.8</v>
      </c>
      <c r="BO72" s="12"/>
      <c r="BP72" s="120">
        <v>640</v>
      </c>
      <c r="BQ72" s="120">
        <v>480</v>
      </c>
      <c r="BR72" s="120">
        <v>600</v>
      </c>
      <c r="BS72" s="120">
        <v>180</v>
      </c>
      <c r="BT72" s="120">
        <v>140</v>
      </c>
      <c r="BU72" s="120">
        <v>200</v>
      </c>
      <c r="BV72" s="12"/>
      <c r="BW72" s="118"/>
      <c r="BX72" s="118"/>
      <c r="BY72" s="118"/>
      <c r="BZ72" s="118"/>
      <c r="CA72" s="118"/>
      <c r="CB72" s="118"/>
      <c r="CC72" s="12"/>
      <c r="CD72" s="38">
        <v>617.86</v>
      </c>
      <c r="CE72" s="38">
        <v>647.91</v>
      </c>
      <c r="CF72" s="38">
        <v>692.84</v>
      </c>
      <c r="CG72" s="38">
        <v>650.74</v>
      </c>
      <c r="CH72" s="38">
        <v>269.14999999999998</v>
      </c>
      <c r="CI72" s="38">
        <v>227.39000000000001</v>
      </c>
      <c r="CJ72" s="38">
        <v>242.41</v>
      </c>
      <c r="CK72" s="38">
        <v>238.98</v>
      </c>
      <c r="CL72" s="12"/>
      <c r="CM72" s="181">
        <v>361.09219820669608</v>
      </c>
      <c r="CN72" s="181">
        <v>409.35161466609986</v>
      </c>
      <c r="CO72" s="118"/>
      <c r="CP72" s="38">
        <v>243.50598090555599</v>
      </c>
      <c r="CQ72" s="38">
        <v>139.22990452777799</v>
      </c>
      <c r="CR72" s="38">
        <v>126.311961811111</v>
      </c>
      <c r="CS72" s="12"/>
      <c r="CT72" s="38">
        <v>319.93899999999996</v>
      </c>
      <c r="CU72" s="38">
        <v>564.51200000000006</v>
      </c>
      <c r="CV72" s="38">
        <v>815.41200000000003</v>
      </c>
      <c r="CW72" s="38">
        <v>350.91800000000001</v>
      </c>
      <c r="CX72" s="12"/>
      <c r="CY72" s="38">
        <v>99.9</v>
      </c>
      <c r="CZ72" s="38">
        <v>66.7</v>
      </c>
      <c r="DA72" s="12"/>
    </row>
    <row r="73" spans="1:105" s="1" customFormat="1" ht="12.95" customHeight="1" x14ac:dyDescent="0.2">
      <c r="A73" s="3"/>
      <c r="B73" s="148">
        <v>7</v>
      </c>
      <c r="C73" s="27" t="s">
        <v>198</v>
      </c>
      <c r="D73" s="75" t="s">
        <v>745</v>
      </c>
      <c r="E73" s="193" t="s">
        <v>746</v>
      </c>
      <c r="F73" s="5" t="s">
        <v>43</v>
      </c>
      <c r="G73" s="12"/>
      <c r="H73" s="38">
        <v>368.54000000000053</v>
      </c>
      <c r="I73" s="38">
        <v>320.06499999999852</v>
      </c>
      <c r="J73" s="38">
        <v>349.91500000000065</v>
      </c>
      <c r="K73" s="38">
        <v>347.5100000000009</v>
      </c>
      <c r="L73" s="38">
        <v>337.56500000000079</v>
      </c>
      <c r="M73" s="38">
        <v>333.46499999999946</v>
      </c>
      <c r="N73" s="118"/>
      <c r="O73" s="38">
        <v>152.02500000000009</v>
      </c>
      <c r="P73" s="38">
        <v>166.72999999999826</v>
      </c>
      <c r="Q73" s="38">
        <v>170.79500000000135</v>
      </c>
      <c r="R73" s="38">
        <v>180.59500000000006</v>
      </c>
      <c r="S73" s="38">
        <v>170.84500000000281</v>
      </c>
      <c r="T73" s="12"/>
      <c r="U73" s="38">
        <v>508.1470994475369</v>
      </c>
      <c r="V73" s="38">
        <v>464.23860497240003</v>
      </c>
      <c r="W73" s="38">
        <v>293.91505524863163</v>
      </c>
      <c r="X73" s="38">
        <v>427.33011049726326</v>
      </c>
      <c r="Y73" s="38">
        <v>346.68957182322117</v>
      </c>
      <c r="Z73" s="38">
        <v>259.00656077349481</v>
      </c>
      <c r="AA73" s="38">
        <v>212.73204419890527</v>
      </c>
      <c r="AB73" s="38">
        <v>187.32354972376845</v>
      </c>
      <c r="AC73" s="38">
        <v>202.27451657458948</v>
      </c>
      <c r="AD73" s="38">
        <v>167.45752762431596</v>
      </c>
      <c r="AE73" s="38">
        <v>336.59806629835811</v>
      </c>
      <c r="AF73" s="38">
        <v>181.82354972376845</v>
      </c>
      <c r="AG73" s="12"/>
      <c r="AH73" s="38">
        <v>263.7316592195948</v>
      </c>
      <c r="AI73" s="38">
        <v>280.37466620335982</v>
      </c>
      <c r="AJ73" s="38">
        <v>208.76991946074207</v>
      </c>
      <c r="AK73" s="38">
        <v>139.20817970188938</v>
      </c>
      <c r="AL73" s="38">
        <v>111.94089850944685</v>
      </c>
      <c r="AM73" s="38">
        <v>56.424539105668117</v>
      </c>
      <c r="AN73" s="12"/>
      <c r="AO73" s="38">
        <v>510</v>
      </c>
      <c r="AP73" s="38">
        <v>323</v>
      </c>
      <c r="AQ73" s="38">
        <v>263</v>
      </c>
      <c r="AR73" s="38">
        <v>196</v>
      </c>
      <c r="AS73" s="38">
        <v>177</v>
      </c>
      <c r="AT73" s="38">
        <v>216</v>
      </c>
      <c r="AU73" s="12"/>
      <c r="AV73" s="38">
        <v>358</v>
      </c>
      <c r="AW73" s="38">
        <v>384</v>
      </c>
      <c r="AX73" s="38">
        <v>381.99999999999989</v>
      </c>
      <c r="AY73" s="38">
        <v>456.49999999999977</v>
      </c>
      <c r="AZ73" s="38">
        <v>504</v>
      </c>
      <c r="BA73" s="38">
        <v>380</v>
      </c>
      <c r="BB73" s="38">
        <v>184.75</v>
      </c>
      <c r="BC73" s="38">
        <v>189</v>
      </c>
      <c r="BD73" s="38">
        <v>140</v>
      </c>
      <c r="BE73" s="38">
        <v>166.25</v>
      </c>
      <c r="BF73" s="38">
        <v>170</v>
      </c>
      <c r="BG73" s="38">
        <v>147.5</v>
      </c>
      <c r="BH73" s="12"/>
      <c r="BI73" s="38">
        <v>356.5</v>
      </c>
      <c r="BJ73" s="38">
        <v>388.9</v>
      </c>
      <c r="BK73" s="38">
        <v>172.5</v>
      </c>
      <c r="BL73" s="38">
        <v>423.3</v>
      </c>
      <c r="BM73" s="38">
        <v>321.2</v>
      </c>
      <c r="BN73" s="38">
        <v>239.7</v>
      </c>
      <c r="BO73" s="12"/>
      <c r="BP73" s="120">
        <v>680</v>
      </c>
      <c r="BQ73" s="120">
        <v>520</v>
      </c>
      <c r="BR73" s="120">
        <v>640</v>
      </c>
      <c r="BS73" s="120">
        <v>190</v>
      </c>
      <c r="BT73" s="120">
        <v>140</v>
      </c>
      <c r="BU73" s="120">
        <v>210</v>
      </c>
      <c r="BV73" s="12"/>
      <c r="BW73" s="118"/>
      <c r="BX73" s="118"/>
      <c r="BY73" s="118"/>
      <c r="BZ73" s="118"/>
      <c r="CA73" s="118"/>
      <c r="CB73" s="118"/>
      <c r="CC73" s="12"/>
      <c r="CD73" s="38">
        <v>652.79</v>
      </c>
      <c r="CE73" s="38">
        <v>689.77</v>
      </c>
      <c r="CF73" s="38">
        <v>747.34999999999991</v>
      </c>
      <c r="CG73" s="38">
        <v>697.67</v>
      </c>
      <c r="CH73" s="38">
        <v>260.64999999999998</v>
      </c>
      <c r="CI73" s="38">
        <v>223.79</v>
      </c>
      <c r="CJ73" s="38">
        <v>237</v>
      </c>
      <c r="CK73" s="38">
        <v>233.72</v>
      </c>
      <c r="CL73" s="12"/>
      <c r="CM73" s="181">
        <v>377.28275109170266</v>
      </c>
      <c r="CN73" s="181">
        <v>425.86166758166735</v>
      </c>
      <c r="CO73" s="118"/>
      <c r="CP73" s="38">
        <v>251.111961811111</v>
      </c>
      <c r="CQ73" s="38">
        <v>145.69999999999999</v>
      </c>
      <c r="CR73" s="38">
        <v>132.30000000000001</v>
      </c>
      <c r="CS73" s="12"/>
      <c r="CT73" s="38">
        <v>364.99099999999999</v>
      </c>
      <c r="CU73" s="38">
        <v>664.61400000000003</v>
      </c>
      <c r="CV73" s="38">
        <v>889.34699999999998</v>
      </c>
      <c r="CW73" s="38">
        <v>385.92599999999999</v>
      </c>
      <c r="CX73" s="12"/>
      <c r="CY73" s="38">
        <v>101.1</v>
      </c>
      <c r="CZ73" s="38">
        <v>66.599999999999994</v>
      </c>
      <c r="DA73" s="12"/>
    </row>
    <row r="74" spans="1:105" s="1" customFormat="1" ht="12.95" customHeight="1" x14ac:dyDescent="0.2">
      <c r="A74" s="3"/>
      <c r="B74" s="148">
        <v>14</v>
      </c>
      <c r="C74" s="27" t="s">
        <v>199</v>
      </c>
      <c r="D74" s="75" t="s">
        <v>747</v>
      </c>
      <c r="E74" s="193" t="s">
        <v>748</v>
      </c>
      <c r="F74" s="5" t="s">
        <v>43</v>
      </c>
      <c r="G74" s="12"/>
      <c r="H74" s="38">
        <v>401.09999999999866</v>
      </c>
      <c r="I74" s="38">
        <v>348.33999999999838</v>
      </c>
      <c r="J74" s="38">
        <v>377.32999999999794</v>
      </c>
      <c r="K74" s="38">
        <v>379.21499999999941</v>
      </c>
      <c r="L74" s="38">
        <v>359.8450000000031</v>
      </c>
      <c r="M74" s="38">
        <v>357.45000000000357</v>
      </c>
      <c r="N74" s="118"/>
      <c r="O74" s="38">
        <v>167.44000000000204</v>
      </c>
      <c r="P74" s="38">
        <v>175.29499999999754</v>
      </c>
      <c r="Q74" s="38">
        <v>175.07999999999967</v>
      </c>
      <c r="R74" s="38">
        <v>191.73000000000107</v>
      </c>
      <c r="S74" s="38">
        <v>176.8449999999977</v>
      </c>
      <c r="T74" s="12"/>
      <c r="U74" s="38">
        <v>551.46821282401606</v>
      </c>
      <c r="V74" s="38">
        <v>504.11807639836752</v>
      </c>
      <c r="W74" s="38">
        <v>312.28383356071095</v>
      </c>
      <c r="X74" s="38">
        <v>464.73478854025029</v>
      </c>
      <c r="Y74" s="38">
        <v>376.30109140518778</v>
      </c>
      <c r="Z74" s="38">
        <v>282.36739427012526</v>
      </c>
      <c r="AA74" s="38">
        <v>226.5504092769454</v>
      </c>
      <c r="AB74" s="38">
        <v>195.5504092769454</v>
      </c>
      <c r="AC74" s="38">
        <v>207.08356070941414</v>
      </c>
      <c r="AD74" s="38">
        <v>177.46684856753143</v>
      </c>
      <c r="AE74" s="38">
        <v>363.95095497953929</v>
      </c>
      <c r="AF74" s="38">
        <v>189.95034338317686</v>
      </c>
      <c r="AG74" s="12"/>
      <c r="AH74" s="38">
        <v>278.70363831968956</v>
      </c>
      <c r="AI74" s="38">
        <v>299.92141669515024</v>
      </c>
      <c r="AJ74" s="38">
        <v>215.56276183022953</v>
      </c>
      <c r="AK74" s="38">
        <v>137.82188534076951</v>
      </c>
      <c r="AL74" s="38">
        <v>105.0094267038474</v>
      </c>
      <c r="AM74" s="38">
        <v>52.265656022308441</v>
      </c>
      <c r="AN74" s="12"/>
      <c r="AO74" s="38">
        <v>561</v>
      </c>
      <c r="AP74" s="38">
        <v>349</v>
      </c>
      <c r="AQ74" s="38">
        <v>282</v>
      </c>
      <c r="AR74" s="38">
        <v>199</v>
      </c>
      <c r="AS74" s="38">
        <v>181</v>
      </c>
      <c r="AT74" s="38">
        <v>222</v>
      </c>
      <c r="AU74" s="12"/>
      <c r="AV74" s="38">
        <v>418.25</v>
      </c>
      <c r="AW74" s="38">
        <v>427.5</v>
      </c>
      <c r="AX74" s="38">
        <v>424.49999999999989</v>
      </c>
      <c r="AY74" s="38">
        <v>508.50000000000023</v>
      </c>
      <c r="AZ74" s="38">
        <v>567.5</v>
      </c>
      <c r="BA74" s="38">
        <v>417.5</v>
      </c>
      <c r="BB74" s="38">
        <v>191.5</v>
      </c>
      <c r="BC74" s="38">
        <v>198</v>
      </c>
      <c r="BD74" s="38">
        <v>146.49999999999977</v>
      </c>
      <c r="BE74" s="38">
        <v>170</v>
      </c>
      <c r="BF74" s="38">
        <v>181.75</v>
      </c>
      <c r="BG74" s="38">
        <v>152.5</v>
      </c>
      <c r="BH74" s="12"/>
      <c r="BI74" s="38">
        <v>375.5</v>
      </c>
      <c r="BJ74" s="38">
        <v>414.1</v>
      </c>
      <c r="BK74" s="38">
        <v>180.9</v>
      </c>
      <c r="BL74" s="38">
        <v>437</v>
      </c>
      <c r="BM74" s="38">
        <v>324.39999999999998</v>
      </c>
      <c r="BN74" s="38">
        <v>247.6</v>
      </c>
      <c r="BO74" s="12"/>
      <c r="BP74" s="120">
        <v>750</v>
      </c>
      <c r="BQ74" s="120">
        <v>580</v>
      </c>
      <c r="BR74" s="120">
        <v>730</v>
      </c>
      <c r="BS74" s="120">
        <v>200</v>
      </c>
      <c r="BT74" s="120">
        <v>160</v>
      </c>
      <c r="BU74" s="120">
        <v>220</v>
      </c>
      <c r="BV74" s="12"/>
      <c r="BW74" s="38">
        <v>347.64</v>
      </c>
      <c r="BX74" s="38">
        <v>406.24</v>
      </c>
      <c r="BY74" s="38">
        <v>258.41000000000003</v>
      </c>
      <c r="BZ74" s="38">
        <v>286.91000000000003</v>
      </c>
      <c r="CA74" s="38">
        <v>329.40999999999997</v>
      </c>
      <c r="CB74" s="38">
        <v>187.20999999999998</v>
      </c>
      <c r="CC74" s="12"/>
      <c r="CD74" s="38">
        <v>738.2</v>
      </c>
      <c r="CE74" s="38">
        <v>790.16</v>
      </c>
      <c r="CF74" s="38">
        <v>880.91</v>
      </c>
      <c r="CG74" s="38">
        <v>805.64</v>
      </c>
      <c r="CH74" s="38">
        <v>288.2</v>
      </c>
      <c r="CI74" s="38">
        <v>256.29999999999995</v>
      </c>
      <c r="CJ74" s="38">
        <v>283.5</v>
      </c>
      <c r="CK74" s="38">
        <v>268.10000000000002</v>
      </c>
      <c r="CL74" s="12"/>
      <c r="CM74" s="181">
        <v>406.45613203784615</v>
      </c>
      <c r="CN74" s="181">
        <v>459.39565774599185</v>
      </c>
      <c r="CO74" s="118"/>
      <c r="CP74" s="38">
        <v>264.529904527778</v>
      </c>
      <c r="CQ74" s="38">
        <v>155.42990452777801</v>
      </c>
      <c r="CR74" s="38">
        <v>139.92392362222199</v>
      </c>
      <c r="CS74" s="12"/>
      <c r="CT74" s="38">
        <v>428.983</v>
      </c>
      <c r="CU74" s="38">
        <v>821.24699999999996</v>
      </c>
      <c r="CV74" s="38">
        <v>898.37299999999993</v>
      </c>
      <c r="CW74" s="38">
        <v>393.89600000000002</v>
      </c>
      <c r="CX74" s="12"/>
      <c r="CY74" s="38">
        <v>106.7</v>
      </c>
      <c r="CZ74" s="38">
        <v>69.8</v>
      </c>
      <c r="DA74" s="12"/>
    </row>
    <row r="75" spans="1:105" s="1" customFormat="1" ht="12.95" customHeight="1" x14ac:dyDescent="0.2">
      <c r="A75" s="3"/>
      <c r="B75" s="148">
        <v>30</v>
      </c>
      <c r="C75" s="27" t="s">
        <v>200</v>
      </c>
      <c r="D75" s="75" t="s">
        <v>749</v>
      </c>
      <c r="E75" s="193" t="s">
        <v>750</v>
      </c>
      <c r="F75" s="5" t="s">
        <v>43</v>
      </c>
      <c r="G75" s="12"/>
      <c r="H75" s="38">
        <v>427.79000000000013</v>
      </c>
      <c r="I75" s="38">
        <v>375.77999999999918</v>
      </c>
      <c r="J75" s="38">
        <v>397.95000000000249</v>
      </c>
      <c r="K75" s="38">
        <v>405.62999999999573</v>
      </c>
      <c r="L75" s="38">
        <v>388.54500000000127</v>
      </c>
      <c r="M75" s="38">
        <v>374.29999999999961</v>
      </c>
      <c r="N75" s="118"/>
      <c r="O75" s="38">
        <v>167.00499999999784</v>
      </c>
      <c r="P75" s="38">
        <v>174.99999999999739</v>
      </c>
      <c r="Q75" s="38">
        <v>174.485000000002</v>
      </c>
      <c r="R75" s="38">
        <v>192.22000000000406</v>
      </c>
      <c r="S75" s="38">
        <v>174.09999999999926</v>
      </c>
      <c r="T75" s="12"/>
      <c r="U75" s="38">
        <v>583.98032243924092</v>
      </c>
      <c r="V75" s="38">
        <v>537.40412059812206</v>
      </c>
      <c r="W75" s="38">
        <v>321.30137353270743</v>
      </c>
      <c r="X75" s="38">
        <v>500.85446398129886</v>
      </c>
      <c r="Y75" s="38">
        <v>401.89084798597412</v>
      </c>
      <c r="Z75" s="38">
        <v>294.25171691588423</v>
      </c>
      <c r="AA75" s="38">
        <v>232.01327261214789</v>
      </c>
      <c r="AB75" s="38">
        <v>194.17551507476526</v>
      </c>
      <c r="AC75" s="38">
        <v>209.88741415420577</v>
      </c>
      <c r="AD75" s="38">
        <v>171.72517169158846</v>
      </c>
      <c r="AE75" s="38">
        <v>383.0034338317684</v>
      </c>
      <c r="AF75" s="38">
        <v>192.46684856753131</v>
      </c>
      <c r="AG75" s="12"/>
      <c r="AH75" s="38">
        <v>295.16586344390254</v>
      </c>
      <c r="AI75" s="38">
        <v>321.41376616287278</v>
      </c>
      <c r="AJ75" s="38">
        <v>223.03173434028915</v>
      </c>
      <c r="AK75" s="38">
        <v>136.29760523667571</v>
      </c>
      <c r="AL75" s="38">
        <v>97.388026183378443</v>
      </c>
      <c r="AM75" s="38">
        <v>47.692815710027062</v>
      </c>
      <c r="AN75" s="12"/>
      <c r="AO75" s="38">
        <v>633</v>
      </c>
      <c r="AP75" s="38">
        <v>384</v>
      </c>
      <c r="AQ75" s="38">
        <v>311</v>
      </c>
      <c r="AR75" s="38">
        <v>204</v>
      </c>
      <c r="AS75" s="38">
        <v>190</v>
      </c>
      <c r="AT75" s="38">
        <v>232</v>
      </c>
      <c r="AU75" s="12"/>
      <c r="AV75" s="38">
        <v>520</v>
      </c>
      <c r="AW75" s="38">
        <v>488</v>
      </c>
      <c r="AX75" s="38">
        <v>486.99999999999989</v>
      </c>
      <c r="AY75" s="38">
        <v>561.49999999999977</v>
      </c>
      <c r="AZ75" s="38">
        <v>617</v>
      </c>
      <c r="BA75" s="38">
        <v>470</v>
      </c>
      <c r="BB75" s="38">
        <v>201</v>
      </c>
      <c r="BC75" s="38">
        <v>203.75</v>
      </c>
      <c r="BD75" s="38">
        <v>154</v>
      </c>
      <c r="BE75" s="38">
        <v>177.5</v>
      </c>
      <c r="BF75" s="38">
        <v>194.75</v>
      </c>
      <c r="BG75" s="38">
        <v>161.99999999999989</v>
      </c>
      <c r="BH75" s="12"/>
      <c r="BI75" s="38">
        <v>406.9</v>
      </c>
      <c r="BJ75" s="38">
        <v>464.8</v>
      </c>
      <c r="BK75" s="38">
        <v>188.1</v>
      </c>
      <c r="BL75" s="38">
        <v>466.7</v>
      </c>
      <c r="BM75" s="38">
        <v>345</v>
      </c>
      <c r="BN75" s="38">
        <v>280.10000000000002</v>
      </c>
      <c r="BO75" s="12"/>
      <c r="BP75" s="120">
        <v>850</v>
      </c>
      <c r="BQ75" s="120">
        <v>650</v>
      </c>
      <c r="BR75" s="120">
        <v>820</v>
      </c>
      <c r="BS75" s="120">
        <v>210</v>
      </c>
      <c r="BT75" s="120">
        <v>180</v>
      </c>
      <c r="BU75" s="120">
        <v>240</v>
      </c>
      <c r="BV75" s="12"/>
      <c r="BW75" s="38">
        <v>361.24</v>
      </c>
      <c r="BX75" s="38">
        <v>417.54</v>
      </c>
      <c r="BY75" s="38">
        <v>269.61</v>
      </c>
      <c r="BZ75" s="38">
        <v>344.91</v>
      </c>
      <c r="CA75" s="38">
        <v>350.60999999999996</v>
      </c>
      <c r="CB75" s="38">
        <v>213.91</v>
      </c>
      <c r="CC75" s="12"/>
      <c r="CD75" s="38">
        <v>820.89</v>
      </c>
      <c r="CE75" s="38">
        <v>898.28</v>
      </c>
      <c r="CF75" s="38">
        <v>1016</v>
      </c>
      <c r="CG75" s="38">
        <v>912.81</v>
      </c>
      <c r="CH75" s="38">
        <v>291.2</v>
      </c>
      <c r="CI75" s="38">
        <v>260.29999999999995</v>
      </c>
      <c r="CJ75" s="38">
        <v>277.5</v>
      </c>
      <c r="CK75" s="38">
        <v>264.10000000000002</v>
      </c>
      <c r="CL75" s="12"/>
      <c r="CM75" s="181">
        <v>440.90135001164424</v>
      </c>
      <c r="CN75" s="181">
        <v>497.88808612118811</v>
      </c>
      <c r="CO75" s="118"/>
      <c r="CP75" s="38">
        <v>279.39999999999998</v>
      </c>
      <c r="CQ75" s="38">
        <v>168.11794271666699</v>
      </c>
      <c r="CR75" s="38">
        <v>151.00598090555499</v>
      </c>
      <c r="CS75" s="12"/>
      <c r="CT75" s="38">
        <v>487.72500000000002</v>
      </c>
      <c r="CU75" s="38">
        <v>927.12</v>
      </c>
      <c r="CV75" s="38">
        <v>933.15099999999995</v>
      </c>
      <c r="CW75" s="38">
        <v>416.99299999999999</v>
      </c>
      <c r="CX75" s="12"/>
      <c r="CY75" s="38">
        <v>111.1</v>
      </c>
      <c r="CZ75" s="38">
        <v>72.900000000000006</v>
      </c>
      <c r="DA75" s="12"/>
    </row>
    <row r="76" spans="1:105" s="1" customFormat="1" ht="12.95" customHeight="1" x14ac:dyDescent="0.2">
      <c r="A76" s="3"/>
      <c r="B76" s="148">
        <v>60</v>
      </c>
      <c r="C76" s="27" t="s">
        <v>201</v>
      </c>
      <c r="D76" s="75" t="s">
        <v>751</v>
      </c>
      <c r="E76" s="193" t="s">
        <v>752</v>
      </c>
      <c r="F76" s="5" t="s">
        <v>43</v>
      </c>
      <c r="G76" s="12"/>
      <c r="H76" s="38">
        <v>463.2299999999978</v>
      </c>
      <c r="I76" s="38">
        <v>415.63499999999891</v>
      </c>
      <c r="J76" s="38">
        <v>436.95499999999998</v>
      </c>
      <c r="K76" s="38">
        <v>446.16499999999837</v>
      </c>
      <c r="L76" s="38">
        <v>435.18000000000166</v>
      </c>
      <c r="M76" s="38">
        <v>403.81500000000182</v>
      </c>
      <c r="N76" s="118"/>
      <c r="O76" s="38">
        <v>177.78499999999698</v>
      </c>
      <c r="P76" s="38">
        <v>180.37499999999929</v>
      </c>
      <c r="Q76" s="38">
        <v>180.66999999999945</v>
      </c>
      <c r="R76" s="38">
        <v>208.86500000000251</v>
      </c>
      <c r="S76" s="38">
        <v>183.78000000000006</v>
      </c>
      <c r="T76" s="12"/>
      <c r="U76" s="38">
        <v>642.29002198722105</v>
      </c>
      <c r="V76" s="38">
        <v>590.29002198722094</v>
      </c>
      <c r="W76" s="38">
        <v>347.97876313125698</v>
      </c>
      <c r="X76" s="38">
        <v>550.0512686280623</v>
      </c>
      <c r="Y76" s="38">
        <v>444.14626740655012</v>
      </c>
      <c r="Z76" s="38">
        <v>320.57376190974469</v>
      </c>
      <c r="AA76" s="38">
        <v>251.69251038285438</v>
      </c>
      <c r="AB76" s="38">
        <v>202.21500366453677</v>
      </c>
      <c r="AC76" s="38">
        <v>219.02500610756152</v>
      </c>
      <c r="AD76" s="38">
        <v>184.40625763445189</v>
      </c>
      <c r="AE76" s="38">
        <v>422.31251526890361</v>
      </c>
      <c r="AF76" s="38">
        <v>201.02500610756141</v>
      </c>
      <c r="AG76" s="12"/>
      <c r="AH76" s="38">
        <v>310.13784254399741</v>
      </c>
      <c r="AI76" s="38">
        <v>340.96051665466319</v>
      </c>
      <c r="AJ76" s="38">
        <v>229.82457670977658</v>
      </c>
      <c r="AK76" s="38">
        <v>134.91131087555581</v>
      </c>
      <c r="AL76" s="38">
        <v>90.456554377778986</v>
      </c>
      <c r="AM76" s="38">
        <v>43.533932626667394</v>
      </c>
      <c r="AN76" s="12"/>
      <c r="AO76" s="38">
        <v>721</v>
      </c>
      <c r="AP76" s="38">
        <v>429</v>
      </c>
      <c r="AQ76" s="38">
        <v>343</v>
      </c>
      <c r="AR76" s="38">
        <v>214</v>
      </c>
      <c r="AS76" s="38">
        <v>202</v>
      </c>
      <c r="AT76" s="38">
        <v>244</v>
      </c>
      <c r="AU76" s="12"/>
      <c r="AV76" s="38">
        <v>598.5</v>
      </c>
      <c r="AW76" s="38">
        <v>535.25</v>
      </c>
      <c r="AX76" s="38">
        <v>531.99999999999989</v>
      </c>
      <c r="AY76" s="38">
        <v>630</v>
      </c>
      <c r="AZ76" s="38">
        <v>695.25</v>
      </c>
      <c r="BA76" s="38">
        <v>515</v>
      </c>
      <c r="BB76" s="38">
        <v>209.70000000000027</v>
      </c>
      <c r="BC76" s="38">
        <v>216</v>
      </c>
      <c r="BD76" s="38">
        <v>166.50000000000011</v>
      </c>
      <c r="BE76" s="38">
        <v>186</v>
      </c>
      <c r="BF76" s="38">
        <v>208.5</v>
      </c>
      <c r="BG76" s="38">
        <v>171.99999999999989</v>
      </c>
      <c r="BH76" s="12"/>
      <c r="BI76" s="38">
        <v>443</v>
      </c>
      <c r="BJ76" s="38">
        <v>522.4</v>
      </c>
      <c r="BK76" s="38">
        <v>323.7</v>
      </c>
      <c r="BL76" s="38">
        <v>603.5</v>
      </c>
      <c r="BM76" s="38">
        <v>366.4</v>
      </c>
      <c r="BN76" s="38">
        <v>313.8</v>
      </c>
      <c r="BO76" s="12"/>
      <c r="BP76" s="120">
        <v>930</v>
      </c>
      <c r="BQ76" s="120">
        <v>720</v>
      </c>
      <c r="BR76" s="120">
        <v>910</v>
      </c>
      <c r="BS76" s="120">
        <v>230</v>
      </c>
      <c r="BT76" s="120">
        <v>200</v>
      </c>
      <c r="BU76" s="120">
        <v>250</v>
      </c>
      <c r="BV76" s="12"/>
      <c r="BW76" s="38">
        <v>414.46</v>
      </c>
      <c r="BX76" s="38">
        <v>476.36</v>
      </c>
      <c r="BY76" s="38">
        <v>298.18</v>
      </c>
      <c r="BZ76" s="38">
        <v>364.18</v>
      </c>
      <c r="CA76" s="38">
        <v>372.17999999999995</v>
      </c>
      <c r="CB76" s="38">
        <v>220.98000000000002</v>
      </c>
      <c r="CC76" s="12"/>
      <c r="CD76" s="38">
        <v>899.75</v>
      </c>
      <c r="CE76" s="38">
        <v>999.31</v>
      </c>
      <c r="CF76" s="38">
        <v>1138.2</v>
      </c>
      <c r="CG76" s="38">
        <v>1018.3</v>
      </c>
      <c r="CH76" s="38">
        <v>359.15000000000003</v>
      </c>
      <c r="CI76" s="38">
        <v>323.27</v>
      </c>
      <c r="CJ76" s="38">
        <v>327.85</v>
      </c>
      <c r="CK76" s="38">
        <v>322.51</v>
      </c>
      <c r="CL76" s="12"/>
      <c r="CM76" s="181">
        <v>470.08994290201917</v>
      </c>
      <c r="CN76" s="181">
        <v>534.91187739463737</v>
      </c>
      <c r="CO76" s="118"/>
      <c r="CP76" s="38">
        <v>291.09834331666701</v>
      </c>
      <c r="CQ76" s="38">
        <v>181.798343316667</v>
      </c>
      <c r="CR76" s="38">
        <v>159.5</v>
      </c>
      <c r="CS76" s="12"/>
      <c r="CT76" s="38">
        <v>508.39100000000002</v>
      </c>
      <c r="CU76" s="38">
        <v>959.30099999999993</v>
      </c>
      <c r="CV76" s="38">
        <v>981.86599999999999</v>
      </c>
      <c r="CW76" s="38">
        <v>446.18600000000004</v>
      </c>
      <c r="CX76" s="12"/>
      <c r="CY76" s="38">
        <v>115.1</v>
      </c>
      <c r="CZ76" s="38">
        <v>78.8</v>
      </c>
      <c r="DA76" s="12"/>
    </row>
    <row r="77" spans="1:105" s="1" customFormat="1" ht="12.95" customHeight="1" x14ac:dyDescent="0.2">
      <c r="A77" s="3"/>
      <c r="B77" s="148">
        <v>90</v>
      </c>
      <c r="C77" s="27" t="s">
        <v>202</v>
      </c>
      <c r="D77" s="75" t="s">
        <v>753</v>
      </c>
      <c r="E77" s="193" t="s">
        <v>754</v>
      </c>
      <c r="F77" s="5" t="s">
        <v>43</v>
      </c>
      <c r="G77" s="12"/>
      <c r="H77" s="38">
        <v>490.09999999999889</v>
      </c>
      <c r="I77" s="38">
        <v>436.64000000000061</v>
      </c>
      <c r="J77" s="38">
        <v>454.53500000000037</v>
      </c>
      <c r="K77" s="38">
        <v>467.84999999999741</v>
      </c>
      <c r="L77" s="38">
        <v>456.10000000000372</v>
      </c>
      <c r="M77" s="38">
        <v>413.6250000000008</v>
      </c>
      <c r="N77" s="118"/>
      <c r="O77" s="38">
        <v>182.56500000000119</v>
      </c>
      <c r="P77" s="38">
        <v>180.60999999999771</v>
      </c>
      <c r="Q77" s="38">
        <v>186.84999999999951</v>
      </c>
      <c r="R77" s="38">
        <v>214.37499999999997</v>
      </c>
      <c r="S77" s="38">
        <v>184.88999999999868</v>
      </c>
      <c r="T77" s="12"/>
      <c r="U77" s="38">
        <v>676.07069952247286</v>
      </c>
      <c r="V77" s="120">
        <v>620.00667079794403</v>
      </c>
      <c r="W77" s="120">
        <v>359.19097437392918</v>
      </c>
      <c r="X77" s="120">
        <v>576.00555899828669</v>
      </c>
      <c r="Y77" s="120">
        <v>467.94264207341519</v>
      </c>
      <c r="Z77" s="120">
        <v>336.2538912988008</v>
      </c>
      <c r="AA77" s="120">
        <v>260.81458462435745</v>
      </c>
      <c r="AB77" s="120">
        <v>206.06402872452884</v>
      </c>
      <c r="AC77" s="120">
        <v>225.43930667444329</v>
      </c>
      <c r="AD77" s="120">
        <v>195.44486567272997</v>
      </c>
      <c r="AE77" s="38">
        <v>449.1954215725587</v>
      </c>
      <c r="AF77" s="38">
        <v>203.62472205008567</v>
      </c>
      <c r="AG77" s="12"/>
      <c r="AH77" s="38">
        <v>318.89588887913374</v>
      </c>
      <c r="AI77" s="38">
        <v>352.3946327033135</v>
      </c>
      <c r="AJ77" s="38">
        <v>233.79813476923661</v>
      </c>
      <c r="AK77" s="38">
        <v>134.10038065933946</v>
      </c>
      <c r="AL77" s="38">
        <v>86.401903296697341</v>
      </c>
      <c r="AM77" s="38">
        <v>41.101141978018404</v>
      </c>
      <c r="AN77" s="12"/>
      <c r="AO77" s="38">
        <v>769</v>
      </c>
      <c r="AP77" s="38">
        <v>453</v>
      </c>
      <c r="AQ77" s="38">
        <v>363</v>
      </c>
      <c r="AR77" s="38">
        <v>219</v>
      </c>
      <c r="AS77" s="38">
        <v>211</v>
      </c>
      <c r="AT77" s="38">
        <v>251</v>
      </c>
      <c r="AU77" s="12"/>
      <c r="AV77" s="38">
        <v>652</v>
      </c>
      <c r="AW77" s="38">
        <v>583.75</v>
      </c>
      <c r="AX77" s="38">
        <v>563.99999999999977</v>
      </c>
      <c r="AY77" s="38">
        <v>665</v>
      </c>
      <c r="AZ77" s="38">
        <v>731.5</v>
      </c>
      <c r="BA77" s="38">
        <v>547.5</v>
      </c>
      <c r="BB77" s="38">
        <v>219.30000000000018</v>
      </c>
      <c r="BC77" s="38">
        <v>226.30000000000018</v>
      </c>
      <c r="BD77" s="38">
        <v>169.49999999999989</v>
      </c>
      <c r="BE77" s="38">
        <v>200.25</v>
      </c>
      <c r="BF77" s="38">
        <v>223.5</v>
      </c>
      <c r="BG77" s="38">
        <v>182.5</v>
      </c>
      <c r="BH77" s="12"/>
      <c r="BI77" s="38">
        <v>453.1</v>
      </c>
      <c r="BJ77" s="38">
        <v>584.20000000000005</v>
      </c>
      <c r="BK77" s="38">
        <v>340.2</v>
      </c>
      <c r="BL77" s="38">
        <v>609.70000000000005</v>
      </c>
      <c r="BM77" s="38">
        <v>367.5</v>
      </c>
      <c r="BN77" s="38">
        <v>431.4</v>
      </c>
      <c r="BO77" s="12"/>
      <c r="BP77" s="120">
        <v>960</v>
      </c>
      <c r="BQ77" s="120">
        <v>740</v>
      </c>
      <c r="BR77" s="120">
        <v>940</v>
      </c>
      <c r="BS77" s="120">
        <v>240</v>
      </c>
      <c r="BT77" s="120">
        <v>200</v>
      </c>
      <c r="BU77" s="120">
        <v>250</v>
      </c>
      <c r="BV77" s="12"/>
      <c r="BW77" s="38">
        <v>425.11</v>
      </c>
      <c r="BX77" s="38">
        <v>474.81</v>
      </c>
      <c r="BY77" s="38">
        <v>306.39999999999998</v>
      </c>
      <c r="BZ77" s="38">
        <v>392.2</v>
      </c>
      <c r="CA77" s="38">
        <v>390.29999999999995</v>
      </c>
      <c r="CB77" s="38">
        <v>239.5</v>
      </c>
      <c r="CC77" s="12"/>
      <c r="CD77" s="38">
        <v>932.02</v>
      </c>
      <c r="CE77" s="38">
        <v>1043.5999999999999</v>
      </c>
      <c r="CF77" s="38">
        <v>1187.3</v>
      </c>
      <c r="CG77" s="38">
        <v>1064.5999999999999</v>
      </c>
      <c r="CH77" s="38">
        <v>372.71999999999997</v>
      </c>
      <c r="CI77" s="38">
        <v>347.16</v>
      </c>
      <c r="CJ77" s="38">
        <v>352.51</v>
      </c>
      <c r="CK77" s="38">
        <v>336.39000000000004</v>
      </c>
      <c r="CL77" s="12"/>
      <c r="CM77" s="181">
        <v>494.11572052401698</v>
      </c>
      <c r="CN77" s="181">
        <v>564.13154533844329</v>
      </c>
      <c r="CO77" s="118"/>
      <c r="CP77" s="38">
        <v>300.2</v>
      </c>
      <c r="CQ77" s="38">
        <v>190.69502994999999</v>
      </c>
      <c r="CR77" s="38">
        <v>166.696686633333</v>
      </c>
      <c r="CS77" s="12"/>
      <c r="CT77" s="38">
        <v>558.36099999999999</v>
      </c>
      <c r="CU77" s="38">
        <v>1009.9469999999999</v>
      </c>
      <c r="CV77" s="38">
        <v>1116.2629999999999</v>
      </c>
      <c r="CW77" s="38">
        <v>498.47699999999998</v>
      </c>
      <c r="CX77" s="12"/>
      <c r="CY77" s="38">
        <v>118.3</v>
      </c>
      <c r="CZ77" s="38">
        <v>88</v>
      </c>
      <c r="DA77" s="12"/>
    </row>
    <row r="78" spans="1:105" s="1" customFormat="1" ht="12.95" customHeight="1" x14ac:dyDescent="0.2">
      <c r="A78" s="3"/>
      <c r="B78" s="148">
        <v>120</v>
      </c>
      <c r="C78" s="27" t="s">
        <v>203</v>
      </c>
      <c r="D78" s="75" t="s">
        <v>755</v>
      </c>
      <c r="E78" s="193" t="s">
        <v>756</v>
      </c>
      <c r="F78" s="5" t="s">
        <v>43</v>
      </c>
      <c r="G78" s="12"/>
      <c r="H78" s="38">
        <v>508.79999999999814</v>
      </c>
      <c r="I78" s="38">
        <v>456.13000000000045</v>
      </c>
      <c r="J78" s="38">
        <v>471.45499999999839</v>
      </c>
      <c r="K78" s="38">
        <v>489.99999999999602</v>
      </c>
      <c r="L78" s="38">
        <v>482.49000000000206</v>
      </c>
      <c r="M78" s="38">
        <v>430.57000000000232</v>
      </c>
      <c r="N78" s="118"/>
      <c r="O78" s="38">
        <v>192.59999999999832</v>
      </c>
      <c r="P78" s="38">
        <v>184.77499999999813</v>
      </c>
      <c r="Q78" s="38">
        <v>191.89500000000302</v>
      </c>
      <c r="R78" s="38">
        <v>229.61000000000232</v>
      </c>
      <c r="S78" s="38">
        <v>195.90500000000176</v>
      </c>
      <c r="T78" s="12"/>
      <c r="U78" s="118"/>
      <c r="V78" s="118"/>
      <c r="W78" s="118"/>
      <c r="X78" s="118"/>
      <c r="Y78" s="118"/>
      <c r="Z78" s="118"/>
      <c r="AA78" s="118"/>
      <c r="AB78" s="118"/>
      <c r="AC78" s="118"/>
      <c r="AD78" s="118"/>
      <c r="AE78" s="118"/>
      <c r="AF78" s="118"/>
      <c r="AG78" s="12"/>
      <c r="AH78" s="38">
        <v>325.10982164409216</v>
      </c>
      <c r="AI78" s="38">
        <v>360.50726714645373</v>
      </c>
      <c r="AJ78" s="38">
        <v>236.61741907926407</v>
      </c>
      <c r="AK78" s="38">
        <v>133.52501651443592</v>
      </c>
      <c r="AL78" s="38">
        <v>83.525082572179528</v>
      </c>
      <c r="AM78" s="38">
        <v>39.375049543307711</v>
      </c>
      <c r="AN78" s="12"/>
      <c r="AO78" s="38">
        <v>806</v>
      </c>
      <c r="AP78" s="38">
        <v>475</v>
      </c>
      <c r="AQ78" s="38">
        <v>381</v>
      </c>
      <c r="AR78" s="38">
        <v>226</v>
      </c>
      <c r="AS78" s="38">
        <v>219</v>
      </c>
      <c r="AT78" s="38">
        <v>259</v>
      </c>
      <c r="AU78" s="12"/>
      <c r="AV78" s="38">
        <v>694</v>
      </c>
      <c r="AW78" s="38">
        <v>614.75</v>
      </c>
      <c r="AX78" s="38">
        <v>584.49999999999989</v>
      </c>
      <c r="AY78" s="38">
        <v>688.50000000000023</v>
      </c>
      <c r="AZ78" s="38">
        <v>761.75</v>
      </c>
      <c r="BA78" s="38">
        <v>568.50000000000023</v>
      </c>
      <c r="BB78" s="38">
        <v>224</v>
      </c>
      <c r="BC78" s="38">
        <v>232</v>
      </c>
      <c r="BD78" s="38">
        <v>175</v>
      </c>
      <c r="BE78" s="38">
        <v>208.5</v>
      </c>
      <c r="BF78" s="38">
        <v>238.25</v>
      </c>
      <c r="BG78" s="38">
        <v>185.50000000000011</v>
      </c>
      <c r="BH78" s="12"/>
      <c r="BI78" s="38">
        <v>470.2</v>
      </c>
      <c r="BJ78" s="38">
        <v>689.1</v>
      </c>
      <c r="BK78" s="38">
        <v>351.3</v>
      </c>
      <c r="BL78" s="38">
        <v>774.2</v>
      </c>
      <c r="BM78" s="38">
        <v>410.6</v>
      </c>
      <c r="BN78" s="38">
        <v>464.4</v>
      </c>
      <c r="BO78" s="12"/>
      <c r="BP78" s="120">
        <v>990</v>
      </c>
      <c r="BQ78" s="120">
        <v>770</v>
      </c>
      <c r="BR78" s="120">
        <v>990</v>
      </c>
      <c r="BS78" s="120">
        <v>240</v>
      </c>
      <c r="BT78" s="120">
        <v>210</v>
      </c>
      <c r="BU78" s="120">
        <v>270</v>
      </c>
      <c r="BV78" s="12"/>
      <c r="BW78" s="38">
        <v>424.18</v>
      </c>
      <c r="BX78" s="38">
        <v>473.88</v>
      </c>
      <c r="BY78" s="38">
        <v>305.58000000000004</v>
      </c>
      <c r="BZ78" s="38">
        <v>403.58000000000004</v>
      </c>
      <c r="CA78" s="38">
        <v>396.78000000000003</v>
      </c>
      <c r="CB78" s="38">
        <v>243.68</v>
      </c>
      <c r="CC78" s="12"/>
      <c r="CD78" s="38">
        <v>957.97</v>
      </c>
      <c r="CE78" s="38">
        <v>1080.7</v>
      </c>
      <c r="CF78" s="38">
        <v>1226.5999999999999</v>
      </c>
      <c r="CG78" s="38">
        <v>1102.5999999999999</v>
      </c>
      <c r="CH78" s="38">
        <v>352.62</v>
      </c>
      <c r="CI78" s="38">
        <v>338.3</v>
      </c>
      <c r="CJ78" s="38">
        <v>347.74</v>
      </c>
      <c r="CK78" s="38">
        <v>313.14999999999998</v>
      </c>
      <c r="CL78" s="12"/>
      <c r="CM78" s="181">
        <v>507.40523028111306</v>
      </c>
      <c r="CN78" s="181">
        <v>585.94166209912123</v>
      </c>
      <c r="CO78" s="118"/>
      <c r="CP78" s="38">
        <v>310.193696180556</v>
      </c>
      <c r="CQ78" s="38">
        <v>203.412607638889</v>
      </c>
      <c r="CR78" s="38">
        <v>173.38739236111101</v>
      </c>
      <c r="CS78" s="12"/>
      <c r="CT78" s="38">
        <v>621.09</v>
      </c>
      <c r="CU78" s="38">
        <v>1067.0729999999999</v>
      </c>
      <c r="CV78" s="38">
        <v>1119.316</v>
      </c>
      <c r="CW78" s="38">
        <v>498.67499999999995</v>
      </c>
      <c r="CX78" s="12"/>
      <c r="CY78" s="38">
        <v>123</v>
      </c>
      <c r="CZ78" s="38">
        <v>92.2</v>
      </c>
      <c r="DA78" s="12"/>
    </row>
    <row r="79" spans="1:105" s="1" customFormat="1" ht="12.95" customHeight="1" x14ac:dyDescent="0.2">
      <c r="A79" s="3"/>
      <c r="B79" s="148">
        <v>150</v>
      </c>
      <c r="C79" s="27" t="s">
        <v>204</v>
      </c>
      <c r="D79" s="75" t="s">
        <v>757</v>
      </c>
      <c r="E79" s="193" t="s">
        <v>758</v>
      </c>
      <c r="F79" s="5" t="s">
        <v>43</v>
      </c>
      <c r="G79" s="12"/>
      <c r="H79" s="38">
        <v>530.31000000000051</v>
      </c>
      <c r="I79" s="38">
        <v>479.03499999999849</v>
      </c>
      <c r="J79" s="38">
        <v>485.77499999999941</v>
      </c>
      <c r="K79" s="38">
        <v>512.47500000000116</v>
      </c>
      <c r="L79" s="38">
        <v>508.15500000000458</v>
      </c>
      <c r="M79" s="38">
        <v>446.75499999999869</v>
      </c>
      <c r="N79" s="118"/>
      <c r="O79" s="38">
        <v>209.34999999999704</v>
      </c>
      <c r="P79" s="38">
        <v>189.32499999999575</v>
      </c>
      <c r="Q79" s="38">
        <v>202.57000000000193</v>
      </c>
      <c r="R79" s="38">
        <v>249.26000000000116</v>
      </c>
      <c r="S79" s="38">
        <v>207.259999999998</v>
      </c>
      <c r="T79" s="12"/>
      <c r="U79" s="118"/>
      <c r="V79" s="118"/>
      <c r="W79" s="118"/>
      <c r="X79" s="118"/>
      <c r="Y79" s="118"/>
      <c r="Z79" s="118"/>
      <c r="AA79" s="118"/>
      <c r="AB79" s="118"/>
      <c r="AC79" s="118"/>
      <c r="AD79" s="118"/>
      <c r="AE79" s="118"/>
      <c r="AF79" s="118"/>
      <c r="AG79" s="12"/>
      <c r="AH79" s="38">
        <v>329.92972235247913</v>
      </c>
      <c r="AI79" s="38">
        <v>366.7999152935144</v>
      </c>
      <c r="AJ79" s="38">
        <v>238.8042258821433</v>
      </c>
      <c r="AK79" s="38">
        <v>133.07872941180747</v>
      </c>
      <c r="AL79" s="38">
        <v>81.29364705903744</v>
      </c>
      <c r="AM79" s="38">
        <v>38.036188235422458</v>
      </c>
      <c r="AN79" s="12"/>
      <c r="AO79" s="38">
        <v>823</v>
      </c>
      <c r="AP79" s="38">
        <v>486</v>
      </c>
      <c r="AQ79" s="38">
        <v>389</v>
      </c>
      <c r="AR79" s="38">
        <v>226</v>
      </c>
      <c r="AS79" s="38">
        <v>221</v>
      </c>
      <c r="AT79" s="38">
        <v>261</v>
      </c>
      <c r="AU79" s="12"/>
      <c r="AV79" s="38">
        <v>723.5</v>
      </c>
      <c r="AW79" s="38">
        <v>637</v>
      </c>
      <c r="AX79" s="38">
        <v>601.99999999999989</v>
      </c>
      <c r="AY79" s="38">
        <v>707.5</v>
      </c>
      <c r="AZ79" s="38">
        <v>781</v>
      </c>
      <c r="BA79" s="38">
        <v>582.5</v>
      </c>
      <c r="BB79" s="38">
        <v>225</v>
      </c>
      <c r="BC79" s="38">
        <v>236.90000000000009</v>
      </c>
      <c r="BD79" s="38">
        <v>175</v>
      </c>
      <c r="BE79" s="38">
        <v>213</v>
      </c>
      <c r="BF79" s="38">
        <v>245.5</v>
      </c>
      <c r="BG79" s="38">
        <v>186.99999999999989</v>
      </c>
      <c r="BH79" s="12"/>
      <c r="BI79" s="38">
        <v>475.5</v>
      </c>
      <c r="BJ79" s="38">
        <v>781.5</v>
      </c>
      <c r="BK79" s="38">
        <v>357.9</v>
      </c>
      <c r="BL79" s="38">
        <v>4006</v>
      </c>
      <c r="BM79" s="38">
        <v>418.8</v>
      </c>
      <c r="BN79" s="38">
        <v>544.6</v>
      </c>
      <c r="BO79" s="12"/>
      <c r="BP79" s="120">
        <v>1030</v>
      </c>
      <c r="BQ79" s="120">
        <v>800</v>
      </c>
      <c r="BR79" s="120">
        <v>1010</v>
      </c>
      <c r="BS79" s="120">
        <v>250</v>
      </c>
      <c r="BT79" s="120">
        <v>220</v>
      </c>
      <c r="BU79" s="120">
        <v>280</v>
      </c>
      <c r="BV79" s="12"/>
      <c r="BW79" s="38">
        <v>421.15999999999997</v>
      </c>
      <c r="BX79" s="38">
        <v>470.76</v>
      </c>
      <c r="BY79" s="38">
        <v>309.93000000000006</v>
      </c>
      <c r="BZ79" s="38">
        <v>398.13</v>
      </c>
      <c r="CA79" s="38">
        <v>393.73</v>
      </c>
      <c r="CB79" s="38">
        <v>235.63</v>
      </c>
      <c r="CC79" s="12"/>
      <c r="CD79" s="38">
        <v>976.79</v>
      </c>
      <c r="CE79" s="38">
        <v>1105.2</v>
      </c>
      <c r="CF79" s="38">
        <v>1251.5</v>
      </c>
      <c r="CG79" s="38">
        <v>1130.3</v>
      </c>
      <c r="CH79" s="38">
        <v>346.59000000000003</v>
      </c>
      <c r="CI79" s="38">
        <v>351.45</v>
      </c>
      <c r="CJ79" s="38">
        <v>352.35</v>
      </c>
      <c r="CK79" s="38">
        <v>327.95000000000005</v>
      </c>
      <c r="CL79" s="12"/>
      <c r="CM79" s="181">
        <v>516.93015754248472</v>
      </c>
      <c r="CN79" s="181">
        <v>591.76740560330836</v>
      </c>
      <c r="CO79" s="118"/>
      <c r="CP79" s="38">
        <v>313.5</v>
      </c>
      <c r="CQ79" s="38">
        <v>204.88904904444399</v>
      </c>
      <c r="CR79" s="38">
        <v>175.11095095555601</v>
      </c>
      <c r="CS79" s="12"/>
      <c r="CT79" s="38">
        <v>705.94599999999991</v>
      </c>
      <c r="CU79" s="38">
        <v>1143.6369999999999</v>
      </c>
      <c r="CV79" s="38">
        <v>1157.8109999999999</v>
      </c>
      <c r="CW79" s="38">
        <v>518.548</v>
      </c>
      <c r="CX79" s="12"/>
      <c r="CY79" s="38">
        <v>126.4</v>
      </c>
      <c r="CZ79" s="38">
        <v>95.6</v>
      </c>
      <c r="DA79" s="12"/>
    </row>
    <row r="80" spans="1:105" s="1" customFormat="1" ht="12.95" customHeight="1" x14ac:dyDescent="0.2">
      <c r="A80" s="3"/>
      <c r="B80" s="148">
        <v>180</v>
      </c>
      <c r="C80" s="27" t="s">
        <v>205</v>
      </c>
      <c r="D80" s="75" t="s">
        <v>759</v>
      </c>
      <c r="E80" s="193" t="s">
        <v>760</v>
      </c>
      <c r="F80" s="5" t="s">
        <v>43</v>
      </c>
      <c r="G80" s="12"/>
      <c r="H80" s="38">
        <v>545.73499999999717</v>
      </c>
      <c r="I80" s="38">
        <v>494.62499999999994</v>
      </c>
      <c r="J80" s="38">
        <v>497.91499999999877</v>
      </c>
      <c r="K80" s="38">
        <v>526.4500000000005</v>
      </c>
      <c r="L80" s="38">
        <v>520.7349999999999</v>
      </c>
      <c r="M80" s="38">
        <v>454.08000000000118</v>
      </c>
      <c r="N80" s="118"/>
      <c r="O80" s="38">
        <v>218.60000000000213</v>
      </c>
      <c r="P80" s="38">
        <v>193.17500000000098</v>
      </c>
      <c r="Q80" s="38">
        <v>204.12000000000208</v>
      </c>
      <c r="R80" s="38">
        <v>254.9500000000038</v>
      </c>
      <c r="S80" s="38">
        <v>210.13000000000281</v>
      </c>
      <c r="T80" s="12"/>
      <c r="U80" s="118"/>
      <c r="V80" s="118"/>
      <c r="W80" s="118"/>
      <c r="X80" s="118"/>
      <c r="Y80" s="118"/>
      <c r="Z80" s="118"/>
      <c r="AA80" s="118"/>
      <c r="AB80" s="118"/>
      <c r="AC80" s="118"/>
      <c r="AD80" s="118"/>
      <c r="AE80" s="118"/>
      <c r="AF80" s="118"/>
      <c r="AG80" s="12"/>
      <c r="AH80" s="38">
        <v>333.86786797922855</v>
      </c>
      <c r="AI80" s="38">
        <v>371.94138319510392</v>
      </c>
      <c r="AJ80" s="38">
        <v>240.59097713872407</v>
      </c>
      <c r="AK80" s="38">
        <v>132.7140862982196</v>
      </c>
      <c r="AL80" s="38">
        <v>79.470431491097898</v>
      </c>
      <c r="AM80" s="38">
        <v>36.942258894658728</v>
      </c>
      <c r="AN80" s="12"/>
      <c r="AO80" s="38">
        <v>841</v>
      </c>
      <c r="AP80" s="38">
        <v>497</v>
      </c>
      <c r="AQ80" s="38">
        <v>398</v>
      </c>
      <c r="AR80" s="38">
        <v>230</v>
      </c>
      <c r="AS80" s="38">
        <v>224</v>
      </c>
      <c r="AT80" s="38">
        <v>265</v>
      </c>
      <c r="AU80" s="12"/>
      <c r="AV80" s="38">
        <v>745.5</v>
      </c>
      <c r="AW80" s="38">
        <v>653.5</v>
      </c>
      <c r="AX80" s="38">
        <v>618.00000000000011</v>
      </c>
      <c r="AY80" s="38">
        <v>722.5</v>
      </c>
      <c r="AZ80" s="38">
        <v>795.75</v>
      </c>
      <c r="BA80" s="38">
        <v>595</v>
      </c>
      <c r="BB80" s="38">
        <v>226</v>
      </c>
      <c r="BC80" s="38">
        <v>240.5</v>
      </c>
      <c r="BD80" s="38">
        <v>176.49999999999977</v>
      </c>
      <c r="BE80" s="38">
        <v>214.75</v>
      </c>
      <c r="BF80" s="38">
        <v>249.5</v>
      </c>
      <c r="BG80" s="38">
        <v>188.00000000000011</v>
      </c>
      <c r="BH80" s="12"/>
      <c r="BI80" s="38">
        <v>532.5</v>
      </c>
      <c r="BJ80" s="38">
        <v>783.5</v>
      </c>
      <c r="BK80" s="38">
        <v>384</v>
      </c>
      <c r="BL80" s="127"/>
      <c r="BM80" s="38">
        <v>449.6</v>
      </c>
      <c r="BN80" s="38">
        <v>546.4</v>
      </c>
      <c r="BO80" s="12"/>
      <c r="BP80" s="120">
        <v>1040</v>
      </c>
      <c r="BQ80" s="120">
        <v>800</v>
      </c>
      <c r="BR80" s="120">
        <v>1020</v>
      </c>
      <c r="BS80" s="120">
        <v>240</v>
      </c>
      <c r="BT80" s="120">
        <v>220</v>
      </c>
      <c r="BU80" s="120">
        <v>280</v>
      </c>
      <c r="BV80" s="12"/>
      <c r="BW80" s="38">
        <v>418.22</v>
      </c>
      <c r="BX80" s="38">
        <v>477.82</v>
      </c>
      <c r="BY80" s="38">
        <v>319.14</v>
      </c>
      <c r="BZ80" s="38">
        <v>405.14</v>
      </c>
      <c r="CA80" s="38">
        <v>398.24</v>
      </c>
      <c r="CB80" s="38">
        <v>237.74</v>
      </c>
      <c r="CC80" s="12"/>
      <c r="CD80" s="38">
        <v>991.85</v>
      </c>
      <c r="CE80" s="38">
        <v>1127.8</v>
      </c>
      <c r="CF80" s="38">
        <v>1273.3000000000002</v>
      </c>
      <c r="CG80" s="38">
        <v>1152.4000000000001</v>
      </c>
      <c r="CH80" s="38">
        <v>363.62</v>
      </c>
      <c r="CI80" s="38">
        <v>366.81</v>
      </c>
      <c r="CJ80" s="38">
        <v>372.01</v>
      </c>
      <c r="CK80" s="38">
        <v>349.81</v>
      </c>
      <c r="CL80" s="12"/>
      <c r="CM80" s="181">
        <v>526.44104803493394</v>
      </c>
      <c r="CN80" s="181">
        <v>599.10983397190444</v>
      </c>
      <c r="CO80" s="118"/>
      <c r="CP80" s="38">
        <v>317</v>
      </c>
      <c r="CQ80" s="38">
        <v>207.289049044444</v>
      </c>
      <c r="CR80" s="38">
        <v>177.521901911111</v>
      </c>
      <c r="CS80" s="12"/>
      <c r="CT80" s="38">
        <v>711.86</v>
      </c>
      <c r="CU80" s="38">
        <v>1144.9590000000001</v>
      </c>
      <c r="CV80" s="38">
        <v>1157.412</v>
      </c>
      <c r="CW80" s="38">
        <v>518.68000000000006</v>
      </c>
      <c r="CX80" s="12"/>
      <c r="CY80" s="38">
        <v>131.80000000000001</v>
      </c>
      <c r="CZ80" s="38">
        <v>99.2</v>
      </c>
      <c r="DA80" s="12"/>
    </row>
    <row r="81" spans="1:105" s="1" customFormat="1" ht="12.95" customHeight="1" x14ac:dyDescent="0.2">
      <c r="A81" s="3"/>
      <c r="B81" s="148">
        <v>210</v>
      </c>
      <c r="C81" s="27" t="s">
        <v>206</v>
      </c>
      <c r="D81" s="75" t="s">
        <v>761</v>
      </c>
      <c r="E81" s="193" t="s">
        <v>762</v>
      </c>
      <c r="F81" s="5" t="s">
        <v>43</v>
      </c>
      <c r="G81" s="12"/>
      <c r="H81" s="38">
        <v>553.68000000000086</v>
      </c>
      <c r="I81" s="38">
        <v>504.724999999999</v>
      </c>
      <c r="J81" s="38">
        <v>505.45499999999907</v>
      </c>
      <c r="K81" s="38">
        <v>532.5150000000001</v>
      </c>
      <c r="L81" s="38">
        <v>528.85500000000025</v>
      </c>
      <c r="M81" s="38">
        <v>458.84500000000219</v>
      </c>
      <c r="N81" s="118"/>
      <c r="O81" s="38">
        <v>220.34999999999692</v>
      </c>
      <c r="P81" s="38">
        <v>193.99499999999682</v>
      </c>
      <c r="Q81" s="38">
        <v>203.91499999999897</v>
      </c>
      <c r="R81" s="38">
        <v>253.66500000000292</v>
      </c>
      <c r="S81" s="38">
        <v>207.60499999999959</v>
      </c>
      <c r="T81" s="12"/>
      <c r="U81" s="118"/>
      <c r="V81" s="118"/>
      <c r="W81" s="118"/>
      <c r="X81" s="118"/>
      <c r="Y81" s="118"/>
      <c r="Z81" s="118"/>
      <c r="AA81" s="118"/>
      <c r="AB81" s="118"/>
      <c r="AC81" s="118"/>
      <c r="AD81" s="118"/>
      <c r="AE81" s="118"/>
      <c r="AF81" s="118"/>
      <c r="AG81" s="12"/>
      <c r="AH81" s="38">
        <v>337.19752266349735</v>
      </c>
      <c r="AI81" s="38">
        <v>376.2884323662326</v>
      </c>
      <c r="AJ81" s="38">
        <v>242.1016538010312</v>
      </c>
      <c r="AK81" s="38">
        <v>132.40578493856506</v>
      </c>
      <c r="AL81" s="38">
        <v>77.928924692825305</v>
      </c>
      <c r="AM81" s="38">
        <v>36.017354815695178</v>
      </c>
      <c r="AN81" s="12"/>
      <c r="AO81" s="38">
        <v>856</v>
      </c>
      <c r="AP81" s="38">
        <v>508</v>
      </c>
      <c r="AQ81" s="38">
        <v>413</v>
      </c>
      <c r="AR81" s="38">
        <v>233</v>
      </c>
      <c r="AS81" s="38">
        <v>227</v>
      </c>
      <c r="AT81" s="38">
        <v>266.8</v>
      </c>
      <c r="AU81" s="12"/>
      <c r="AV81" s="38">
        <v>764.5</v>
      </c>
      <c r="AW81" s="38">
        <v>666.5</v>
      </c>
      <c r="AX81" s="38">
        <v>631.99999999999989</v>
      </c>
      <c r="AY81" s="38">
        <v>740</v>
      </c>
      <c r="AZ81" s="38">
        <v>814.09999999999991</v>
      </c>
      <c r="BA81" s="38">
        <v>610</v>
      </c>
      <c r="BB81" s="38">
        <v>226.5</v>
      </c>
      <c r="BC81" s="38">
        <v>241.5</v>
      </c>
      <c r="BD81" s="38">
        <v>176.49999999999977</v>
      </c>
      <c r="BE81" s="38">
        <v>217</v>
      </c>
      <c r="BF81" s="38">
        <v>253.5</v>
      </c>
      <c r="BG81" s="38">
        <v>189.00000000000034</v>
      </c>
      <c r="BH81" s="12"/>
      <c r="BI81" s="38">
        <v>538.5</v>
      </c>
      <c r="BJ81" s="38">
        <v>785.5</v>
      </c>
      <c r="BK81" s="38">
        <v>386</v>
      </c>
      <c r="BL81" s="127"/>
      <c r="BM81" s="38">
        <v>457.6</v>
      </c>
      <c r="BN81" s="38">
        <v>546.5</v>
      </c>
      <c r="BO81" s="12"/>
      <c r="BP81" s="120">
        <v>1050</v>
      </c>
      <c r="BQ81" s="120">
        <v>820</v>
      </c>
      <c r="BR81" s="120">
        <v>1020</v>
      </c>
      <c r="BS81" s="120">
        <v>230</v>
      </c>
      <c r="BT81" s="120">
        <v>210</v>
      </c>
      <c r="BU81" s="120">
        <v>270</v>
      </c>
      <c r="BV81" s="12"/>
      <c r="BW81" s="38">
        <v>425.29000000000008</v>
      </c>
      <c r="BX81" s="38">
        <v>492.29</v>
      </c>
      <c r="BY81" s="38">
        <v>304.33999999999997</v>
      </c>
      <c r="BZ81" s="38">
        <v>385.24</v>
      </c>
      <c r="CA81" s="38">
        <v>383.34000000000003</v>
      </c>
      <c r="CB81" s="38">
        <v>227.54000000000002</v>
      </c>
      <c r="CC81" s="12"/>
      <c r="CD81" s="38">
        <v>1002.3</v>
      </c>
      <c r="CE81" s="38">
        <v>1141.7</v>
      </c>
      <c r="CF81" s="38">
        <v>1286.8999999999999</v>
      </c>
      <c r="CG81" s="38">
        <v>1170.9000000000001</v>
      </c>
      <c r="CH81" s="38">
        <v>378.29</v>
      </c>
      <c r="CI81" s="38">
        <v>386.34000000000003</v>
      </c>
      <c r="CJ81" s="38">
        <v>391.53</v>
      </c>
      <c r="CK81" s="38">
        <v>356.19</v>
      </c>
      <c r="CL81" s="12"/>
      <c r="CM81" s="181">
        <v>531.21288209606939</v>
      </c>
      <c r="CN81" s="181">
        <v>611.5512132660001</v>
      </c>
      <c r="CO81" s="118"/>
      <c r="CP81" s="38">
        <v>320.81559808888898</v>
      </c>
      <c r="CQ81" s="38">
        <v>209.1</v>
      </c>
      <c r="CR81" s="38">
        <v>180.084401911111</v>
      </c>
      <c r="CS81" s="12"/>
      <c r="CT81" s="38">
        <v>708.13900000000001</v>
      </c>
      <c r="CU81" s="38">
        <v>1142.9759999999999</v>
      </c>
      <c r="CV81" s="38">
        <v>1153.6949999999999</v>
      </c>
      <c r="CW81" s="38">
        <v>516.43499999999995</v>
      </c>
      <c r="CX81" s="12"/>
      <c r="CY81" s="38">
        <v>132.5</v>
      </c>
      <c r="CZ81" s="38">
        <v>98.7</v>
      </c>
      <c r="DA81" s="12"/>
    </row>
    <row r="82" spans="1:105" s="1" customFormat="1" ht="12.95" customHeight="1" x14ac:dyDescent="0.2">
      <c r="A82" s="3"/>
      <c r="B82" s="148">
        <v>240</v>
      </c>
      <c r="C82" s="27" t="s">
        <v>207</v>
      </c>
      <c r="D82" s="75" t="s">
        <v>763</v>
      </c>
      <c r="E82" s="193" t="s">
        <v>764</v>
      </c>
      <c r="F82" s="5" t="s">
        <v>43</v>
      </c>
      <c r="G82" s="12"/>
      <c r="H82" s="38">
        <v>568.8699999999991</v>
      </c>
      <c r="I82" s="38">
        <v>520.33000000000084</v>
      </c>
      <c r="J82" s="38">
        <v>521.05000000000064</v>
      </c>
      <c r="K82" s="38">
        <v>544.43499999999869</v>
      </c>
      <c r="L82" s="38">
        <v>545.58500000000402</v>
      </c>
      <c r="M82" s="38">
        <v>468.64500000000089</v>
      </c>
      <c r="N82" s="118"/>
      <c r="O82" s="38">
        <v>229.74000000000049</v>
      </c>
      <c r="P82" s="38">
        <v>197.45499999999637</v>
      </c>
      <c r="Q82" s="38">
        <v>209.26</v>
      </c>
      <c r="R82" s="38">
        <v>262.66000000000344</v>
      </c>
      <c r="S82" s="38">
        <v>214.41500000000113</v>
      </c>
      <c r="T82" s="12"/>
      <c r="U82" s="118"/>
      <c r="V82" s="118"/>
      <c r="W82" s="118"/>
      <c r="X82" s="118"/>
      <c r="Y82" s="118"/>
      <c r="Z82" s="118"/>
      <c r="AA82" s="118"/>
      <c r="AB82" s="118"/>
      <c r="AC82" s="118"/>
      <c r="AD82" s="118"/>
      <c r="AE82" s="118"/>
      <c r="AF82" s="118"/>
      <c r="AG82" s="12"/>
      <c r="AH82" s="38">
        <v>340.08180074418703</v>
      </c>
      <c r="AI82" s="38">
        <v>380.05401763824415</v>
      </c>
      <c r="AJ82" s="38">
        <v>243.41026144875153</v>
      </c>
      <c r="AK82" s="38">
        <v>132.13872215331602</v>
      </c>
      <c r="AL82" s="38">
        <v>76.593610766580085</v>
      </c>
      <c r="AM82" s="38">
        <v>35.216166459948042</v>
      </c>
      <c r="AN82" s="12"/>
      <c r="AO82" s="38">
        <v>870.3</v>
      </c>
      <c r="AP82" s="38">
        <v>512.6</v>
      </c>
      <c r="AQ82" s="38">
        <v>428</v>
      </c>
      <c r="AR82" s="38">
        <v>236</v>
      </c>
      <c r="AS82" s="38">
        <v>229.1</v>
      </c>
      <c r="AT82" s="38">
        <v>267.5</v>
      </c>
      <c r="AU82" s="12"/>
      <c r="AV82" s="38">
        <v>779.75</v>
      </c>
      <c r="AW82" s="38">
        <v>677</v>
      </c>
      <c r="AX82" s="38">
        <v>644.49999999999989</v>
      </c>
      <c r="AY82" s="38">
        <v>760</v>
      </c>
      <c r="AZ82" s="38">
        <v>833</v>
      </c>
      <c r="BA82" s="38">
        <v>626.49999999999977</v>
      </c>
      <c r="BB82" s="38">
        <v>229</v>
      </c>
      <c r="BC82" s="38">
        <v>243.75</v>
      </c>
      <c r="BD82" s="38">
        <v>178.50000000000023</v>
      </c>
      <c r="BE82" s="38">
        <v>217.75</v>
      </c>
      <c r="BF82" s="38">
        <v>256.5</v>
      </c>
      <c r="BG82" s="38">
        <v>193.00000000000011</v>
      </c>
      <c r="BH82" s="12"/>
      <c r="BI82" s="38">
        <v>543.1</v>
      </c>
      <c r="BJ82" s="38">
        <v>793</v>
      </c>
      <c r="BK82" s="38">
        <v>387</v>
      </c>
      <c r="BL82" s="127"/>
      <c r="BM82" s="38">
        <v>468.6</v>
      </c>
      <c r="BN82" s="38">
        <v>548.6</v>
      </c>
      <c r="BO82" s="12"/>
      <c r="BP82" s="120">
        <v>1050</v>
      </c>
      <c r="BQ82" s="120">
        <v>810</v>
      </c>
      <c r="BR82" s="120">
        <v>1040</v>
      </c>
      <c r="BS82" s="120">
        <v>230</v>
      </c>
      <c r="BT82" s="120">
        <v>200</v>
      </c>
      <c r="BU82" s="120">
        <v>270</v>
      </c>
      <c r="BV82" s="12"/>
      <c r="BW82" s="38">
        <v>434.84000000000003</v>
      </c>
      <c r="BX82" s="38">
        <v>506.93999999999994</v>
      </c>
      <c r="BY82" s="38">
        <v>309.02000000000004</v>
      </c>
      <c r="BZ82" s="38">
        <v>394.82</v>
      </c>
      <c r="CA82" s="38">
        <v>390.42</v>
      </c>
      <c r="CB82" s="38">
        <v>229.82000000000002</v>
      </c>
      <c r="CC82" s="12"/>
      <c r="CD82" s="38">
        <v>1015.7</v>
      </c>
      <c r="CE82" s="38">
        <v>1161.0999999999999</v>
      </c>
      <c r="CF82" s="38">
        <v>1304.2</v>
      </c>
      <c r="CG82" s="38">
        <v>1190.9000000000001</v>
      </c>
      <c r="CH82" s="38">
        <v>391.39000000000004</v>
      </c>
      <c r="CI82" s="38">
        <v>389.65</v>
      </c>
      <c r="CJ82" s="38">
        <v>386.93</v>
      </c>
      <c r="CK82" s="38">
        <v>345.8</v>
      </c>
      <c r="CL82" s="12"/>
      <c r="CM82" s="181">
        <v>537.2161572052396</v>
      </c>
      <c r="CN82" s="181">
        <v>615.74584929757509</v>
      </c>
      <c r="CO82" s="118"/>
      <c r="CP82" s="38">
        <v>326.17531423888897</v>
      </c>
      <c r="CQ82" s="38">
        <v>212.912342880555</v>
      </c>
      <c r="CR82" s="38">
        <v>182.47531423888901</v>
      </c>
      <c r="CS82" s="12"/>
      <c r="CT82" s="38">
        <v>710.19900000000007</v>
      </c>
      <c r="CU82" s="38">
        <v>1143.1079999999999</v>
      </c>
      <c r="CV82" s="38">
        <v>1155.222</v>
      </c>
      <c r="CW82" s="38">
        <v>516.56700000000001</v>
      </c>
      <c r="CX82" s="12"/>
      <c r="CY82" s="38">
        <v>135.1</v>
      </c>
      <c r="CZ82" s="38">
        <v>99.5</v>
      </c>
      <c r="DA82" s="12"/>
    </row>
    <row r="83" spans="1:105" s="1" customFormat="1" ht="12.95" customHeight="1" x14ac:dyDescent="0.2">
      <c r="A83" s="3"/>
      <c r="B83" s="148">
        <v>270</v>
      </c>
      <c r="C83" s="27" t="s">
        <v>208</v>
      </c>
      <c r="D83" s="75" t="s">
        <v>765</v>
      </c>
      <c r="E83" s="193" t="s">
        <v>766</v>
      </c>
      <c r="F83" s="5" t="s">
        <v>43</v>
      </c>
      <c r="G83" s="12"/>
      <c r="H83" s="38">
        <v>579.38499999999897</v>
      </c>
      <c r="I83" s="38">
        <v>529.73499999999922</v>
      </c>
      <c r="J83" s="38">
        <v>530.43999999999869</v>
      </c>
      <c r="K83" s="38">
        <v>554.18499999999597</v>
      </c>
      <c r="L83" s="38">
        <v>557.70500000000277</v>
      </c>
      <c r="M83" s="38">
        <v>478.1550000000023</v>
      </c>
      <c r="N83" s="118"/>
      <c r="O83" s="38">
        <v>233.63000000000133</v>
      </c>
      <c r="P83" s="38">
        <v>198.57500000000084</v>
      </c>
      <c r="Q83" s="38">
        <v>218.21499999999938</v>
      </c>
      <c r="R83" s="38">
        <v>268.5950000000048</v>
      </c>
      <c r="S83" s="38">
        <v>218.91500000000286</v>
      </c>
      <c r="T83" s="12"/>
      <c r="U83" s="118"/>
      <c r="V83" s="118"/>
      <c r="W83" s="118"/>
      <c r="X83" s="118"/>
      <c r="Y83" s="118"/>
      <c r="Z83" s="118"/>
      <c r="AA83" s="118"/>
      <c r="AB83" s="118"/>
      <c r="AC83" s="118"/>
      <c r="AD83" s="118"/>
      <c r="AE83" s="118"/>
      <c r="AF83" s="118"/>
      <c r="AG83" s="12"/>
      <c r="AH83" s="38">
        <v>342.62591431436488</v>
      </c>
      <c r="AI83" s="38">
        <v>383.37549924375418</v>
      </c>
      <c r="AJ83" s="38">
        <v>244.56453519818407</v>
      </c>
      <c r="AK83" s="38">
        <v>131.90315608200325</v>
      </c>
      <c r="AL83" s="38">
        <v>75.415780410016225</v>
      </c>
      <c r="AM83" s="38">
        <v>34.509468246009739</v>
      </c>
      <c r="AN83" s="12"/>
      <c r="AO83" s="38">
        <v>880.3</v>
      </c>
      <c r="AP83" s="38">
        <v>523.6</v>
      </c>
      <c r="AQ83" s="38">
        <v>434</v>
      </c>
      <c r="AR83" s="38">
        <v>238</v>
      </c>
      <c r="AS83" s="38">
        <v>231.1</v>
      </c>
      <c r="AT83" s="38">
        <v>268.5</v>
      </c>
      <c r="AU83" s="12"/>
      <c r="AV83" s="38">
        <v>798.75</v>
      </c>
      <c r="AW83" s="38">
        <v>692</v>
      </c>
      <c r="AX83" s="38">
        <v>660.99999999999966</v>
      </c>
      <c r="AY83" s="38">
        <v>775</v>
      </c>
      <c r="AZ83" s="38">
        <v>848</v>
      </c>
      <c r="BA83" s="38">
        <v>637.5</v>
      </c>
      <c r="BB83" s="38">
        <v>231.5</v>
      </c>
      <c r="BC83" s="38">
        <v>245.75</v>
      </c>
      <c r="BD83" s="38">
        <v>180</v>
      </c>
      <c r="BE83" s="38">
        <v>220.5</v>
      </c>
      <c r="BF83" s="38">
        <v>261.75</v>
      </c>
      <c r="BG83" s="38">
        <v>196.99999999999989</v>
      </c>
      <c r="BH83" s="12"/>
      <c r="BI83" s="38">
        <v>551.5</v>
      </c>
      <c r="BJ83" s="38">
        <v>807.5</v>
      </c>
      <c r="BK83" s="38">
        <v>389</v>
      </c>
      <c r="BL83" s="127"/>
      <c r="BM83" s="38">
        <v>479.6</v>
      </c>
      <c r="BN83" s="38">
        <v>549.6</v>
      </c>
      <c r="BO83" s="12"/>
      <c r="BP83" s="120">
        <v>1070</v>
      </c>
      <c r="BQ83" s="120">
        <v>820</v>
      </c>
      <c r="BR83" s="120">
        <v>1140</v>
      </c>
      <c r="BS83" s="120">
        <v>240</v>
      </c>
      <c r="BT83" s="120">
        <v>210</v>
      </c>
      <c r="BU83" s="120">
        <v>270</v>
      </c>
      <c r="BV83" s="12"/>
      <c r="BW83" s="38">
        <v>444.43</v>
      </c>
      <c r="BX83" s="38">
        <v>511.73</v>
      </c>
      <c r="BY83" s="38">
        <v>323.23</v>
      </c>
      <c r="BZ83" s="38">
        <v>394.63000000000005</v>
      </c>
      <c r="CA83" s="38">
        <v>402.42999999999995</v>
      </c>
      <c r="CB83" s="38">
        <v>229.63</v>
      </c>
      <c r="CC83" s="12"/>
      <c r="CD83" s="118"/>
      <c r="CE83" s="118"/>
      <c r="CF83" s="118"/>
      <c r="CG83" s="118"/>
      <c r="CH83" s="38">
        <v>402.01</v>
      </c>
      <c r="CI83" s="38">
        <v>421.26000000000005</v>
      </c>
      <c r="CJ83" s="38">
        <v>395.34</v>
      </c>
      <c r="CK83" s="38">
        <v>371.53999999999996</v>
      </c>
      <c r="CL83" s="12"/>
      <c r="CM83" s="181">
        <v>540.29475982532699</v>
      </c>
      <c r="CN83" s="181">
        <v>623.796835286749</v>
      </c>
      <c r="CO83" s="118"/>
      <c r="CP83" s="38">
        <v>327.81699001666698</v>
      </c>
      <c r="CQ83" s="38">
        <v>213.61699001666699</v>
      </c>
      <c r="CR83" s="38">
        <v>183.63398003333299</v>
      </c>
      <c r="CS83" s="12"/>
      <c r="CT83" s="38">
        <v>726.21400000000006</v>
      </c>
      <c r="CU83" s="38">
        <v>1168.431</v>
      </c>
      <c r="CV83" s="38">
        <v>1202.211</v>
      </c>
      <c r="CW83" s="38">
        <v>548.06100000000004</v>
      </c>
      <c r="CX83" s="12"/>
      <c r="CY83" s="38">
        <v>139.19999999999999</v>
      </c>
      <c r="CZ83" s="38">
        <v>101.8</v>
      </c>
      <c r="DA83" s="12"/>
    </row>
    <row r="84" spans="1:105" s="1" customFormat="1" ht="12.95" customHeight="1" x14ac:dyDescent="0.2">
      <c r="A84" s="3"/>
      <c r="B84" s="148">
        <v>300</v>
      </c>
      <c r="C84" s="27" t="s">
        <v>209</v>
      </c>
      <c r="D84" s="75" t="s">
        <v>767</v>
      </c>
      <c r="E84" s="193" t="s">
        <v>768</v>
      </c>
      <c r="F84" s="5" t="s">
        <v>43</v>
      </c>
      <c r="G84" s="12"/>
      <c r="H84" s="38">
        <v>588.56999999999937</v>
      </c>
      <c r="I84" s="38">
        <v>540.19500000000016</v>
      </c>
      <c r="J84" s="38">
        <v>540.88500000000204</v>
      </c>
      <c r="K84" s="38">
        <v>564.38999999999794</v>
      </c>
      <c r="L84" s="38">
        <v>569.29000000000008</v>
      </c>
      <c r="M84" s="38">
        <v>490.51999999999987</v>
      </c>
      <c r="N84" s="118"/>
      <c r="O84" s="118"/>
      <c r="P84" s="38">
        <v>200.43999999999619</v>
      </c>
      <c r="Q84" s="38">
        <v>221.93500000000088</v>
      </c>
      <c r="R84" s="38">
        <v>270.91500000000491</v>
      </c>
      <c r="S84" s="38">
        <v>223.27999999999793</v>
      </c>
      <c r="T84" s="12"/>
      <c r="U84" s="118"/>
      <c r="V84" s="120">
        <v>832.96319878416421</v>
      </c>
      <c r="W84" s="120">
        <v>481.32374729785482</v>
      </c>
      <c r="X84" s="120">
        <v>794.38172673553049</v>
      </c>
      <c r="Y84" s="120">
        <v>659.1516028966289</v>
      </c>
      <c r="Z84" s="120">
        <v>472.19135521882538</v>
      </c>
      <c r="AA84" s="120">
        <v>320.43478766260557</v>
      </c>
      <c r="AB84" s="120">
        <v>241.6690198024267</v>
      </c>
      <c r="AC84" s="120">
        <v>267.60791576595159</v>
      </c>
      <c r="AD84" s="120">
        <v>250.6028237629119</v>
      </c>
      <c r="AE84" s="118"/>
      <c r="AF84" s="118"/>
      <c r="AG84" s="12"/>
      <c r="AH84" s="38">
        <v>344.90170145257395</v>
      </c>
      <c r="AI84" s="38">
        <v>386.34666578530488</v>
      </c>
      <c r="AJ84" s="38">
        <v>245.59706825163079</v>
      </c>
      <c r="AK84" s="38">
        <v>131.69243505068761</v>
      </c>
      <c r="AL84" s="38">
        <v>74.362175253437982</v>
      </c>
      <c r="AM84" s="38">
        <v>33.877305152062789</v>
      </c>
      <c r="AN84" s="12"/>
      <c r="AO84" s="38">
        <v>895.3</v>
      </c>
      <c r="AP84" s="38">
        <v>534.6</v>
      </c>
      <c r="AQ84" s="38">
        <v>443</v>
      </c>
      <c r="AR84" s="38">
        <v>243</v>
      </c>
      <c r="AS84" s="38">
        <v>237.1</v>
      </c>
      <c r="AT84" s="38">
        <v>275.5</v>
      </c>
      <c r="AU84" s="12"/>
      <c r="AV84" s="38">
        <v>813.25</v>
      </c>
      <c r="AW84" s="38">
        <v>704.40000000000009</v>
      </c>
      <c r="AX84" s="38">
        <v>673.00000000000011</v>
      </c>
      <c r="AY84" s="38">
        <v>786.49999999999977</v>
      </c>
      <c r="AZ84" s="38">
        <v>863.5</v>
      </c>
      <c r="BA84" s="38">
        <v>652.5</v>
      </c>
      <c r="BB84" s="38">
        <v>235.75</v>
      </c>
      <c r="BC84" s="38">
        <v>248.75</v>
      </c>
      <c r="BD84" s="38">
        <v>182.5</v>
      </c>
      <c r="BE84" s="38">
        <v>223</v>
      </c>
      <c r="BF84" s="38">
        <v>266</v>
      </c>
      <c r="BG84" s="38">
        <v>198.00000000000011</v>
      </c>
      <c r="BH84" s="12"/>
      <c r="BI84" s="38">
        <v>555.5</v>
      </c>
      <c r="BJ84" s="38">
        <v>827.5</v>
      </c>
      <c r="BK84" s="38">
        <v>390</v>
      </c>
      <c r="BL84" s="127"/>
      <c r="BM84" s="38">
        <v>480.8</v>
      </c>
      <c r="BN84" s="38">
        <v>553.6</v>
      </c>
      <c r="BO84" s="12"/>
      <c r="BP84" s="120">
        <v>1080</v>
      </c>
      <c r="BQ84" s="120">
        <v>840</v>
      </c>
      <c r="BR84" s="120">
        <v>1170</v>
      </c>
      <c r="BS84" s="120">
        <v>240</v>
      </c>
      <c r="BT84" s="120">
        <v>210</v>
      </c>
      <c r="BU84" s="120">
        <v>270</v>
      </c>
      <c r="BV84" s="12"/>
      <c r="BW84" s="38">
        <v>449.16</v>
      </c>
      <c r="BX84" s="38">
        <v>531.36</v>
      </c>
      <c r="BY84" s="38">
        <v>323.08999999999997</v>
      </c>
      <c r="BZ84" s="38">
        <v>396.89000000000004</v>
      </c>
      <c r="CA84" s="38">
        <v>404.69</v>
      </c>
      <c r="CB84" s="38">
        <v>229.49000000000004</v>
      </c>
      <c r="CC84" s="12"/>
      <c r="CD84" s="118"/>
      <c r="CE84" s="118"/>
      <c r="CF84" s="118"/>
      <c r="CG84" s="118"/>
      <c r="CH84" s="38">
        <v>436.28</v>
      </c>
      <c r="CI84" s="38">
        <v>452.77</v>
      </c>
      <c r="CJ84" s="38">
        <v>405.51</v>
      </c>
      <c r="CK84" s="38">
        <v>417.15000000000003</v>
      </c>
      <c r="CL84" s="12"/>
      <c r="CM84" s="181">
        <v>541.85754283051256</v>
      </c>
      <c r="CN84" s="181">
        <v>624.76877515772833</v>
      </c>
      <c r="CO84" s="118"/>
      <c r="CP84" s="38">
        <v>334.24902995000002</v>
      </c>
      <c r="CQ84" s="118"/>
      <c r="CR84" s="38">
        <v>187.61699001666699</v>
      </c>
      <c r="CS84" s="12"/>
      <c r="CT84" s="38">
        <v>726.81200000000001</v>
      </c>
      <c r="CU84" s="38">
        <v>1173.721</v>
      </c>
      <c r="CV84" s="38">
        <v>1201.7469999999998</v>
      </c>
      <c r="CW84" s="38">
        <v>550.4369999999999</v>
      </c>
      <c r="CX84" s="12"/>
      <c r="CY84" s="38">
        <v>146.5</v>
      </c>
      <c r="CZ84" s="38">
        <v>108.6</v>
      </c>
      <c r="DA84" s="12"/>
    </row>
    <row r="85" spans="1:105" s="1" customFormat="1" ht="12.95" customHeight="1" x14ac:dyDescent="0.2">
      <c r="A85" s="3"/>
      <c r="B85" s="148">
        <v>330</v>
      </c>
      <c r="C85" s="27" t="s">
        <v>210</v>
      </c>
      <c r="D85" s="75" t="s">
        <v>769</v>
      </c>
      <c r="E85" s="193" t="s">
        <v>770</v>
      </c>
      <c r="F85" s="5" t="s">
        <v>43</v>
      </c>
      <c r="G85" s="12"/>
      <c r="H85" s="38">
        <v>593.71500000000026</v>
      </c>
      <c r="I85" s="38">
        <v>546.19000000000062</v>
      </c>
      <c r="J85" s="38">
        <v>544.3099999999979</v>
      </c>
      <c r="K85" s="38">
        <v>568.67499999999632</v>
      </c>
      <c r="L85" s="38">
        <v>573.57000000000107</v>
      </c>
      <c r="M85" s="38">
        <v>493.94000000000381</v>
      </c>
      <c r="N85" s="118"/>
      <c r="O85" s="118"/>
      <c r="P85" s="38">
        <v>201.29499999999578</v>
      </c>
      <c r="Q85" s="38">
        <v>221.08000000000126</v>
      </c>
      <c r="R85" s="38">
        <v>272.63000000000147</v>
      </c>
      <c r="S85" s="38">
        <v>223.27999999999793</v>
      </c>
      <c r="T85" s="12"/>
      <c r="U85" s="118"/>
      <c r="V85" s="120">
        <v>839.94386084583891</v>
      </c>
      <c r="W85" s="120">
        <v>486.20789563437921</v>
      </c>
      <c r="X85" s="120">
        <v>808.03567530695739</v>
      </c>
      <c r="Y85" s="120">
        <v>670.06374488403799</v>
      </c>
      <c r="Z85" s="120">
        <v>474.32397680763972</v>
      </c>
      <c r="AA85" s="120">
        <v>319.0773874488404</v>
      </c>
      <c r="AB85" s="120">
        <v>238.42943383356078</v>
      </c>
      <c r="AC85" s="120">
        <v>264.01744542974092</v>
      </c>
      <c r="AD85" s="120">
        <v>246.88011596180081</v>
      </c>
      <c r="AE85" s="118"/>
      <c r="AF85" s="118"/>
      <c r="AG85" s="12"/>
      <c r="AH85" s="38">
        <v>346.96040133634739</v>
      </c>
      <c r="AI85" s="38">
        <v>389.03441285578685</v>
      </c>
      <c r="AJ85" s="38">
        <v>246.53110801371315</v>
      </c>
      <c r="AK85" s="38">
        <v>131.50181469107898</v>
      </c>
      <c r="AL85" s="38">
        <v>73.409073455394747</v>
      </c>
      <c r="AM85" s="38">
        <v>33.305444073236835</v>
      </c>
      <c r="AN85" s="12"/>
      <c r="AO85" s="38">
        <v>898.3</v>
      </c>
      <c r="AP85" s="38">
        <v>539.6</v>
      </c>
      <c r="AQ85" s="38">
        <v>444</v>
      </c>
      <c r="AR85" s="38">
        <v>243</v>
      </c>
      <c r="AS85" s="38">
        <v>237.1</v>
      </c>
      <c r="AT85" s="38">
        <v>276.5</v>
      </c>
      <c r="AU85" s="12"/>
      <c r="AV85" s="38">
        <v>831</v>
      </c>
      <c r="AW85" s="38">
        <v>721</v>
      </c>
      <c r="AX85" s="38">
        <v>686.99999999999989</v>
      </c>
      <c r="AY85" s="38">
        <v>805</v>
      </c>
      <c r="AZ85" s="38">
        <v>880.75</v>
      </c>
      <c r="BA85" s="38">
        <v>668.50000000000023</v>
      </c>
      <c r="BB85" s="38">
        <v>241.25</v>
      </c>
      <c r="BC85" s="38">
        <v>254.25</v>
      </c>
      <c r="BD85" s="38">
        <v>188.50000000000023</v>
      </c>
      <c r="BE85" s="38">
        <v>225.5</v>
      </c>
      <c r="BF85" s="38">
        <v>270.5</v>
      </c>
      <c r="BG85" s="38">
        <v>203.00000000000011</v>
      </c>
      <c r="BH85" s="12"/>
      <c r="BI85" s="38">
        <v>557.6</v>
      </c>
      <c r="BJ85" s="38">
        <v>850.5</v>
      </c>
      <c r="BK85" s="38">
        <v>394.9</v>
      </c>
      <c r="BL85" s="127"/>
      <c r="BM85" s="38">
        <v>490</v>
      </c>
      <c r="BN85" s="38">
        <v>554.6</v>
      </c>
      <c r="BO85" s="12"/>
      <c r="BP85" s="120">
        <v>1090</v>
      </c>
      <c r="BQ85" s="120">
        <v>830</v>
      </c>
      <c r="BR85" s="120">
        <v>1190</v>
      </c>
      <c r="BS85" s="120">
        <v>230</v>
      </c>
      <c r="BT85" s="120">
        <v>200</v>
      </c>
      <c r="BU85" s="120">
        <v>270</v>
      </c>
      <c r="BV85" s="12"/>
      <c r="BW85" s="38">
        <v>449.02</v>
      </c>
      <c r="BX85" s="38">
        <v>531.22</v>
      </c>
      <c r="BY85" s="38">
        <v>320.56</v>
      </c>
      <c r="BZ85" s="38">
        <v>389.46000000000004</v>
      </c>
      <c r="CA85" s="38">
        <v>399.76</v>
      </c>
      <c r="CB85" s="38">
        <v>226.86</v>
      </c>
      <c r="CC85" s="12"/>
      <c r="CD85" s="38">
        <v>1043</v>
      </c>
      <c r="CE85" s="38">
        <v>1193.3</v>
      </c>
      <c r="CF85" s="38">
        <v>1335.3999999999999</v>
      </c>
      <c r="CG85" s="38">
        <v>1224.8</v>
      </c>
      <c r="CH85" s="118"/>
      <c r="CI85" s="118"/>
      <c r="CJ85" s="118"/>
      <c r="CK85" s="118"/>
      <c r="CL85" s="12"/>
      <c r="CM85" s="181">
        <v>551.85584800309277</v>
      </c>
      <c r="CN85" s="181">
        <v>627.21784225557087</v>
      </c>
      <c r="CO85" s="118"/>
      <c r="CP85" s="38">
        <v>336.05672569444499</v>
      </c>
      <c r="CQ85" s="118"/>
      <c r="CR85" s="38">
        <v>189.413451388889</v>
      </c>
      <c r="CS85" s="12"/>
      <c r="CT85" s="38">
        <v>723.88799999999992</v>
      </c>
      <c r="CU85" s="38">
        <v>1174.713</v>
      </c>
      <c r="CV85" s="38">
        <v>1202.0120000000002</v>
      </c>
      <c r="CW85" s="38">
        <v>550.57000000000005</v>
      </c>
      <c r="CX85" s="12"/>
      <c r="CY85" s="38">
        <v>150.5</v>
      </c>
      <c r="CZ85" s="38">
        <v>110.7</v>
      </c>
      <c r="DA85" s="12"/>
    </row>
    <row r="86" spans="1:105" s="1" customFormat="1" ht="12.95" customHeight="1" x14ac:dyDescent="0.2">
      <c r="A86" s="3"/>
      <c r="B86" s="148">
        <v>360</v>
      </c>
      <c r="C86" s="27" t="s">
        <v>211</v>
      </c>
      <c r="D86" s="75" t="s">
        <v>771</v>
      </c>
      <c r="E86" s="193" t="s">
        <v>772</v>
      </c>
      <c r="F86" s="5" t="s">
        <v>43</v>
      </c>
      <c r="G86" s="12"/>
      <c r="H86" s="38">
        <v>598.85499999999809</v>
      </c>
      <c r="I86" s="38">
        <v>551.32999999999856</v>
      </c>
      <c r="J86" s="38">
        <v>549.4500000000013</v>
      </c>
      <c r="K86" s="38">
        <v>574.66999999999939</v>
      </c>
      <c r="L86" s="38">
        <v>579.57000000000153</v>
      </c>
      <c r="M86" s="38">
        <v>498.22500000000213</v>
      </c>
      <c r="N86" s="118"/>
      <c r="O86" s="118"/>
      <c r="P86" s="38">
        <v>202.03500000000042</v>
      </c>
      <c r="Q86" s="38">
        <v>221.93500000000088</v>
      </c>
      <c r="R86" s="38">
        <v>272.63000000000147</v>
      </c>
      <c r="S86" s="38">
        <v>223.27999999999793</v>
      </c>
      <c r="T86" s="12"/>
      <c r="U86" s="118"/>
      <c r="V86" s="120">
        <v>845.24809004092765</v>
      </c>
      <c r="W86" s="120">
        <v>490.18606753069571</v>
      </c>
      <c r="X86" s="120">
        <v>820.41221009549781</v>
      </c>
      <c r="Y86" s="120">
        <v>679.78816507503404</v>
      </c>
      <c r="Z86" s="120">
        <v>475.2080150068212</v>
      </c>
      <c r="AA86" s="120">
        <v>317.01463165075029</v>
      </c>
      <c r="AB86" s="120">
        <v>234.59860163710783</v>
      </c>
      <c r="AC86" s="120">
        <v>259.74459413369726</v>
      </c>
      <c r="AD86" s="120">
        <v>242.45992496589358</v>
      </c>
      <c r="AE86" s="118"/>
      <c r="AF86" s="118"/>
      <c r="AG86" s="12"/>
      <c r="AH86" s="38">
        <v>348.83984707932336</v>
      </c>
      <c r="AI86" s="38">
        <v>391.4881336868944</v>
      </c>
      <c r="AJ86" s="38">
        <v>247.38381950821153</v>
      </c>
      <c r="AK86" s="38">
        <v>131.3277919370997</v>
      </c>
      <c r="AL86" s="38">
        <v>72.538959685498426</v>
      </c>
      <c r="AM86" s="38">
        <v>32.783375811299059</v>
      </c>
      <c r="AN86" s="12"/>
      <c r="AO86" s="38">
        <v>902.3</v>
      </c>
      <c r="AP86" s="38">
        <v>541.6</v>
      </c>
      <c r="AQ86" s="38">
        <v>446</v>
      </c>
      <c r="AR86" s="38">
        <v>244</v>
      </c>
      <c r="AS86" s="38">
        <v>237.1</v>
      </c>
      <c r="AT86" s="38">
        <v>278.5</v>
      </c>
      <c r="AU86" s="12"/>
      <c r="AV86" s="38">
        <v>855.25</v>
      </c>
      <c r="AW86" s="38">
        <v>738.25</v>
      </c>
      <c r="AX86" s="38">
        <v>706.99999999999989</v>
      </c>
      <c r="AY86" s="38">
        <v>831.49999999999977</v>
      </c>
      <c r="AZ86" s="38">
        <v>909</v>
      </c>
      <c r="BA86" s="38">
        <v>696.00000000000023</v>
      </c>
      <c r="BB86" s="38">
        <v>246.25</v>
      </c>
      <c r="BC86" s="38">
        <v>257.25</v>
      </c>
      <c r="BD86" s="38">
        <v>195</v>
      </c>
      <c r="BE86" s="38">
        <v>231</v>
      </c>
      <c r="BF86" s="38">
        <v>275.5</v>
      </c>
      <c r="BG86" s="38">
        <v>208.00000000000011</v>
      </c>
      <c r="BH86" s="12"/>
      <c r="BI86" s="38">
        <v>559.5</v>
      </c>
      <c r="BJ86" s="38">
        <v>865.5</v>
      </c>
      <c r="BK86" s="38">
        <v>394.9</v>
      </c>
      <c r="BL86" s="127"/>
      <c r="BM86" s="38">
        <v>490.6</v>
      </c>
      <c r="BN86" s="38">
        <v>555.6</v>
      </c>
      <c r="BO86" s="12"/>
      <c r="BP86" s="120">
        <v>1120</v>
      </c>
      <c r="BQ86" s="120">
        <v>890</v>
      </c>
      <c r="BR86" s="120">
        <v>1240</v>
      </c>
      <c r="BS86" s="120">
        <v>240</v>
      </c>
      <c r="BT86" s="120">
        <v>200</v>
      </c>
      <c r="BU86" s="120">
        <v>270</v>
      </c>
      <c r="BV86" s="12"/>
      <c r="BW86" s="38">
        <v>453.81000000000006</v>
      </c>
      <c r="BX86" s="38">
        <v>526.21</v>
      </c>
      <c r="BY86" s="38">
        <v>322.86</v>
      </c>
      <c r="BZ86" s="38">
        <v>394.26</v>
      </c>
      <c r="CA86" s="38">
        <v>406.96</v>
      </c>
      <c r="CB86" s="38">
        <v>231.66</v>
      </c>
      <c r="CC86" s="12"/>
      <c r="CD86" s="38">
        <v>1050.2</v>
      </c>
      <c r="CE86" s="38">
        <v>1205.9000000000001</v>
      </c>
      <c r="CF86" s="38">
        <v>1346.5</v>
      </c>
      <c r="CG86" s="38">
        <v>1235.4000000000001</v>
      </c>
      <c r="CH86" s="118"/>
      <c r="CI86" s="118"/>
      <c r="CJ86" s="118"/>
      <c r="CK86" s="118"/>
      <c r="CL86" s="12"/>
      <c r="CM86" s="181">
        <v>554.59393365629478</v>
      </c>
      <c r="CN86" s="181">
        <v>633.82959193628619</v>
      </c>
      <c r="CO86" s="118"/>
      <c r="CP86" s="38">
        <v>339.82163715277801</v>
      </c>
      <c r="CQ86" s="118"/>
      <c r="CR86" s="38">
        <v>190.67836284722199</v>
      </c>
      <c r="CS86" s="12"/>
      <c r="CT86" s="38">
        <v>710.86400000000003</v>
      </c>
      <c r="CU86" s="38">
        <v>1165.654</v>
      </c>
      <c r="CV86" s="38">
        <v>1193.5830000000001</v>
      </c>
      <c r="CW86" s="38">
        <v>545.221</v>
      </c>
      <c r="CX86" s="12"/>
      <c r="CY86" s="38">
        <v>154.6</v>
      </c>
      <c r="CZ86" s="38">
        <v>112.6</v>
      </c>
      <c r="DA86" s="12"/>
    </row>
    <row r="87" spans="1:105" s="1" customFormat="1" ht="12.95" customHeight="1" x14ac:dyDescent="0.2">
      <c r="A87" s="3"/>
      <c r="B87" s="82" t="s">
        <v>34</v>
      </c>
      <c r="C87" s="63" t="s">
        <v>360</v>
      </c>
      <c r="D87" s="70"/>
      <c r="E87" s="65"/>
      <c r="F87" s="12"/>
      <c r="G87" s="12"/>
      <c r="H87" s="35"/>
      <c r="I87" s="35"/>
      <c r="J87" s="35"/>
      <c r="K87" s="35"/>
      <c r="L87" s="35"/>
      <c r="M87" s="35"/>
      <c r="N87" s="35"/>
      <c r="O87" s="35"/>
      <c r="P87" s="35"/>
      <c r="Q87" s="35"/>
      <c r="R87" s="35"/>
      <c r="S87" s="35"/>
      <c r="T87" s="12"/>
      <c r="U87" s="35"/>
      <c r="V87" s="35"/>
      <c r="W87" s="35"/>
      <c r="X87" s="35"/>
      <c r="Y87" s="35"/>
      <c r="Z87" s="35"/>
      <c r="AA87" s="35"/>
      <c r="AB87" s="35"/>
      <c r="AC87" s="35"/>
      <c r="AD87" s="35"/>
      <c r="AE87" s="35"/>
      <c r="AF87" s="35"/>
      <c r="AG87" s="12"/>
      <c r="AH87" s="35"/>
      <c r="AI87" s="35"/>
      <c r="AJ87" s="35"/>
      <c r="AK87" s="35"/>
      <c r="AL87" s="35"/>
      <c r="AM87" s="35"/>
      <c r="AN87" s="12"/>
      <c r="AO87" s="35"/>
      <c r="AP87" s="35"/>
      <c r="AQ87" s="35"/>
      <c r="AR87" s="35"/>
      <c r="AS87" s="35"/>
      <c r="AT87" s="35"/>
      <c r="AU87" s="12"/>
      <c r="AV87" s="35"/>
      <c r="AW87" s="35"/>
      <c r="AX87" s="35"/>
      <c r="AY87" s="35"/>
      <c r="AZ87" s="35"/>
      <c r="BA87" s="35"/>
      <c r="BB87" s="35"/>
      <c r="BC87" s="35"/>
      <c r="BD87" s="35"/>
      <c r="BE87" s="35"/>
      <c r="BF87" s="35"/>
      <c r="BG87" s="35"/>
      <c r="BH87" s="12"/>
      <c r="BI87" s="35"/>
      <c r="BJ87" s="35"/>
      <c r="BK87" s="35"/>
      <c r="BL87" s="35"/>
      <c r="BM87" s="35"/>
      <c r="BN87" s="35"/>
      <c r="BO87" s="12"/>
      <c r="BP87" s="35"/>
      <c r="BQ87" s="35"/>
      <c r="BR87" s="35"/>
      <c r="BS87" s="35"/>
      <c r="BT87" s="35"/>
      <c r="BU87" s="35"/>
      <c r="BV87" s="12"/>
      <c r="BW87" s="35"/>
      <c r="BX87" s="35"/>
      <c r="BY87" s="35"/>
      <c r="BZ87" s="35"/>
      <c r="CA87" s="35"/>
      <c r="CB87" s="35"/>
      <c r="CC87" s="12"/>
      <c r="CD87" s="35"/>
      <c r="CE87" s="35"/>
      <c r="CF87" s="35"/>
      <c r="CG87" s="35"/>
      <c r="CH87" s="35"/>
      <c r="CI87" s="35"/>
      <c r="CJ87" s="35"/>
      <c r="CK87" s="35"/>
      <c r="CL87" s="12"/>
      <c r="CM87" s="35"/>
      <c r="CN87" s="35"/>
      <c r="CO87" s="35"/>
      <c r="CP87" s="35"/>
      <c r="CQ87" s="35"/>
      <c r="CR87" s="35"/>
      <c r="CS87" s="12"/>
      <c r="CT87" s="35"/>
      <c r="CU87" s="35"/>
      <c r="CV87" s="35"/>
      <c r="CW87" s="35"/>
      <c r="CX87" s="12"/>
      <c r="CY87" s="35"/>
      <c r="CZ87" s="35"/>
      <c r="DA87" s="12"/>
    </row>
    <row r="88" spans="1:105" s="1" customFormat="1" ht="12.95" customHeight="1" x14ac:dyDescent="0.2">
      <c r="A88" s="3"/>
      <c r="B88" s="84"/>
      <c r="C88" s="66" t="s">
        <v>348</v>
      </c>
      <c r="D88" s="71" t="s">
        <v>112</v>
      </c>
      <c r="E88" s="198" t="s">
        <v>382</v>
      </c>
      <c r="F88" s="5" t="s">
        <v>74</v>
      </c>
      <c r="G88" s="12"/>
      <c r="H88" s="41">
        <v>15</v>
      </c>
      <c r="I88" s="41">
        <v>15</v>
      </c>
      <c r="J88" s="41">
        <v>15</v>
      </c>
      <c r="K88" s="41">
        <v>25</v>
      </c>
      <c r="L88" s="41">
        <v>25</v>
      </c>
      <c r="M88" s="41">
        <v>25</v>
      </c>
      <c r="N88" s="41">
        <v>70</v>
      </c>
      <c r="O88" s="41">
        <v>70</v>
      </c>
      <c r="P88" s="41">
        <v>70</v>
      </c>
      <c r="Q88" s="41">
        <v>25</v>
      </c>
      <c r="R88" s="41">
        <v>25</v>
      </c>
      <c r="S88" s="41">
        <v>25</v>
      </c>
      <c r="T88" s="12"/>
      <c r="U88" s="41">
        <v>30</v>
      </c>
      <c r="V88" s="41">
        <v>30</v>
      </c>
      <c r="W88" s="41">
        <v>30</v>
      </c>
      <c r="X88" s="41">
        <v>30</v>
      </c>
      <c r="Y88" s="41">
        <v>30</v>
      </c>
      <c r="Z88" s="41">
        <v>30</v>
      </c>
      <c r="AA88" s="41">
        <v>30</v>
      </c>
      <c r="AB88" s="41">
        <v>30</v>
      </c>
      <c r="AC88" s="41">
        <v>30</v>
      </c>
      <c r="AD88" s="41">
        <v>30</v>
      </c>
      <c r="AE88" s="41">
        <v>30</v>
      </c>
      <c r="AF88" s="41">
        <v>30</v>
      </c>
      <c r="AG88" s="12"/>
      <c r="AH88" s="41">
        <v>30</v>
      </c>
      <c r="AI88" s="41">
        <v>30</v>
      </c>
      <c r="AJ88" s="41">
        <v>30</v>
      </c>
      <c r="AK88" s="41">
        <v>30</v>
      </c>
      <c r="AL88" s="41">
        <v>30</v>
      </c>
      <c r="AM88" s="41">
        <v>30</v>
      </c>
      <c r="AN88" s="12"/>
      <c r="AO88" s="41">
        <v>222</v>
      </c>
      <c r="AP88" s="41">
        <v>222</v>
      </c>
      <c r="AQ88" s="41">
        <v>222</v>
      </c>
      <c r="AR88" s="41">
        <v>332</v>
      </c>
      <c r="AS88" s="41">
        <v>332</v>
      </c>
      <c r="AT88" s="41">
        <v>332</v>
      </c>
      <c r="AU88" s="12"/>
      <c r="AV88" s="41">
        <v>30</v>
      </c>
      <c r="AW88" s="41">
        <v>30</v>
      </c>
      <c r="AX88" s="41">
        <v>30</v>
      </c>
      <c r="AY88" s="41">
        <v>30</v>
      </c>
      <c r="AZ88" s="41">
        <v>30</v>
      </c>
      <c r="BA88" s="41">
        <v>30</v>
      </c>
      <c r="BB88" s="41">
        <v>30</v>
      </c>
      <c r="BC88" s="41">
        <v>30</v>
      </c>
      <c r="BD88" s="41">
        <v>30</v>
      </c>
      <c r="BE88" s="41">
        <v>30</v>
      </c>
      <c r="BF88" s="41">
        <v>30</v>
      </c>
      <c r="BG88" s="41">
        <v>30</v>
      </c>
      <c r="BH88" s="12"/>
      <c r="BI88" s="41">
        <v>250</v>
      </c>
      <c r="BJ88" s="41">
        <v>302</v>
      </c>
      <c r="BK88" s="41">
        <v>690</v>
      </c>
      <c r="BL88" s="126"/>
      <c r="BM88" s="41">
        <v>900</v>
      </c>
      <c r="BN88" s="41">
        <v>600</v>
      </c>
      <c r="BO88" s="12"/>
      <c r="BP88" s="41">
        <v>3</v>
      </c>
      <c r="BQ88" s="41">
        <v>3</v>
      </c>
      <c r="BR88" s="41">
        <v>3</v>
      </c>
      <c r="BS88" s="41">
        <v>3</v>
      </c>
      <c r="BT88" s="41">
        <v>3</v>
      </c>
      <c r="BU88" s="41">
        <v>3</v>
      </c>
      <c r="BV88" s="12"/>
      <c r="BW88" s="41"/>
      <c r="BX88" s="41"/>
      <c r="BY88" s="41"/>
      <c r="BZ88" s="41"/>
      <c r="CA88" s="41"/>
      <c r="CB88" s="41"/>
      <c r="CC88" s="12"/>
      <c r="CD88" s="41">
        <v>10</v>
      </c>
      <c r="CE88" s="41">
        <v>10</v>
      </c>
      <c r="CF88" s="41">
        <v>10</v>
      </c>
      <c r="CG88" s="41">
        <v>10</v>
      </c>
      <c r="CH88" s="41">
        <v>10</v>
      </c>
      <c r="CI88" s="41">
        <v>10</v>
      </c>
      <c r="CJ88" s="41">
        <v>10</v>
      </c>
      <c r="CK88" s="41">
        <v>10</v>
      </c>
      <c r="CL88" s="12"/>
      <c r="CM88" s="41">
        <v>30</v>
      </c>
      <c r="CN88" s="41">
        <v>30</v>
      </c>
      <c r="CO88" s="41">
        <v>30</v>
      </c>
      <c r="CP88" s="41">
        <v>30</v>
      </c>
      <c r="CQ88" s="41">
        <v>30</v>
      </c>
      <c r="CR88" s="41">
        <v>30</v>
      </c>
      <c r="CS88" s="12"/>
      <c r="CT88" s="41">
        <v>150</v>
      </c>
      <c r="CU88" s="41">
        <v>150</v>
      </c>
      <c r="CV88" s="41">
        <v>150</v>
      </c>
      <c r="CW88" s="41">
        <v>150</v>
      </c>
      <c r="CX88" s="12"/>
      <c r="CY88" s="41">
        <v>200</v>
      </c>
      <c r="CZ88" s="41">
        <v>200</v>
      </c>
      <c r="DA88" s="12"/>
    </row>
    <row r="89" spans="1:105" s="1" customFormat="1" ht="12.95" customHeight="1" x14ac:dyDescent="0.2">
      <c r="A89" s="3"/>
      <c r="B89" s="84"/>
      <c r="C89" s="66" t="s">
        <v>349</v>
      </c>
      <c r="D89" s="67" t="s">
        <v>773</v>
      </c>
      <c r="E89" s="199" t="s">
        <v>383</v>
      </c>
      <c r="F89" s="5" t="s">
        <v>43</v>
      </c>
      <c r="G89" s="12"/>
      <c r="H89" s="120">
        <v>515.7599999999984</v>
      </c>
      <c r="I89" s="120">
        <v>438.26000000000005</v>
      </c>
      <c r="J89" s="120">
        <v>455.23000000000093</v>
      </c>
      <c r="K89" s="120">
        <v>499.28999999999667</v>
      </c>
      <c r="L89" s="120">
        <v>469.0699999999992</v>
      </c>
      <c r="M89" s="120">
        <v>411.7150000000014</v>
      </c>
      <c r="N89" s="118"/>
      <c r="O89" s="118"/>
      <c r="P89" s="120">
        <v>113.18499999999898</v>
      </c>
      <c r="Q89" s="120">
        <v>126.85500000000349</v>
      </c>
      <c r="R89" s="120">
        <v>171.55000000000365</v>
      </c>
      <c r="S89" s="120">
        <v>112.78000000000121</v>
      </c>
      <c r="T89" s="12"/>
      <c r="U89" s="118"/>
      <c r="V89" s="120">
        <v>682</v>
      </c>
      <c r="W89" s="120">
        <v>397</v>
      </c>
      <c r="X89" s="120">
        <v>648</v>
      </c>
      <c r="Y89" s="120">
        <v>554</v>
      </c>
      <c r="Z89" s="120">
        <v>372.49999999999989</v>
      </c>
      <c r="AA89" s="120">
        <v>170.5</v>
      </c>
      <c r="AB89" s="120">
        <v>99.499999999999943</v>
      </c>
      <c r="AC89" s="120">
        <v>136</v>
      </c>
      <c r="AD89" s="120">
        <v>110.5</v>
      </c>
      <c r="AE89" s="118"/>
      <c r="AF89" s="118"/>
      <c r="AG89" s="12"/>
      <c r="AH89" s="42">
        <v>255</v>
      </c>
      <c r="AI89" s="42">
        <v>275</v>
      </c>
      <c r="AJ89" s="42">
        <v>145</v>
      </c>
      <c r="AK89" s="118"/>
      <c r="AL89" s="118"/>
      <c r="AM89" s="118"/>
      <c r="AN89" s="12"/>
      <c r="AO89" s="42">
        <v>767</v>
      </c>
      <c r="AP89" s="42">
        <v>462.4</v>
      </c>
      <c r="AQ89" s="42">
        <v>342.5</v>
      </c>
      <c r="AR89" s="42">
        <v>105</v>
      </c>
      <c r="AS89" s="42">
        <v>121</v>
      </c>
      <c r="AT89" s="42">
        <v>188</v>
      </c>
      <c r="AU89" s="12"/>
      <c r="AV89" s="120">
        <v>700.25</v>
      </c>
      <c r="AW89" s="120">
        <v>547.85</v>
      </c>
      <c r="AX89" s="120">
        <v>529.49999999999989</v>
      </c>
      <c r="AY89" s="120">
        <v>604.49999999999977</v>
      </c>
      <c r="AZ89" s="120">
        <v>691</v>
      </c>
      <c r="BA89" s="120">
        <v>561.50000000000023</v>
      </c>
      <c r="BB89" s="120">
        <v>164.44999999999982</v>
      </c>
      <c r="BC89" s="120">
        <v>146</v>
      </c>
      <c r="BD89" s="120">
        <v>73.500000000000227</v>
      </c>
      <c r="BE89" s="120">
        <v>120.90000000000009</v>
      </c>
      <c r="BF89" s="120">
        <v>147.25</v>
      </c>
      <c r="BG89" s="120">
        <v>88.000000000000114</v>
      </c>
      <c r="BH89" s="12"/>
      <c r="BI89" s="42">
        <v>435.3</v>
      </c>
      <c r="BJ89" s="42">
        <v>741</v>
      </c>
      <c r="BK89" s="42">
        <v>362.1</v>
      </c>
      <c r="BL89" s="126"/>
      <c r="BM89" s="42">
        <v>406.9</v>
      </c>
      <c r="BN89" s="42">
        <v>470</v>
      </c>
      <c r="BO89" s="12"/>
      <c r="BP89" s="42">
        <v>780</v>
      </c>
      <c r="BQ89" s="42">
        <v>600</v>
      </c>
      <c r="BR89" s="42">
        <v>850</v>
      </c>
      <c r="BS89" s="42">
        <v>30</v>
      </c>
      <c r="BT89" s="42">
        <v>40</v>
      </c>
      <c r="BU89" s="42">
        <v>40</v>
      </c>
      <c r="BV89" s="12"/>
      <c r="BW89" s="42"/>
      <c r="BX89" s="42"/>
      <c r="BY89" s="42"/>
      <c r="BZ89" s="42"/>
      <c r="CA89" s="42"/>
      <c r="CB89" s="42"/>
      <c r="CC89" s="12"/>
      <c r="CD89" s="42">
        <v>1034</v>
      </c>
      <c r="CE89" s="42">
        <v>816</v>
      </c>
      <c r="CF89" s="42">
        <v>1457</v>
      </c>
      <c r="CG89" s="42">
        <v>1266</v>
      </c>
      <c r="CH89" s="42">
        <v>504</v>
      </c>
      <c r="CI89" s="42">
        <v>432</v>
      </c>
      <c r="CJ89" s="42">
        <v>415</v>
      </c>
      <c r="CK89" s="42">
        <v>325</v>
      </c>
      <c r="CL89" s="12"/>
      <c r="CM89" s="181">
        <v>462</v>
      </c>
      <c r="CN89" s="181">
        <v>571</v>
      </c>
      <c r="CO89" s="118"/>
      <c r="CP89" s="42">
        <v>224.8</v>
      </c>
      <c r="CQ89" s="118"/>
      <c r="CR89" s="42">
        <v>111</v>
      </c>
      <c r="CS89" s="12"/>
      <c r="CT89" s="42">
        <v>292</v>
      </c>
      <c r="CU89" s="42">
        <v>673.01099999999997</v>
      </c>
      <c r="CV89" s="42">
        <v>976.35699999999997</v>
      </c>
      <c r="CW89" s="42">
        <v>395.68</v>
      </c>
      <c r="CX89" s="12"/>
      <c r="CY89" s="42">
        <v>138</v>
      </c>
      <c r="CZ89" s="42">
        <v>101.1</v>
      </c>
      <c r="DA89" s="12"/>
    </row>
    <row r="90" spans="1:105" s="1" customFormat="1" ht="12.95" customHeight="1" x14ac:dyDescent="0.2">
      <c r="A90" s="3"/>
      <c r="B90" s="84"/>
      <c r="C90" s="66" t="s">
        <v>212</v>
      </c>
      <c r="D90" s="67" t="s">
        <v>774</v>
      </c>
      <c r="E90" s="199" t="s">
        <v>384</v>
      </c>
      <c r="F90" s="5" t="s">
        <v>43</v>
      </c>
      <c r="G90" s="12"/>
      <c r="H90" s="120">
        <v>399.42499999999768</v>
      </c>
      <c r="I90" s="120">
        <v>260.30500000000097</v>
      </c>
      <c r="J90" s="120">
        <v>308.9699999999973</v>
      </c>
      <c r="K90" s="120">
        <v>382.92999999999802</v>
      </c>
      <c r="L90" s="120">
        <v>295.36000000000007</v>
      </c>
      <c r="M90" s="120">
        <v>297.97500000000031</v>
      </c>
      <c r="N90" s="118"/>
      <c r="O90" s="118"/>
      <c r="P90" s="120">
        <v>96.910000000000053</v>
      </c>
      <c r="Q90" s="120">
        <v>105.53000000000368</v>
      </c>
      <c r="R90" s="120">
        <v>150.31500000000085</v>
      </c>
      <c r="S90" s="120">
        <v>89.780000000000413</v>
      </c>
      <c r="T90" s="12"/>
      <c r="U90" s="118"/>
      <c r="V90" s="120">
        <v>533</v>
      </c>
      <c r="W90" s="120">
        <v>325</v>
      </c>
      <c r="X90" s="120">
        <v>485</v>
      </c>
      <c r="Y90" s="120">
        <v>429.5</v>
      </c>
      <c r="Z90" s="120">
        <v>279</v>
      </c>
      <c r="AA90" s="120">
        <v>152</v>
      </c>
      <c r="AB90" s="120">
        <v>89</v>
      </c>
      <c r="AC90" s="120">
        <v>119.5</v>
      </c>
      <c r="AD90" s="120">
        <v>74</v>
      </c>
      <c r="AE90" s="118"/>
      <c r="AF90" s="118"/>
      <c r="AG90" s="12"/>
      <c r="AH90" s="42">
        <v>215</v>
      </c>
      <c r="AI90" s="42">
        <v>225</v>
      </c>
      <c r="AJ90" s="42">
        <v>120</v>
      </c>
      <c r="AK90" s="42">
        <v>105</v>
      </c>
      <c r="AL90" s="42">
        <v>30</v>
      </c>
      <c r="AM90" s="42">
        <v>15</v>
      </c>
      <c r="AN90" s="12"/>
      <c r="AO90" s="42">
        <v>609</v>
      </c>
      <c r="AP90" s="42">
        <v>380</v>
      </c>
      <c r="AQ90" s="42">
        <v>222</v>
      </c>
      <c r="AR90" s="42">
        <v>93</v>
      </c>
      <c r="AS90" s="42">
        <v>111</v>
      </c>
      <c r="AT90" s="42">
        <v>180</v>
      </c>
      <c r="AU90" s="12"/>
      <c r="AV90" s="120">
        <v>584.5</v>
      </c>
      <c r="AW90" s="120">
        <v>407.59999999999991</v>
      </c>
      <c r="AX90" s="120">
        <v>399.49999999999989</v>
      </c>
      <c r="AY90" s="120">
        <v>445.50000000000011</v>
      </c>
      <c r="AZ90" s="120">
        <v>533</v>
      </c>
      <c r="BA90" s="120">
        <v>458.99999999999977</v>
      </c>
      <c r="BB90" s="120">
        <v>161.69999999999999</v>
      </c>
      <c r="BC90" s="120">
        <v>132.05000000000001</v>
      </c>
      <c r="BD90" s="120">
        <v>62.5</v>
      </c>
      <c r="BE90" s="120">
        <v>111.65000000000009</v>
      </c>
      <c r="BF90" s="120">
        <v>139.98254717000009</v>
      </c>
      <c r="BG90" s="120">
        <v>80.500000000000114</v>
      </c>
      <c r="BH90" s="12"/>
      <c r="BI90" s="42">
        <v>376.5</v>
      </c>
      <c r="BJ90" s="42">
        <v>591</v>
      </c>
      <c r="BK90" s="42">
        <v>356</v>
      </c>
      <c r="BL90" s="126"/>
      <c r="BM90" s="42">
        <v>397.6</v>
      </c>
      <c r="BN90" s="42">
        <v>386</v>
      </c>
      <c r="BO90" s="12"/>
      <c r="BP90" s="42">
        <v>560</v>
      </c>
      <c r="BQ90" s="42">
        <v>420</v>
      </c>
      <c r="BR90" s="42">
        <v>620</v>
      </c>
      <c r="BS90" s="42">
        <v>20</v>
      </c>
      <c r="BT90" s="42">
        <v>10</v>
      </c>
      <c r="BU90" s="42">
        <v>20</v>
      </c>
      <c r="BV90" s="12"/>
      <c r="BW90" s="42"/>
      <c r="BX90" s="42"/>
      <c r="BY90" s="42"/>
      <c r="BZ90" s="42"/>
      <c r="CA90" s="42"/>
      <c r="CB90" s="42"/>
      <c r="CC90" s="12"/>
      <c r="CD90" s="118"/>
      <c r="CE90" s="118"/>
      <c r="CF90" s="118"/>
      <c r="CG90" s="118"/>
      <c r="CH90" s="118"/>
      <c r="CI90" s="118"/>
      <c r="CJ90" s="118"/>
      <c r="CK90" s="118"/>
      <c r="CL90" s="12"/>
      <c r="CM90" s="181">
        <v>334</v>
      </c>
      <c r="CN90" s="181">
        <v>486</v>
      </c>
      <c r="CO90" s="118"/>
      <c r="CP90" s="42">
        <v>213</v>
      </c>
      <c r="CQ90" s="118"/>
      <c r="CR90" s="42">
        <v>107</v>
      </c>
      <c r="CS90" s="12"/>
      <c r="CT90" s="42">
        <v>230.762</v>
      </c>
      <c r="CU90" s="42">
        <v>574.62</v>
      </c>
      <c r="CV90" s="42">
        <v>791.38599999999997</v>
      </c>
      <c r="CW90" s="42">
        <v>324.04300000000001</v>
      </c>
      <c r="CX90" s="12"/>
      <c r="CY90" s="42">
        <v>62.4</v>
      </c>
      <c r="CZ90" s="42">
        <v>38.299999999999997</v>
      </c>
      <c r="DA90" s="12"/>
    </row>
    <row r="91" spans="1:105" s="1" customFormat="1" ht="12.95" customHeight="1" x14ac:dyDescent="0.2">
      <c r="A91" s="5"/>
      <c r="B91" s="84"/>
      <c r="C91" s="66" t="s">
        <v>213</v>
      </c>
      <c r="D91" s="71" t="s">
        <v>113</v>
      </c>
      <c r="E91" s="74" t="s">
        <v>385</v>
      </c>
      <c r="F91" s="5" t="s">
        <v>12</v>
      </c>
      <c r="G91" s="12"/>
      <c r="H91" s="41">
        <v>30</v>
      </c>
      <c r="I91" s="41">
        <v>30</v>
      </c>
      <c r="J91" s="41">
        <v>30</v>
      </c>
      <c r="K91" s="41">
        <v>30</v>
      </c>
      <c r="L91" s="41">
        <v>30</v>
      </c>
      <c r="M91" s="41">
        <v>30</v>
      </c>
      <c r="N91" s="41">
        <v>30</v>
      </c>
      <c r="O91" s="41">
        <v>30</v>
      </c>
      <c r="P91" s="41">
        <v>30</v>
      </c>
      <c r="Q91" s="41">
        <v>30</v>
      </c>
      <c r="R91" s="41">
        <v>30</v>
      </c>
      <c r="S91" s="41">
        <v>30</v>
      </c>
      <c r="T91" s="12"/>
      <c r="U91" s="118"/>
      <c r="V91" s="41">
        <v>22</v>
      </c>
      <c r="W91" s="41">
        <v>22</v>
      </c>
      <c r="X91" s="41">
        <v>22</v>
      </c>
      <c r="Y91" s="41">
        <v>22</v>
      </c>
      <c r="Z91" s="41">
        <v>22</v>
      </c>
      <c r="AA91" s="41">
        <v>22</v>
      </c>
      <c r="AB91" s="41">
        <v>22</v>
      </c>
      <c r="AC91" s="41">
        <v>22</v>
      </c>
      <c r="AD91" s="41">
        <v>22</v>
      </c>
      <c r="AE91" s="118"/>
      <c r="AF91" s="118"/>
      <c r="AG91" s="12"/>
      <c r="AH91" s="41">
        <v>39</v>
      </c>
      <c r="AI91" s="41">
        <v>39</v>
      </c>
      <c r="AJ91" s="41">
        <v>39</v>
      </c>
      <c r="AK91" s="41">
        <v>39</v>
      </c>
      <c r="AL91" s="41">
        <v>39</v>
      </c>
      <c r="AM91" s="41">
        <v>39</v>
      </c>
      <c r="AN91" s="12"/>
      <c r="AO91" s="41">
        <v>31</v>
      </c>
      <c r="AP91" s="41">
        <v>31</v>
      </c>
      <c r="AQ91" s="41">
        <v>31</v>
      </c>
      <c r="AR91" s="41">
        <v>31</v>
      </c>
      <c r="AS91" s="41">
        <v>31</v>
      </c>
      <c r="AT91" s="41">
        <v>31</v>
      </c>
      <c r="AU91" s="12"/>
      <c r="AV91" s="41">
        <v>30</v>
      </c>
      <c r="AW91" s="41">
        <v>30</v>
      </c>
      <c r="AX91" s="41">
        <v>30</v>
      </c>
      <c r="AY91" s="41">
        <v>30</v>
      </c>
      <c r="AZ91" s="41">
        <v>30</v>
      </c>
      <c r="BA91" s="41">
        <v>30</v>
      </c>
      <c r="BB91" s="41">
        <v>30</v>
      </c>
      <c r="BC91" s="41">
        <v>30</v>
      </c>
      <c r="BD91" s="41">
        <v>30</v>
      </c>
      <c r="BE91" s="41">
        <v>30</v>
      </c>
      <c r="BF91" s="41">
        <v>30</v>
      </c>
      <c r="BG91" s="41">
        <v>30</v>
      </c>
      <c r="BH91" s="12"/>
      <c r="BI91" s="41">
        <v>30</v>
      </c>
      <c r="BJ91" s="41">
        <v>30</v>
      </c>
      <c r="BK91" s="41">
        <v>30</v>
      </c>
      <c r="BL91" s="126"/>
      <c r="BM91" s="41">
        <v>30</v>
      </c>
      <c r="BN91" s="41">
        <v>30</v>
      </c>
      <c r="BO91" s="12"/>
      <c r="BP91" s="41">
        <v>46</v>
      </c>
      <c r="BQ91" s="41">
        <v>46</v>
      </c>
      <c r="BR91" s="41">
        <v>46</v>
      </c>
      <c r="BS91" s="41">
        <v>46</v>
      </c>
      <c r="BT91" s="41">
        <v>46</v>
      </c>
      <c r="BU91" s="41">
        <v>46</v>
      </c>
      <c r="BV91" s="12"/>
      <c r="BW91" s="41"/>
      <c r="BX91" s="41"/>
      <c r="BY91" s="41"/>
      <c r="BZ91" s="41"/>
      <c r="CA91" s="41"/>
      <c r="CB91" s="41"/>
      <c r="CC91" s="12"/>
      <c r="CD91" s="125">
        <v>6.9444444444444441E-3</v>
      </c>
      <c r="CE91" s="125">
        <v>6.9444444444444441E-3</v>
      </c>
      <c r="CF91" s="125">
        <v>6.9444444444444441E-3</v>
      </c>
      <c r="CG91" s="125">
        <v>6.9444444444444441E-3</v>
      </c>
      <c r="CH91" s="125">
        <v>6.9444444444444441E-3</v>
      </c>
      <c r="CI91" s="125">
        <v>6.9444444444444441E-3</v>
      </c>
      <c r="CJ91" s="125">
        <v>6.9444444444444441E-3</v>
      </c>
      <c r="CK91" s="125">
        <v>6.9444444444444441E-3</v>
      </c>
      <c r="CL91" s="12"/>
      <c r="CM91" s="41">
        <v>33</v>
      </c>
      <c r="CN91" s="41">
        <v>33</v>
      </c>
      <c r="CO91" s="41">
        <v>33</v>
      </c>
      <c r="CP91" s="41">
        <v>33</v>
      </c>
      <c r="CQ91" s="41">
        <v>33</v>
      </c>
      <c r="CR91" s="41">
        <v>33</v>
      </c>
      <c r="CS91" s="12"/>
      <c r="CT91" s="41">
        <v>20</v>
      </c>
      <c r="CU91" s="41">
        <v>20</v>
      </c>
      <c r="CV91" s="41">
        <v>20</v>
      </c>
      <c r="CW91" s="41">
        <v>20</v>
      </c>
      <c r="CX91" s="12"/>
      <c r="CY91" s="41">
        <v>30</v>
      </c>
      <c r="CZ91" s="41">
        <v>30</v>
      </c>
      <c r="DA91" s="12"/>
    </row>
    <row r="92" spans="1:105" s="1" customFormat="1" ht="12.95" customHeight="1" x14ac:dyDescent="0.2">
      <c r="A92" s="3"/>
      <c r="B92" s="11" t="s">
        <v>65</v>
      </c>
      <c r="C92" s="9" t="s">
        <v>118</v>
      </c>
      <c r="D92" s="70"/>
      <c r="E92" s="65"/>
      <c r="F92" s="12"/>
      <c r="G92" s="12"/>
      <c r="H92" s="35"/>
      <c r="I92" s="35"/>
      <c r="J92" s="35"/>
      <c r="K92" s="35"/>
      <c r="L92" s="35"/>
      <c r="M92" s="35"/>
      <c r="N92" s="35"/>
      <c r="O92" s="35"/>
      <c r="P92" s="35"/>
      <c r="Q92" s="35"/>
      <c r="R92" s="35"/>
      <c r="S92" s="35"/>
      <c r="T92" s="12"/>
      <c r="U92" s="35"/>
      <c r="V92" s="35"/>
      <c r="W92" s="35"/>
      <c r="X92" s="35"/>
      <c r="Y92" s="35"/>
      <c r="Z92" s="35"/>
      <c r="AA92" s="35"/>
      <c r="AB92" s="35"/>
      <c r="AC92" s="35"/>
      <c r="AD92" s="35"/>
      <c r="AE92" s="35"/>
      <c r="AF92" s="35"/>
      <c r="AG92" s="12"/>
      <c r="AH92" s="35"/>
      <c r="AI92" s="35"/>
      <c r="AJ92" s="35"/>
      <c r="AK92" s="35"/>
      <c r="AL92" s="35"/>
      <c r="AM92" s="35"/>
      <c r="AN92" s="12"/>
      <c r="AO92" s="35"/>
      <c r="AP92" s="35"/>
      <c r="AQ92" s="35"/>
      <c r="AR92" s="35"/>
      <c r="AS92" s="35"/>
      <c r="AT92" s="35"/>
      <c r="AU92" s="12"/>
      <c r="AV92" s="35"/>
      <c r="AW92" s="35"/>
      <c r="AX92" s="35"/>
      <c r="AY92" s="35"/>
      <c r="AZ92" s="35"/>
      <c r="BA92" s="35"/>
      <c r="BB92" s="35"/>
      <c r="BC92" s="35"/>
      <c r="BD92" s="35"/>
      <c r="BE92" s="35"/>
      <c r="BF92" s="35"/>
      <c r="BG92" s="35"/>
      <c r="BH92" s="12"/>
      <c r="BI92" s="35"/>
      <c r="BJ92" s="35"/>
      <c r="BK92" s="35"/>
      <c r="BL92" s="35"/>
      <c r="BM92" s="35"/>
      <c r="BN92" s="35"/>
      <c r="BO92" s="12"/>
      <c r="BP92" s="35"/>
      <c r="BQ92" s="35"/>
      <c r="BR92" s="35"/>
      <c r="BS92" s="35"/>
      <c r="BT92" s="35"/>
      <c r="BU92" s="35"/>
      <c r="BV92" s="12"/>
      <c r="BW92" s="35"/>
      <c r="BX92" s="35"/>
      <c r="BY92" s="35"/>
      <c r="BZ92" s="35"/>
      <c r="CA92" s="35"/>
      <c r="CB92" s="35"/>
      <c r="CC92" s="12"/>
      <c r="CD92" s="35"/>
      <c r="CE92" s="35"/>
      <c r="CF92" s="35"/>
      <c r="CG92" s="35"/>
      <c r="CH92" s="35"/>
      <c r="CI92" s="35"/>
      <c r="CJ92" s="35"/>
      <c r="CK92" s="35"/>
      <c r="CL92" s="12"/>
      <c r="CM92" s="35"/>
      <c r="CN92" s="35"/>
      <c r="CO92" s="35"/>
      <c r="CP92" s="35"/>
      <c r="CQ92" s="35"/>
      <c r="CR92" s="35"/>
      <c r="CS92" s="12"/>
      <c r="CT92" s="35"/>
      <c r="CU92" s="35"/>
      <c r="CV92" s="35"/>
      <c r="CW92" s="35"/>
      <c r="CX92" s="12"/>
      <c r="CY92" s="35"/>
      <c r="CZ92" s="35"/>
      <c r="DA92" s="12"/>
    </row>
    <row r="93" spans="1:105" s="1" customFormat="1" ht="12.95" customHeight="1" x14ac:dyDescent="0.2">
      <c r="A93" s="3"/>
      <c r="C93" s="6" t="s">
        <v>216</v>
      </c>
      <c r="D93" s="67" t="s">
        <v>714</v>
      </c>
      <c r="E93" s="197" t="s">
        <v>279</v>
      </c>
      <c r="F93" s="5" t="s">
        <v>8</v>
      </c>
      <c r="G93" s="12"/>
      <c r="H93" s="37">
        <v>3.550460819201354</v>
      </c>
      <c r="I93" s="37">
        <v>2.9087417063399217</v>
      </c>
      <c r="J93" s="37">
        <v>3.3193911361512094</v>
      </c>
      <c r="K93" s="37">
        <v>3.338514416643299</v>
      </c>
      <c r="L93" s="37">
        <v>2.4406910895437561</v>
      </c>
      <c r="M93" s="37">
        <v>3.0558357618093424</v>
      </c>
      <c r="N93" s="118"/>
      <c r="O93" s="118"/>
      <c r="P93" s="37">
        <v>2.8611168146780979</v>
      </c>
      <c r="Q93" s="37">
        <v>3.0101327136758806</v>
      </c>
      <c r="R93" s="37">
        <v>3.3109412484244456</v>
      </c>
      <c r="S93" s="37">
        <v>2.6021269574163504</v>
      </c>
      <c r="T93" s="12"/>
      <c r="U93" s="118"/>
      <c r="V93" s="37">
        <v>3.4646207921511585</v>
      </c>
      <c r="W93" s="37">
        <v>3.0862141204890836</v>
      </c>
      <c r="X93" s="37">
        <v>2.6985909930209084</v>
      </c>
      <c r="Y93" s="37">
        <v>3.0960672676582042</v>
      </c>
      <c r="Z93" s="37">
        <v>3.3361413040537395</v>
      </c>
      <c r="AA93" s="37">
        <v>2.3505369763399311</v>
      </c>
      <c r="AB93" s="37">
        <v>2.4189690187137107</v>
      </c>
      <c r="AC93" s="37">
        <v>2.863698538004205</v>
      </c>
      <c r="AD93" s="37">
        <v>3.0464467140301146</v>
      </c>
      <c r="AE93" s="118"/>
      <c r="AF93" s="118"/>
      <c r="AG93" s="12"/>
      <c r="AH93" s="37">
        <v>2.4986666666666668</v>
      </c>
      <c r="AI93" s="37">
        <v>3.3759999999999999</v>
      </c>
      <c r="AJ93" s="37">
        <v>1.6333333333333333</v>
      </c>
      <c r="AK93" s="37">
        <v>3.0546666666666669</v>
      </c>
      <c r="AL93" s="37">
        <v>2.8359999999999999</v>
      </c>
      <c r="AM93" s="37">
        <v>3.444</v>
      </c>
      <c r="AN93" s="12"/>
      <c r="AO93" s="37">
        <v>3.02</v>
      </c>
      <c r="AP93" s="37">
        <v>3.59</v>
      </c>
      <c r="AQ93" s="37">
        <v>3.48</v>
      </c>
      <c r="AR93" s="37">
        <v>4.1900000000000004</v>
      </c>
      <c r="AS93" s="37">
        <v>3.98</v>
      </c>
      <c r="AT93" s="37">
        <v>3.98</v>
      </c>
      <c r="AU93" s="12"/>
      <c r="AV93" s="37">
        <v>3.6432483688496791</v>
      </c>
      <c r="AW93" s="37">
        <v>3.6235216049382712</v>
      </c>
      <c r="AX93" s="37">
        <v>3.6457689477557027</v>
      </c>
      <c r="AY93" s="37">
        <v>3.1782106782106787</v>
      </c>
      <c r="AZ93" s="37">
        <v>2.9367968635937278</v>
      </c>
      <c r="BA93" s="37">
        <v>3.3090043334960941</v>
      </c>
      <c r="BB93" s="37">
        <v>3.7653782522441537</v>
      </c>
      <c r="BC93" s="37">
        <v>3.919271671070772</v>
      </c>
      <c r="BD93" s="37">
        <v>3.5549748430765202</v>
      </c>
      <c r="BE93" s="37">
        <v>3.2382378374028282</v>
      </c>
      <c r="BF93" s="37">
        <v>3.5703197555036739</v>
      </c>
      <c r="BG93" s="37">
        <v>3.0496014662580375</v>
      </c>
      <c r="BH93" s="12"/>
      <c r="BI93" s="37">
        <v>3.53</v>
      </c>
      <c r="BJ93" s="37">
        <v>2.89</v>
      </c>
      <c r="BK93" s="37">
        <v>4.16</v>
      </c>
      <c r="BL93" s="126"/>
      <c r="BM93" s="37">
        <v>4.43</v>
      </c>
      <c r="BN93" s="37">
        <v>3</v>
      </c>
      <c r="BO93" s="12"/>
      <c r="BP93" s="163">
        <v>3.15</v>
      </c>
      <c r="BQ93" s="163">
        <v>5.01</v>
      </c>
      <c r="BR93" s="163">
        <v>2.92</v>
      </c>
      <c r="BS93" s="163">
        <v>3.4</v>
      </c>
      <c r="BT93" s="150">
        <v>5.36</v>
      </c>
      <c r="BU93" s="163">
        <v>6.3</v>
      </c>
      <c r="BV93" s="12"/>
      <c r="BW93" s="37"/>
      <c r="BX93" s="37"/>
      <c r="BY93" s="37"/>
      <c r="BZ93" s="37"/>
      <c r="CA93" s="37"/>
      <c r="CB93" s="37"/>
      <c r="CC93" s="12"/>
      <c r="CD93" s="121">
        <v>3.6576</v>
      </c>
      <c r="CE93" s="121">
        <v>3.5264000000000002</v>
      </c>
      <c r="CF93" s="121">
        <v>1.8560000000000001</v>
      </c>
      <c r="CG93" s="121">
        <v>3.1104000000000003</v>
      </c>
      <c r="CH93" s="37">
        <v>5.5679999999999996</v>
      </c>
      <c r="CI93" s="37">
        <v>4.1280000000000001</v>
      </c>
      <c r="CJ93" s="37">
        <v>5.4079999999999995</v>
      </c>
      <c r="CK93" s="37">
        <v>4.4480000000000004</v>
      </c>
      <c r="CL93" s="12"/>
      <c r="CM93" s="121">
        <v>3.3649538394039658</v>
      </c>
      <c r="CN93" s="121">
        <v>3.53</v>
      </c>
      <c r="CO93" s="118"/>
      <c r="CP93" s="121">
        <v>2.37</v>
      </c>
      <c r="CQ93" s="118"/>
      <c r="CR93" s="121">
        <v>4.26</v>
      </c>
      <c r="CS93" s="12"/>
      <c r="CT93" s="118"/>
      <c r="CU93" s="118"/>
      <c r="CV93" s="118"/>
      <c r="CW93" s="118"/>
      <c r="CX93" s="12"/>
      <c r="CY93" s="37">
        <v>2.4218592848258051</v>
      </c>
      <c r="CZ93" s="37">
        <v>3.7923965608345811</v>
      </c>
      <c r="DA93" s="12"/>
    </row>
    <row r="94" spans="1:105" s="1" customFormat="1" ht="12.95" customHeight="1" x14ac:dyDescent="0.2">
      <c r="A94" s="3"/>
      <c r="C94" s="6" t="s">
        <v>217</v>
      </c>
      <c r="D94" s="67" t="s">
        <v>715</v>
      </c>
      <c r="E94" s="197" t="s">
        <v>280</v>
      </c>
      <c r="F94" s="5" t="s">
        <v>8</v>
      </c>
      <c r="G94" s="12"/>
      <c r="H94" s="37">
        <v>4.2844950137036566</v>
      </c>
      <c r="I94" s="37">
        <v>3.5015178891367102</v>
      </c>
      <c r="J94" s="37">
        <v>3.8080834656754159</v>
      </c>
      <c r="K94" s="37">
        <v>4.0520337390097572</v>
      </c>
      <c r="L94" s="37">
        <v>2.8327223213091566</v>
      </c>
      <c r="M94" s="37">
        <v>3.626368106121538</v>
      </c>
      <c r="N94" s="118"/>
      <c r="O94" s="118"/>
      <c r="P94" s="37">
        <v>2.8591955771994813</v>
      </c>
      <c r="Q94" s="37">
        <v>3.0198589621320222</v>
      </c>
      <c r="R94" s="37">
        <v>3.4156062515470573</v>
      </c>
      <c r="S94" s="37">
        <v>2.3829488440150048</v>
      </c>
      <c r="T94" s="12"/>
      <c r="U94" s="118"/>
      <c r="V94" s="37">
        <v>3.7561658668784115</v>
      </c>
      <c r="W94" s="37">
        <v>3.4334847588227433</v>
      </c>
      <c r="X94" s="37">
        <v>2.9423459351455183</v>
      </c>
      <c r="Y94" s="37">
        <v>3.432806172963188</v>
      </c>
      <c r="Z94" s="37">
        <v>3.5259256551718416</v>
      </c>
      <c r="AA94" s="37">
        <v>2.3422520912827935</v>
      </c>
      <c r="AB94" s="37">
        <v>2.4413061628733197</v>
      </c>
      <c r="AC94" s="37">
        <v>2.8492455255873703</v>
      </c>
      <c r="AD94" s="37">
        <v>3.1891881668050095</v>
      </c>
      <c r="AE94" s="118"/>
      <c r="AF94" s="118"/>
      <c r="AG94" s="12"/>
      <c r="AH94" s="37">
        <v>3.3559999999999999</v>
      </c>
      <c r="AI94" s="37">
        <v>4.7320000000000002</v>
      </c>
      <c r="AJ94" s="37">
        <v>2.3253333333333335</v>
      </c>
      <c r="AK94" s="37">
        <v>2.6866666666666665</v>
      </c>
      <c r="AL94" s="37">
        <v>2.7173333333333334</v>
      </c>
      <c r="AM94" s="37">
        <v>3.0880000000000001</v>
      </c>
      <c r="AN94" s="12"/>
      <c r="AO94" s="37">
        <v>3.71</v>
      </c>
      <c r="AP94" s="37">
        <v>4.51</v>
      </c>
      <c r="AQ94" s="37">
        <v>4.17</v>
      </c>
      <c r="AR94" s="37">
        <v>4.1500000000000004</v>
      </c>
      <c r="AS94" s="37">
        <v>4.3899999999999997</v>
      </c>
      <c r="AT94" s="37">
        <v>4.32</v>
      </c>
      <c r="AU94" s="12"/>
      <c r="AV94" s="37">
        <v>4.9578859294973494</v>
      </c>
      <c r="AW94" s="37">
        <v>4.7857160493827164</v>
      </c>
      <c r="AX94" s="37">
        <v>4.6856174883492763</v>
      </c>
      <c r="AY94" s="37">
        <v>4.1983315295815293</v>
      </c>
      <c r="AZ94" s="37">
        <v>4.126010132020264</v>
      </c>
      <c r="BA94" s="37">
        <v>4.4865774536132816</v>
      </c>
      <c r="BB94" s="37">
        <v>4.2501545887119727</v>
      </c>
      <c r="BC94" s="37">
        <v>4.4514942243987443</v>
      </c>
      <c r="BD94" s="37">
        <v>3.788282363931363</v>
      </c>
      <c r="BE94" s="37">
        <v>3.0809153969301324</v>
      </c>
      <c r="BF94" s="37">
        <v>3.8639176122400145</v>
      </c>
      <c r="BG94" s="37">
        <v>3.0667445466017673</v>
      </c>
      <c r="BH94" s="12"/>
      <c r="BI94" s="37">
        <v>4.2</v>
      </c>
      <c r="BJ94" s="37">
        <v>3.64</v>
      </c>
      <c r="BK94" s="37">
        <v>3.97</v>
      </c>
      <c r="BL94" s="126"/>
      <c r="BM94" s="37">
        <v>4.37</v>
      </c>
      <c r="BN94" s="37">
        <v>3.02</v>
      </c>
      <c r="BO94" s="12"/>
      <c r="BP94" s="163">
        <v>3.82</v>
      </c>
      <c r="BQ94" s="150">
        <v>5.83</v>
      </c>
      <c r="BR94" s="163">
        <v>3.51</v>
      </c>
      <c r="BS94" s="150">
        <v>3.3</v>
      </c>
      <c r="BT94" s="150">
        <v>4.9000000000000004</v>
      </c>
      <c r="BU94" s="150">
        <v>6.08</v>
      </c>
      <c r="BV94" s="12"/>
      <c r="BW94" s="37"/>
      <c r="BX94" s="37"/>
      <c r="BY94" s="37"/>
      <c r="BZ94" s="37"/>
      <c r="CA94" s="37"/>
      <c r="CB94" s="37"/>
      <c r="CC94" s="12"/>
      <c r="CD94" s="121">
        <v>4.4927999999999999</v>
      </c>
      <c r="CE94" s="121">
        <v>4.4639999999999995</v>
      </c>
      <c r="CF94" s="121">
        <v>2.9216000000000002</v>
      </c>
      <c r="CG94" s="121">
        <v>4.176000000000001</v>
      </c>
      <c r="CH94" s="37">
        <v>5.5679999999999996</v>
      </c>
      <c r="CI94" s="37">
        <v>4.1920000000000002</v>
      </c>
      <c r="CJ94" s="37">
        <v>5.2160000000000011</v>
      </c>
      <c r="CK94" s="118"/>
      <c r="CL94" s="12"/>
      <c r="CM94" s="121">
        <v>3.9707372588260874</v>
      </c>
      <c r="CN94" s="121">
        <v>4.24</v>
      </c>
      <c r="CO94" s="118"/>
      <c r="CP94" s="121">
        <v>2.4300000000000002</v>
      </c>
      <c r="CQ94" s="118"/>
      <c r="CR94" s="121">
        <v>4.67</v>
      </c>
      <c r="CS94" s="12"/>
      <c r="CT94" s="118"/>
      <c r="CU94" s="118"/>
      <c r="CV94" s="118"/>
      <c r="CW94" s="118"/>
      <c r="CX94" s="12"/>
      <c r="CY94" s="37">
        <v>2.5111901600857736</v>
      </c>
      <c r="CZ94" s="37">
        <v>3.6794106529340689</v>
      </c>
      <c r="DA94" s="12"/>
    </row>
    <row r="95" spans="1:105" s="1" customFormat="1" ht="12.95" customHeight="1" x14ac:dyDescent="0.2">
      <c r="A95" s="3"/>
      <c r="C95" s="6" t="s">
        <v>218</v>
      </c>
      <c r="D95" s="67" t="s">
        <v>716</v>
      </c>
      <c r="E95" s="197" t="s">
        <v>281</v>
      </c>
      <c r="F95" s="5" t="s">
        <v>8</v>
      </c>
      <c r="G95" s="12"/>
      <c r="H95" s="37">
        <v>4.4635527924740019</v>
      </c>
      <c r="I95" s="37">
        <v>3.4830725643783365</v>
      </c>
      <c r="J95" s="37">
        <v>3.8472232849587473</v>
      </c>
      <c r="K95" s="37">
        <v>4.1754545738988593</v>
      </c>
      <c r="L95" s="37">
        <v>3.0186890456228048</v>
      </c>
      <c r="M95" s="37">
        <v>3.7924025792353304</v>
      </c>
      <c r="N95" s="118"/>
      <c r="O95" s="118"/>
      <c r="P95" s="37">
        <v>2.7927482761073126</v>
      </c>
      <c r="Q95" s="37">
        <v>2.9653374702474857</v>
      </c>
      <c r="R95" s="37">
        <v>3.090771004145116</v>
      </c>
      <c r="S95" s="37">
        <v>2.3372049673311452</v>
      </c>
      <c r="T95" s="12"/>
      <c r="U95" s="118"/>
      <c r="V95" s="37">
        <v>3.7484424839724277</v>
      </c>
      <c r="W95" s="37">
        <v>3.4401169543257644</v>
      </c>
      <c r="X95" s="37">
        <v>2.8368788933955424</v>
      </c>
      <c r="Y95" s="37">
        <v>3.426519137858953</v>
      </c>
      <c r="Z95" s="37">
        <v>3.5012576090356236</v>
      </c>
      <c r="AA95" s="37">
        <v>2.3324623652035168</v>
      </c>
      <c r="AB95" s="37">
        <v>2.3464229820439519</v>
      </c>
      <c r="AC95" s="37">
        <v>2.8129585320414172</v>
      </c>
      <c r="AD95" s="37">
        <v>3.1006586401825618</v>
      </c>
      <c r="AE95" s="118"/>
      <c r="AF95" s="118"/>
      <c r="AG95" s="12"/>
      <c r="AH95" s="37">
        <v>2.6906666666666665</v>
      </c>
      <c r="AI95" s="37">
        <v>4.841333333333333</v>
      </c>
      <c r="AJ95" s="37">
        <v>1.9253333333333333</v>
      </c>
      <c r="AK95" s="37">
        <v>2.2426666666666666</v>
      </c>
      <c r="AL95" s="37">
        <v>2.3573333333333335</v>
      </c>
      <c r="AM95" s="37">
        <v>2.4266666666666667</v>
      </c>
      <c r="AN95" s="12"/>
      <c r="AO95" s="37">
        <v>3.85</v>
      </c>
      <c r="AP95" s="37">
        <v>4.5599999999999996</v>
      </c>
      <c r="AQ95" s="37">
        <v>4.03</v>
      </c>
      <c r="AR95" s="37">
        <v>3.88</v>
      </c>
      <c r="AS95" s="37">
        <v>4.38</v>
      </c>
      <c r="AT95" s="37">
        <v>3.73</v>
      </c>
      <c r="AU95" s="12"/>
      <c r="AV95" s="37">
        <v>5.0792155525487521</v>
      </c>
      <c r="AW95" s="37">
        <v>4.670867283950618</v>
      </c>
      <c r="AX95" s="37">
        <v>4.8430034338974739</v>
      </c>
      <c r="AY95" s="37">
        <v>4.4249669312169315</v>
      </c>
      <c r="AZ95" s="37">
        <v>4.2220130840261687</v>
      </c>
      <c r="BA95" s="37">
        <v>4.4458468017578134</v>
      </c>
      <c r="BB95" s="37">
        <v>3.9586185480585168</v>
      </c>
      <c r="BC95" s="37">
        <v>3.99788662779565</v>
      </c>
      <c r="BD95" s="37">
        <v>3.4421370273858107</v>
      </c>
      <c r="BE95" s="37">
        <v>2.8837837094879486</v>
      </c>
      <c r="BF95" s="37">
        <v>3.6246756446282604</v>
      </c>
      <c r="BG95" s="37">
        <v>2.9327140436271861</v>
      </c>
      <c r="BH95" s="12"/>
      <c r="BI95" s="37">
        <v>4.53</v>
      </c>
      <c r="BJ95" s="37">
        <v>3.96</v>
      </c>
      <c r="BK95" s="37">
        <v>3.59</v>
      </c>
      <c r="BL95" s="126"/>
      <c r="BM95" s="37">
        <v>3</v>
      </c>
      <c r="BN95" s="37">
        <v>3</v>
      </c>
      <c r="BO95" s="12"/>
      <c r="BP95" s="150">
        <v>3.69</v>
      </c>
      <c r="BQ95" s="150">
        <v>5.62</v>
      </c>
      <c r="BR95" s="150">
        <v>3.48</v>
      </c>
      <c r="BS95" s="150">
        <v>3.1</v>
      </c>
      <c r="BT95" s="150">
        <v>4.58</v>
      </c>
      <c r="BU95" s="150">
        <v>5.64</v>
      </c>
      <c r="BV95" s="12"/>
      <c r="BW95" s="37"/>
      <c r="BX95" s="37"/>
      <c r="BY95" s="37"/>
      <c r="BZ95" s="37"/>
      <c r="CA95" s="37"/>
      <c r="CB95" s="37"/>
      <c r="CC95" s="12"/>
      <c r="CD95" s="121">
        <v>4.7135999999999996</v>
      </c>
      <c r="CE95" s="121">
        <v>4.7552000000000003</v>
      </c>
      <c r="CF95" s="121">
        <v>3.2511999999999999</v>
      </c>
      <c r="CG95" s="121">
        <v>4.4543999999999997</v>
      </c>
      <c r="CH95" s="37">
        <v>5.28</v>
      </c>
      <c r="CI95" s="37">
        <v>3.8431999999999999</v>
      </c>
      <c r="CJ95" s="37">
        <v>4.7744</v>
      </c>
      <c r="CK95" s="118"/>
      <c r="CL95" s="12"/>
      <c r="CM95" s="37">
        <v>4.139125168046812</v>
      </c>
      <c r="CN95" s="37">
        <v>4.32</v>
      </c>
      <c r="CO95" s="118"/>
      <c r="CP95" s="37">
        <v>2.25</v>
      </c>
      <c r="CQ95" s="118"/>
      <c r="CR95" s="37">
        <v>4.4000000000000004</v>
      </c>
      <c r="CS95" s="12"/>
      <c r="CT95" s="118"/>
      <c r="CU95" s="118"/>
      <c r="CV95" s="118"/>
      <c r="CW95" s="118"/>
      <c r="CX95" s="12"/>
      <c r="CY95" s="37">
        <v>2.3424540623725001</v>
      </c>
      <c r="CZ95" s="37">
        <v>3.5418625911421411</v>
      </c>
      <c r="DA95" s="12"/>
    </row>
    <row r="96" spans="1:105" s="1" customFormat="1" ht="12.95" customHeight="1" x14ac:dyDescent="0.2">
      <c r="A96" s="3"/>
      <c r="C96" s="6" t="s">
        <v>219</v>
      </c>
      <c r="D96" s="67" t="s">
        <v>717</v>
      </c>
      <c r="E96" s="197" t="s">
        <v>77</v>
      </c>
      <c r="G96" s="12"/>
      <c r="H96" s="43">
        <f t="shared" ref="H96:M96" si="109">H94/H46</f>
        <v>1.7077520238479353</v>
      </c>
      <c r="I96" s="43">
        <f t="shared" si="109"/>
        <v>1.6019573722905451</v>
      </c>
      <c r="J96" s="43">
        <f t="shared" si="109"/>
        <v>1.5838125218219368</v>
      </c>
      <c r="K96" s="43">
        <f t="shared" si="109"/>
        <v>1.8337259519370435</v>
      </c>
      <c r="L96" s="43">
        <f t="shared" si="109"/>
        <v>1.5970474173824087</v>
      </c>
      <c r="M96" s="43">
        <f t="shared" si="109"/>
        <v>1.7817758897822678</v>
      </c>
      <c r="N96" s="119"/>
      <c r="O96" s="119"/>
      <c r="P96" s="43">
        <f>P94/P46</f>
        <v>1.2744930835118846</v>
      </c>
      <c r="Q96" s="43">
        <f>Q94/Q46</f>
        <v>1.3366836255253676</v>
      </c>
      <c r="R96" s="43">
        <f>R94/R46</f>
        <v>1.3842256706308984</v>
      </c>
      <c r="S96" s="43">
        <f>S94/S46</f>
        <v>1.0666494654747865</v>
      </c>
      <c r="T96" s="12"/>
      <c r="U96" s="119"/>
      <c r="V96" s="43">
        <f t="shared" ref="V96:AD96" si="110">V94/V46</f>
        <v>1.4964804250511601</v>
      </c>
      <c r="W96" s="43">
        <f t="shared" si="110"/>
        <v>1.650713826357088</v>
      </c>
      <c r="X96" s="43">
        <f t="shared" si="110"/>
        <v>1.5650776250774034</v>
      </c>
      <c r="Y96" s="43">
        <f t="shared" si="110"/>
        <v>1.6583604700305257</v>
      </c>
      <c r="Z96" s="43">
        <f t="shared" si="110"/>
        <v>1.567078068965263</v>
      </c>
      <c r="AA96" s="43">
        <f t="shared" si="110"/>
        <v>0.97188883455717567</v>
      </c>
      <c r="AB96" s="43">
        <f t="shared" si="110"/>
        <v>1.1793749579098163</v>
      </c>
      <c r="AC96" s="43">
        <f t="shared" si="110"/>
        <v>1.1086558465320508</v>
      </c>
      <c r="AD96" s="43">
        <f t="shared" si="110"/>
        <v>1.3456490155295397</v>
      </c>
      <c r="AE96" s="119"/>
      <c r="AF96" s="119"/>
      <c r="AG96" s="12"/>
      <c r="AH96" s="43">
        <f t="shared" ref="AH96:AM96" si="111">AH94/AH46</f>
        <v>1.1900709219858157</v>
      </c>
      <c r="AI96" s="43">
        <f t="shared" si="111"/>
        <v>1.708303249097473</v>
      </c>
      <c r="AJ96" s="43">
        <f t="shared" si="111"/>
        <v>0.74291799787007462</v>
      </c>
      <c r="AK96" s="43">
        <f t="shared" si="111"/>
        <v>0.81661600810536972</v>
      </c>
      <c r="AL96" s="43">
        <f t="shared" si="111"/>
        <v>1.0451282051282051</v>
      </c>
      <c r="AM96" s="43">
        <f t="shared" si="111"/>
        <v>0.90029154518950438</v>
      </c>
      <c r="AN96" s="12"/>
      <c r="AO96" s="43">
        <f t="shared" ref="AO96:AT96" si="112">AO94/AO46</f>
        <v>1.484</v>
      </c>
      <c r="AP96" s="43">
        <f t="shared" si="112"/>
        <v>1.5083612040133778</v>
      </c>
      <c r="AQ96" s="43">
        <f t="shared" si="112"/>
        <v>1.7302904564315351</v>
      </c>
      <c r="AR96" s="43">
        <f t="shared" si="112"/>
        <v>1.3973063973063973</v>
      </c>
      <c r="AS96" s="43">
        <f t="shared" si="112"/>
        <v>1.2228412256267409</v>
      </c>
      <c r="AT96" s="43">
        <f t="shared" si="112"/>
        <v>1.1220779220779222</v>
      </c>
      <c r="AU96" s="12"/>
      <c r="AV96" s="43">
        <f t="shared" ref="AV96:BG96" si="113">AV94/AV46</f>
        <v>1.79424844269122</v>
      </c>
      <c r="AW96" s="43">
        <f t="shared" si="113"/>
        <v>1.7030307157339337</v>
      </c>
      <c r="AX96" s="43">
        <f t="shared" si="113"/>
        <v>1.6678676973812947</v>
      </c>
      <c r="AY96" s="43">
        <f t="shared" si="113"/>
        <v>1.684047986696757</v>
      </c>
      <c r="AZ96" s="43">
        <f t="shared" si="113"/>
        <v>1.6507424860682776</v>
      </c>
      <c r="BA96" s="43">
        <f t="shared" si="113"/>
        <v>1.6928438047151575</v>
      </c>
      <c r="BB96" s="43">
        <f t="shared" si="113"/>
        <v>1.2770487105761412</v>
      </c>
      <c r="BC96" s="43">
        <f t="shared" si="113"/>
        <v>1.3403789463275615</v>
      </c>
      <c r="BD96" s="43">
        <f t="shared" si="113"/>
        <v>1.256308387658863</v>
      </c>
      <c r="BE96" s="43">
        <f t="shared" si="113"/>
        <v>0.95937018381385575</v>
      </c>
      <c r="BF96" s="43">
        <f t="shared" si="113"/>
        <v>1.2242836433466373</v>
      </c>
      <c r="BG96" s="43">
        <f t="shared" si="113"/>
        <v>1.0144456901077559</v>
      </c>
      <c r="BH96" s="12"/>
      <c r="BI96" s="43">
        <f>BI94/BI46</f>
        <v>1.5217391304347827</v>
      </c>
      <c r="BJ96" s="43">
        <f>BJ94/BJ46</f>
        <v>1.4979423868312756</v>
      </c>
      <c r="BK96" s="43">
        <f>BK94/BK46</f>
        <v>1.1151685393258428</v>
      </c>
      <c r="BL96" s="162"/>
      <c r="BM96" s="43">
        <f>BM94/BM46</f>
        <v>1.2593659942363111</v>
      </c>
      <c r="BN96" s="43">
        <f>BN94/BN46</f>
        <v>1.1310861423220975</v>
      </c>
      <c r="BO96" s="12"/>
      <c r="BP96" s="43">
        <f t="shared" ref="BP96:BU96" si="114">BP94/BP46</f>
        <v>1.4806201550387597</v>
      </c>
      <c r="BQ96" s="43">
        <f t="shared" si="114"/>
        <v>1.7046783625730995</v>
      </c>
      <c r="BR96" s="43">
        <f t="shared" si="114"/>
        <v>1.4153225806451613</v>
      </c>
      <c r="BS96" s="43">
        <f t="shared" si="114"/>
        <v>1.182795698924731</v>
      </c>
      <c r="BT96" s="43">
        <f t="shared" si="114"/>
        <v>1.1502347417840377</v>
      </c>
      <c r="BU96" s="43">
        <f t="shared" si="114"/>
        <v>1.1782945736434107</v>
      </c>
      <c r="BV96" s="12"/>
      <c r="BW96" s="43">
        <f t="shared" ref="BW96:CB96" si="115">BW94/BW46</f>
        <v>0</v>
      </c>
      <c r="BX96" s="43">
        <f t="shared" si="115"/>
        <v>0</v>
      </c>
      <c r="BY96" s="43">
        <f t="shared" si="115"/>
        <v>0</v>
      </c>
      <c r="BZ96" s="43">
        <f t="shared" si="115"/>
        <v>0</v>
      </c>
      <c r="CA96" s="43">
        <f t="shared" si="115"/>
        <v>0</v>
      </c>
      <c r="CB96" s="43">
        <f t="shared" si="115"/>
        <v>0</v>
      </c>
      <c r="CC96" s="12"/>
      <c r="CD96" s="43">
        <f t="shared" ref="CD96:CJ96" si="116">CD94/CD46</f>
        <v>1.3614545454545455</v>
      </c>
      <c r="CE96" s="43">
        <f t="shared" si="116"/>
        <v>1.4637985309548796</v>
      </c>
      <c r="CF96" s="43">
        <f t="shared" si="116"/>
        <v>1.296875</v>
      </c>
      <c r="CG96" s="43">
        <f t="shared" si="116"/>
        <v>1.403225806451613</v>
      </c>
      <c r="CH96" s="43">
        <f t="shared" si="116"/>
        <v>1.0950283196979231</v>
      </c>
      <c r="CI96" s="43">
        <f t="shared" si="116"/>
        <v>1.1401218450826807</v>
      </c>
      <c r="CJ96" s="43">
        <f t="shared" si="116"/>
        <v>1.3628762541806023</v>
      </c>
      <c r="CK96" s="43"/>
      <c r="CL96" s="12"/>
      <c r="CM96" s="43">
        <f>CM94/CM46</f>
        <v>1.5155485720710258</v>
      </c>
      <c r="CN96" s="43">
        <f>CN94/CN46</f>
        <v>1.5762081784386619</v>
      </c>
      <c r="CO96" s="118"/>
      <c r="CP96" s="43">
        <f>CP94/CP46</f>
        <v>1.1146788990825689</v>
      </c>
      <c r="CQ96" s="118"/>
      <c r="CR96" s="43">
        <f>CR94/CR46</f>
        <v>1.3961136023916292</v>
      </c>
      <c r="CS96" s="12"/>
      <c r="CT96" s="119"/>
      <c r="CU96" s="119"/>
      <c r="CV96" s="119"/>
      <c r="CW96" s="119"/>
      <c r="CX96" s="12"/>
      <c r="CY96" s="43">
        <f>CY94/CY46</f>
        <v>1.1526195899772209</v>
      </c>
      <c r="CZ96" s="43">
        <f>CZ94/CZ46</f>
        <v>1.0776978417266188</v>
      </c>
      <c r="DA96" s="12"/>
    </row>
    <row r="97" spans="1:105" s="1" customFormat="1" ht="12.95" customHeight="1" x14ac:dyDescent="0.2">
      <c r="A97" s="3"/>
      <c r="C97" s="6" t="s">
        <v>220</v>
      </c>
      <c r="D97" s="67" t="s">
        <v>144</v>
      </c>
      <c r="E97" s="197" t="s">
        <v>282</v>
      </c>
      <c r="F97" s="5" t="s">
        <v>11</v>
      </c>
      <c r="G97" s="12"/>
      <c r="H97" s="37">
        <v>11.527109062699999</v>
      </c>
      <c r="I97" s="37">
        <v>9.2200122743400001</v>
      </c>
      <c r="J97" s="37">
        <v>10.725444845149999</v>
      </c>
      <c r="K97" s="37">
        <v>10.675725129649999</v>
      </c>
      <c r="L97" s="37">
        <v>7.8270139264449998</v>
      </c>
      <c r="M97" s="37">
        <v>9.9610458976</v>
      </c>
      <c r="N97" s="118"/>
      <c r="O97" s="118"/>
      <c r="P97" s="37">
        <v>9.2385625334799997</v>
      </c>
      <c r="Q97" s="37">
        <v>9.5760819291899999</v>
      </c>
      <c r="R97" s="37">
        <v>10.564252939099999</v>
      </c>
      <c r="S97" s="37">
        <v>8.3492611882049985</v>
      </c>
      <c r="T97" s="12"/>
      <c r="U97" s="118"/>
      <c r="V97" s="37">
        <v>11.247011000000001</v>
      </c>
      <c r="W97" s="37">
        <v>9.9517234000000006</v>
      </c>
      <c r="X97" s="37">
        <v>8.7206773000000002</v>
      </c>
      <c r="Y97" s="37">
        <v>9.9795534999999997</v>
      </c>
      <c r="Z97" s="37">
        <v>10.869351999999999</v>
      </c>
      <c r="AA97" s="37">
        <v>7.5273551000000003</v>
      </c>
      <c r="AB97" s="37">
        <v>7.8511319999999998</v>
      </c>
      <c r="AC97" s="37">
        <v>9.1947965000000007</v>
      </c>
      <c r="AD97" s="37">
        <v>9.8508841999999994</v>
      </c>
      <c r="AE97" s="118"/>
      <c r="AF97" s="118"/>
      <c r="AG97" s="12"/>
      <c r="AH97" s="37">
        <v>18.739999999999998</v>
      </c>
      <c r="AI97" s="37">
        <v>25.32</v>
      </c>
      <c r="AJ97" s="37">
        <v>12.25</v>
      </c>
      <c r="AK97" s="37">
        <v>22.91</v>
      </c>
      <c r="AL97" s="37">
        <v>21.27</v>
      </c>
      <c r="AM97" s="37">
        <v>25.83</v>
      </c>
      <c r="AN97" s="12"/>
      <c r="AO97" s="37">
        <v>9.1048299999999998</v>
      </c>
      <c r="AP97" s="37">
        <v>10.836739999999999</v>
      </c>
      <c r="AQ97" s="37">
        <v>10.851129999999999</v>
      </c>
      <c r="AR97" s="37">
        <v>12.43098</v>
      </c>
      <c r="AS97" s="37">
        <v>11.992290000000001</v>
      </c>
      <c r="AT97" s="37">
        <v>11.99361</v>
      </c>
      <c r="AU97" s="12"/>
      <c r="AV97" s="37">
        <v>11.9874384</v>
      </c>
      <c r="AW97" s="37">
        <v>11.5054058</v>
      </c>
      <c r="AX97" s="37">
        <v>11.653219200000001</v>
      </c>
      <c r="AY97" s="37">
        <v>10.360560000000001</v>
      </c>
      <c r="AZ97" s="37">
        <v>9.789303300000002</v>
      </c>
      <c r="BA97" s="37">
        <v>10.842945400000001</v>
      </c>
      <c r="BB97" s="37">
        <v>12.420647400000002</v>
      </c>
      <c r="BC97" s="37">
        <v>13.099522800000001</v>
      </c>
      <c r="BD97" s="37">
        <v>12.147178400000001</v>
      </c>
      <c r="BE97" s="37">
        <v>10.515547000000002</v>
      </c>
      <c r="BF97" s="37">
        <v>11.777218600000001</v>
      </c>
      <c r="BG97" s="37">
        <v>10.149683599999999</v>
      </c>
      <c r="BH97" s="12"/>
      <c r="BI97" s="37">
        <v>11.22</v>
      </c>
      <c r="BJ97" s="37">
        <v>9.16</v>
      </c>
      <c r="BK97" s="37">
        <v>13.22</v>
      </c>
      <c r="BL97" s="126"/>
      <c r="BM97" s="37">
        <v>14.07</v>
      </c>
      <c r="BN97" s="37">
        <v>9.52</v>
      </c>
      <c r="BO97" s="12"/>
      <c r="BP97" s="150">
        <v>9.84</v>
      </c>
      <c r="BQ97" s="150">
        <v>15.65</v>
      </c>
      <c r="BR97" s="150">
        <v>9.1300000000000008</v>
      </c>
      <c r="BS97" s="150">
        <v>10.63</v>
      </c>
      <c r="BT97" s="150">
        <v>16.760000000000002</v>
      </c>
      <c r="BU97" s="150">
        <v>19.7</v>
      </c>
      <c r="BV97" s="12"/>
      <c r="BW97" s="37"/>
      <c r="BX97" s="37"/>
      <c r="BY97" s="37"/>
      <c r="BZ97" s="37"/>
      <c r="CA97" s="37"/>
      <c r="CB97" s="37"/>
      <c r="CC97" s="12"/>
      <c r="CD97" s="121">
        <v>11.43</v>
      </c>
      <c r="CE97" s="121">
        <v>11.02</v>
      </c>
      <c r="CF97" s="121">
        <v>5.8</v>
      </c>
      <c r="CG97" s="121">
        <v>9.7200000000000006</v>
      </c>
      <c r="CH97" s="37">
        <v>17.399999999999999</v>
      </c>
      <c r="CI97" s="37">
        <v>12.9</v>
      </c>
      <c r="CJ97" s="37">
        <v>16.899999999999999</v>
      </c>
      <c r="CK97" s="37">
        <v>13.9</v>
      </c>
      <c r="CL97" s="12"/>
      <c r="CM97" s="121">
        <v>11.417999999999999</v>
      </c>
      <c r="CN97" s="121">
        <v>11.898</v>
      </c>
      <c r="CO97" s="118"/>
      <c r="CP97" s="121">
        <v>8.01</v>
      </c>
      <c r="CQ97" s="118"/>
      <c r="CR97" s="121">
        <v>14.62</v>
      </c>
      <c r="CS97" s="12"/>
      <c r="CT97" s="118"/>
      <c r="CU97" s="118"/>
      <c r="CV97" s="118"/>
      <c r="CW97" s="118"/>
      <c r="CX97" s="12"/>
      <c r="CY97" s="37">
        <v>4.88</v>
      </c>
      <c r="CZ97" s="37">
        <v>7.72</v>
      </c>
      <c r="DA97" s="12"/>
    </row>
    <row r="98" spans="1:105" s="1" customFormat="1" ht="12.95" customHeight="1" x14ac:dyDescent="0.2">
      <c r="A98" s="3"/>
      <c r="C98" s="6" t="s">
        <v>221</v>
      </c>
      <c r="D98" s="67" t="s">
        <v>145</v>
      </c>
      <c r="E98" s="197" t="s">
        <v>283</v>
      </c>
      <c r="F98" s="5" t="s">
        <v>11</v>
      </c>
      <c r="G98" s="12"/>
      <c r="H98" s="37">
        <v>13.9102623058</v>
      </c>
      <c r="I98" s="37">
        <v>11.098970336999999</v>
      </c>
      <c r="J98" s="37">
        <v>12.304482208199998</v>
      </c>
      <c r="K98" s="37">
        <v>12.957379545249999</v>
      </c>
      <c r="L98" s="37">
        <v>9.0842127271350002</v>
      </c>
      <c r="M98" s="37">
        <v>11.820798616899999</v>
      </c>
      <c r="N98" s="118"/>
      <c r="O98" s="118"/>
      <c r="P98" s="37">
        <v>9.2323588466899995</v>
      </c>
      <c r="Q98" s="37">
        <v>9.6070238712699982</v>
      </c>
      <c r="R98" s="37">
        <v>10.898208598199998</v>
      </c>
      <c r="S98" s="37">
        <v>7.6459998387499999</v>
      </c>
      <c r="T98" s="12"/>
      <c r="U98" s="118"/>
      <c r="V98" s="37">
        <v>12.193438</v>
      </c>
      <c r="W98" s="37">
        <v>11.071522999999999</v>
      </c>
      <c r="X98" s="37">
        <v>9.5083877000000001</v>
      </c>
      <c r="Y98" s="37">
        <v>11.064964</v>
      </c>
      <c r="Z98" s="37">
        <v>11.487681</v>
      </c>
      <c r="AA98" s="37">
        <v>7.5008236000000004</v>
      </c>
      <c r="AB98" s="37">
        <v>7.9236306000000001</v>
      </c>
      <c r="AC98" s="37">
        <v>9.1483906000000008</v>
      </c>
      <c r="AD98" s="37">
        <v>10.312448</v>
      </c>
      <c r="AE98" s="118"/>
      <c r="AF98" s="118"/>
      <c r="AG98" s="12"/>
      <c r="AH98" s="37">
        <v>25.17</v>
      </c>
      <c r="AI98" s="37">
        <v>35.49</v>
      </c>
      <c r="AJ98" s="37">
        <v>17.440000000000001</v>
      </c>
      <c r="AK98" s="37">
        <v>20.149999999999999</v>
      </c>
      <c r="AL98" s="37">
        <v>20.38</v>
      </c>
      <c r="AM98" s="37">
        <v>23.16</v>
      </c>
      <c r="AN98" s="12"/>
      <c r="AO98" s="37">
        <v>11.19957</v>
      </c>
      <c r="AP98" s="37">
        <v>13.60073</v>
      </c>
      <c r="AQ98" s="37">
        <v>12.98953</v>
      </c>
      <c r="AR98" s="37">
        <v>12.3186</v>
      </c>
      <c r="AS98" s="37">
        <v>13.23161</v>
      </c>
      <c r="AT98" s="37">
        <v>13.01967</v>
      </c>
      <c r="AU98" s="12"/>
      <c r="AV98" s="37">
        <v>16.313011400000001</v>
      </c>
      <c r="AW98" s="37">
        <v>15.1956056</v>
      </c>
      <c r="AX98" s="37">
        <v>14.976957800000001</v>
      </c>
      <c r="AY98" s="37">
        <v>13.6860234</v>
      </c>
      <c r="AZ98" s="37">
        <v>13.7533396</v>
      </c>
      <c r="BA98" s="37">
        <v>14.701617000000001</v>
      </c>
      <c r="BB98" s="37">
        <v>14.019752600000002</v>
      </c>
      <c r="BC98" s="37">
        <v>14.8783894</v>
      </c>
      <c r="BD98" s="37">
        <v>12.944379000000001</v>
      </c>
      <c r="BE98" s="37">
        <v>10.004673</v>
      </c>
      <c r="BF98" s="37">
        <v>12.7456938</v>
      </c>
      <c r="BG98" s="37">
        <v>10.206739199999999</v>
      </c>
      <c r="BH98" s="12"/>
      <c r="BI98" s="37">
        <v>13.32</v>
      </c>
      <c r="BJ98" s="37">
        <v>11.55</v>
      </c>
      <c r="BK98" s="37">
        <v>12.6</v>
      </c>
      <c r="BL98" s="126"/>
      <c r="BM98" s="37">
        <v>13.87</v>
      </c>
      <c r="BN98" s="37">
        <v>9.6</v>
      </c>
      <c r="BO98" s="12"/>
      <c r="BP98" s="150">
        <v>11.94</v>
      </c>
      <c r="BQ98" s="150">
        <v>18.23</v>
      </c>
      <c r="BR98" s="150">
        <v>10.97</v>
      </c>
      <c r="BS98" s="150">
        <v>10.32</v>
      </c>
      <c r="BT98" s="150">
        <v>15.33</v>
      </c>
      <c r="BU98" s="150">
        <v>19</v>
      </c>
      <c r="BV98" s="12"/>
      <c r="BW98" s="37"/>
      <c r="BX98" s="37"/>
      <c r="BY98" s="37"/>
      <c r="BZ98" s="37"/>
      <c r="CA98" s="37"/>
      <c r="CB98" s="37"/>
      <c r="CC98" s="12"/>
      <c r="CD98" s="121">
        <v>14.04</v>
      </c>
      <c r="CE98" s="121">
        <v>13.95</v>
      </c>
      <c r="CF98" s="121">
        <v>9.1300000000000008</v>
      </c>
      <c r="CG98" s="121">
        <v>13.05</v>
      </c>
      <c r="CH98" s="37">
        <v>17.399999999999999</v>
      </c>
      <c r="CI98" s="37">
        <v>13.1</v>
      </c>
      <c r="CJ98" s="37">
        <v>16.3</v>
      </c>
      <c r="CK98" s="118"/>
      <c r="CL98" s="12"/>
      <c r="CM98" s="121">
        <v>13.473000000000001</v>
      </c>
      <c r="CN98" s="121">
        <v>14.3</v>
      </c>
      <c r="CO98" s="118"/>
      <c r="CP98" s="121">
        <v>8.2110000000000003</v>
      </c>
      <c r="CQ98" s="118"/>
      <c r="CR98" s="121">
        <v>15.99</v>
      </c>
      <c r="CS98" s="12"/>
      <c r="CT98" s="118"/>
      <c r="CU98" s="118"/>
      <c r="CV98" s="118"/>
      <c r="CW98" s="118"/>
      <c r="CX98" s="12"/>
      <c r="CY98" s="37">
        <v>5.0599999999999996</v>
      </c>
      <c r="CZ98" s="37">
        <v>7.49</v>
      </c>
      <c r="DA98" s="12"/>
    </row>
    <row r="99" spans="1:105" s="129" customFormat="1" ht="12.95" customHeight="1" thickBot="1" x14ac:dyDescent="0.25">
      <c r="A99" s="128"/>
      <c r="C99" s="130" t="s">
        <v>222</v>
      </c>
      <c r="D99" s="131" t="s">
        <v>146</v>
      </c>
      <c r="E99" s="202" t="s">
        <v>284</v>
      </c>
      <c r="F99" s="132" t="s">
        <v>11</v>
      </c>
      <c r="G99" s="133"/>
      <c r="H99" s="134">
        <v>14.4916005178</v>
      </c>
      <c r="I99" s="134">
        <v>11.0405030897</v>
      </c>
      <c r="J99" s="134">
        <v>12.430948766599998</v>
      </c>
      <c r="K99" s="134">
        <v>13.352048174499998</v>
      </c>
      <c r="L99" s="134">
        <v>9.6805864949149996</v>
      </c>
      <c r="M99" s="134">
        <v>12.36201782375</v>
      </c>
      <c r="N99" s="135"/>
      <c r="O99" s="135"/>
      <c r="P99" s="134">
        <v>9.0178001320050001</v>
      </c>
      <c r="Q99" s="134">
        <v>9.4335756140499996</v>
      </c>
      <c r="R99" s="134">
        <v>9.86175356635</v>
      </c>
      <c r="S99" s="134">
        <v>7.4992246888649996</v>
      </c>
      <c r="T99" s="133"/>
      <c r="U99" s="118"/>
      <c r="V99" s="134">
        <v>12.168366000000001</v>
      </c>
      <c r="W99" s="134">
        <v>11.092909000000001</v>
      </c>
      <c r="X99" s="134">
        <v>9.1675638999999993</v>
      </c>
      <c r="Y99" s="134">
        <v>11.044699</v>
      </c>
      <c r="Z99" s="134">
        <v>11.407311</v>
      </c>
      <c r="AA99" s="134">
        <v>7.4694729999999998</v>
      </c>
      <c r="AB99" s="134">
        <v>7.6156727999999996</v>
      </c>
      <c r="AC99" s="134">
        <v>9.0318798999999999</v>
      </c>
      <c r="AD99" s="134">
        <v>10.026182</v>
      </c>
      <c r="AE99" s="118"/>
      <c r="AF99" s="118"/>
      <c r="AG99" s="133"/>
      <c r="AH99" s="134">
        <v>20.18</v>
      </c>
      <c r="AI99" s="134">
        <v>36.31</v>
      </c>
      <c r="AJ99" s="134">
        <v>14.44</v>
      </c>
      <c r="AK99" s="134">
        <v>16.82</v>
      </c>
      <c r="AL99" s="134">
        <v>17.68</v>
      </c>
      <c r="AM99" s="134">
        <v>18.2</v>
      </c>
      <c r="AN99" s="133"/>
      <c r="AO99" s="134">
        <v>11.625770000000001</v>
      </c>
      <c r="AP99" s="134">
        <v>13.75018</v>
      </c>
      <c r="AQ99" s="134">
        <v>12.557600000000001</v>
      </c>
      <c r="AR99" s="134">
        <v>11.509450000000001</v>
      </c>
      <c r="AS99" s="134">
        <v>13.219659999999999</v>
      </c>
      <c r="AT99" s="134">
        <v>11.247680000000001</v>
      </c>
      <c r="AU99" s="133"/>
      <c r="AV99" s="134">
        <v>16.712224200000001</v>
      </c>
      <c r="AW99" s="134">
        <v>14.830937800000001</v>
      </c>
      <c r="AX99" s="134">
        <v>15.480021200000001</v>
      </c>
      <c r="AY99" s="134">
        <v>14.424825800000002</v>
      </c>
      <c r="AZ99" s="134">
        <v>14.073348800000002</v>
      </c>
      <c r="BA99" s="134">
        <v>14.568150800000002</v>
      </c>
      <c r="BB99" s="134">
        <v>13.058078600000002</v>
      </c>
      <c r="BC99" s="134">
        <v>13.362280400000001</v>
      </c>
      <c r="BD99" s="134">
        <v>11.761616999999999</v>
      </c>
      <c r="BE99" s="134">
        <v>9.3645262200000001</v>
      </c>
      <c r="BF99" s="134">
        <v>11.956519400000003</v>
      </c>
      <c r="BG99" s="134">
        <v>9.7606588800000011</v>
      </c>
      <c r="BH99" s="133"/>
      <c r="BI99" s="134">
        <v>14.38</v>
      </c>
      <c r="BJ99" s="134">
        <v>12.58</v>
      </c>
      <c r="BK99" s="134">
        <v>11.41</v>
      </c>
      <c r="BL99" s="136"/>
      <c r="BM99" s="134">
        <v>9.5299999999999994</v>
      </c>
      <c r="BN99" s="134">
        <v>9.51</v>
      </c>
      <c r="BO99" s="133"/>
      <c r="BP99" s="151">
        <v>11.43</v>
      </c>
      <c r="BQ99" s="151">
        <v>17.55</v>
      </c>
      <c r="BR99" s="151">
        <v>10.88</v>
      </c>
      <c r="BS99" s="151">
        <v>9.67</v>
      </c>
      <c r="BT99" s="151">
        <v>14.33</v>
      </c>
      <c r="BU99" s="151">
        <v>17.64</v>
      </c>
      <c r="BV99" s="133"/>
      <c r="BW99" s="134"/>
      <c r="BX99" s="134"/>
      <c r="BY99" s="134"/>
      <c r="BZ99" s="134"/>
      <c r="CA99" s="134"/>
      <c r="CB99" s="134"/>
      <c r="CC99" s="133"/>
      <c r="CD99" s="143">
        <v>14.73</v>
      </c>
      <c r="CE99" s="143">
        <v>14.86</v>
      </c>
      <c r="CF99" s="143">
        <v>10.16</v>
      </c>
      <c r="CG99" s="143">
        <v>13.92</v>
      </c>
      <c r="CH99" s="134">
        <v>16.5</v>
      </c>
      <c r="CI99" s="134">
        <v>12.01</v>
      </c>
      <c r="CJ99" s="134">
        <v>14.92</v>
      </c>
      <c r="CK99" s="118"/>
      <c r="CL99" s="133"/>
      <c r="CM99" s="37">
        <v>14.041</v>
      </c>
      <c r="CN99" s="37">
        <v>14.56</v>
      </c>
      <c r="CO99" s="118"/>
      <c r="CP99" s="37">
        <v>7.6</v>
      </c>
      <c r="CQ99" s="118"/>
      <c r="CR99" s="37">
        <v>15.06</v>
      </c>
      <c r="CS99" s="133"/>
      <c r="CT99" s="118"/>
      <c r="CU99" s="118"/>
      <c r="CV99" s="118"/>
      <c r="CW99" s="118"/>
      <c r="CX99" s="133"/>
      <c r="CY99" s="134">
        <v>4.72</v>
      </c>
      <c r="CZ99" s="134">
        <v>7.21</v>
      </c>
      <c r="DA99" s="133"/>
    </row>
    <row r="100" spans="1:105" s="138" customFormat="1" ht="12.95" customHeight="1" x14ac:dyDescent="0.2">
      <c r="A100" s="137"/>
      <c r="C100" s="139"/>
      <c r="D100" s="8"/>
      <c r="E100" s="3"/>
      <c r="F100" s="140"/>
      <c r="G100" s="141"/>
      <c r="H100" s="142"/>
      <c r="I100" s="142"/>
      <c r="J100" s="142"/>
      <c r="K100" s="142"/>
      <c r="L100" s="142"/>
      <c r="M100" s="142"/>
      <c r="N100" s="142"/>
      <c r="O100" s="142"/>
      <c r="P100" s="142"/>
      <c r="Q100" s="142"/>
      <c r="R100" s="142"/>
      <c r="S100" s="142"/>
      <c r="T100" s="141"/>
      <c r="U100" s="142"/>
      <c r="V100" s="142"/>
      <c r="W100" s="142"/>
      <c r="X100" s="142"/>
      <c r="Y100" s="142"/>
      <c r="Z100" s="142"/>
      <c r="AA100" s="142"/>
      <c r="AB100" s="142"/>
      <c r="AC100" s="142"/>
      <c r="AD100" s="142"/>
      <c r="AE100" s="142"/>
      <c r="AF100" s="142"/>
      <c r="AG100" s="141"/>
      <c r="AH100" s="142"/>
      <c r="AI100" s="142"/>
      <c r="AJ100" s="142"/>
      <c r="AK100" s="142"/>
      <c r="AL100" s="142"/>
      <c r="AM100" s="142"/>
      <c r="AN100" s="141"/>
      <c r="AO100" s="142"/>
      <c r="AP100" s="142"/>
      <c r="AQ100" s="142"/>
      <c r="AR100" s="142"/>
      <c r="AS100" s="142"/>
      <c r="AT100" s="142"/>
      <c r="AU100" s="141"/>
      <c r="AV100" s="142"/>
      <c r="AW100" s="142"/>
      <c r="AX100" s="142"/>
      <c r="AY100" s="142"/>
      <c r="AZ100" s="142"/>
      <c r="BA100" s="142"/>
      <c r="BB100" s="142"/>
      <c r="BC100" s="142"/>
      <c r="BD100" s="142"/>
      <c r="BE100" s="142"/>
      <c r="BF100" s="142"/>
      <c r="BG100" s="142"/>
      <c r="BH100" s="141"/>
      <c r="BI100" s="142"/>
      <c r="BJ100" s="142"/>
      <c r="BK100" s="142"/>
      <c r="BL100" s="142"/>
      <c r="BM100" s="142"/>
      <c r="BN100" s="142"/>
      <c r="BO100" s="141"/>
      <c r="BP100" s="142"/>
      <c r="BQ100" s="142"/>
      <c r="BR100" s="142"/>
      <c r="BS100" s="142"/>
      <c r="BT100" s="142"/>
      <c r="BU100" s="142"/>
      <c r="BV100" s="141"/>
      <c r="BW100" s="142"/>
      <c r="BX100" s="142"/>
      <c r="BY100" s="142"/>
      <c r="BZ100" s="142"/>
      <c r="CA100" s="142"/>
      <c r="CB100" s="142"/>
      <c r="CC100" s="141"/>
      <c r="CD100" s="142"/>
      <c r="CE100" s="142"/>
      <c r="CF100" s="142"/>
      <c r="CG100" s="142"/>
      <c r="CH100" s="142"/>
      <c r="CI100" s="142"/>
      <c r="CJ100" s="142"/>
      <c r="CK100" s="142"/>
      <c r="CL100" s="141"/>
      <c r="CM100" s="142"/>
      <c r="CN100" s="142"/>
      <c r="CO100" s="142"/>
      <c r="CP100" s="142"/>
      <c r="CQ100" s="142"/>
      <c r="CR100" s="142"/>
      <c r="CS100" s="141"/>
      <c r="CT100" s="142"/>
      <c r="CU100" s="142"/>
      <c r="CV100" s="142"/>
      <c r="CW100" s="142"/>
      <c r="CX100" s="141"/>
      <c r="CY100" s="142"/>
      <c r="CZ100" s="142"/>
      <c r="DA100" s="141"/>
    </row>
    <row r="101" spans="1:105" s="1" customFormat="1" ht="12.75" customHeight="1" x14ac:dyDescent="0.2">
      <c r="A101" s="3"/>
      <c r="C101" s="2"/>
      <c r="D101" s="8"/>
      <c r="E101" s="3"/>
      <c r="F101" s="5"/>
      <c r="G101" s="12"/>
      <c r="H101" s="30"/>
      <c r="I101" s="30"/>
      <c r="J101" s="30"/>
      <c r="K101" s="30"/>
      <c r="L101" s="30"/>
      <c r="M101" s="30"/>
      <c r="N101" s="30"/>
      <c r="O101" s="30"/>
      <c r="P101" s="30"/>
      <c r="Q101" s="30"/>
      <c r="R101" s="30"/>
      <c r="S101" s="30"/>
      <c r="T101" s="12"/>
      <c r="U101" s="30"/>
      <c r="V101" s="30"/>
      <c r="W101" s="30"/>
      <c r="X101" s="30"/>
      <c r="Y101" s="30"/>
      <c r="Z101" s="30"/>
      <c r="AA101" s="30"/>
      <c r="AB101" s="30"/>
      <c r="AC101" s="30"/>
      <c r="AD101" s="30"/>
      <c r="AE101" s="30"/>
      <c r="AF101" s="30"/>
      <c r="AG101" s="12"/>
      <c r="AH101" s="30"/>
      <c r="AI101" s="30"/>
      <c r="AJ101" s="30"/>
      <c r="AK101" s="30"/>
      <c r="AL101" s="30"/>
      <c r="AM101" s="30"/>
      <c r="AN101" s="12"/>
      <c r="AO101" s="30"/>
      <c r="AP101" s="30"/>
      <c r="AQ101" s="30"/>
      <c r="AR101" s="30"/>
      <c r="AS101" s="30"/>
      <c r="AT101" s="30"/>
      <c r="AU101" s="12"/>
      <c r="AV101" s="30"/>
      <c r="AW101" s="30"/>
      <c r="AX101" s="30"/>
      <c r="AY101" s="30"/>
      <c r="AZ101" s="30"/>
      <c r="BA101" s="30"/>
      <c r="BB101" s="30"/>
      <c r="BC101" s="30"/>
      <c r="BD101" s="30"/>
      <c r="BE101" s="30"/>
      <c r="BF101" s="30"/>
      <c r="BG101" s="30"/>
      <c r="BH101" s="12"/>
      <c r="BI101" s="30"/>
      <c r="BJ101" s="30"/>
      <c r="BK101" s="30"/>
      <c r="BL101" s="30"/>
      <c r="BM101" s="30"/>
      <c r="BN101" s="30"/>
      <c r="BO101" s="12"/>
      <c r="BP101" s="30"/>
      <c r="BQ101" s="30"/>
      <c r="BR101" s="30"/>
      <c r="BS101" s="30"/>
      <c r="BT101" s="30"/>
      <c r="BU101" s="30"/>
      <c r="BV101" s="12"/>
      <c r="BW101" s="30"/>
      <c r="BX101" s="30"/>
      <c r="BY101" s="30"/>
      <c r="BZ101" s="30"/>
      <c r="CA101" s="30"/>
      <c r="CB101" s="30"/>
      <c r="CC101" s="12"/>
      <c r="CD101" s="30"/>
      <c r="CE101" s="30"/>
      <c r="CF101" s="30"/>
      <c r="CG101" s="30"/>
      <c r="CH101" s="30"/>
      <c r="CI101" s="30"/>
      <c r="CJ101" s="30"/>
      <c r="CK101" s="30"/>
      <c r="CL101" s="12"/>
      <c r="CM101" s="30"/>
      <c r="CN101" s="30"/>
      <c r="CO101" s="30"/>
      <c r="CP101" s="30"/>
      <c r="CQ101" s="30"/>
      <c r="CR101" s="30"/>
      <c r="CS101" s="12"/>
      <c r="CT101" s="30"/>
      <c r="CU101" s="30"/>
      <c r="CV101" s="30"/>
      <c r="CW101" s="30"/>
      <c r="CX101" s="12"/>
      <c r="CY101" s="30"/>
      <c r="CZ101" s="30"/>
      <c r="DA101" s="12"/>
    </row>
    <row r="102" spans="1:105" s="1" customFormat="1" ht="12.95" customHeight="1" thickBot="1" x14ac:dyDescent="0.25">
      <c r="A102" s="3"/>
      <c r="C102" s="2"/>
      <c r="D102" s="8"/>
      <c r="E102" s="3"/>
      <c r="F102" s="5"/>
      <c r="G102" s="12"/>
      <c r="H102" s="30"/>
      <c r="I102" s="30"/>
      <c r="J102" s="30"/>
      <c r="K102" s="30"/>
      <c r="L102" s="30"/>
      <c r="M102" s="30"/>
      <c r="N102" s="30"/>
      <c r="O102" s="30"/>
      <c r="P102" s="30"/>
      <c r="Q102" s="30"/>
      <c r="R102" s="30"/>
      <c r="S102" s="30"/>
      <c r="T102" s="12"/>
      <c r="U102" s="30"/>
      <c r="V102" s="30"/>
      <c r="W102" s="30"/>
      <c r="X102" s="30"/>
      <c r="Y102" s="30"/>
      <c r="Z102" s="30"/>
      <c r="AA102" s="30"/>
      <c r="AB102" s="30"/>
      <c r="AC102" s="30"/>
      <c r="AD102" s="30"/>
      <c r="AE102" s="30"/>
      <c r="AF102" s="30"/>
      <c r="AG102" s="12"/>
      <c r="AH102" s="30"/>
      <c r="AI102" s="30"/>
      <c r="AJ102" s="30"/>
      <c r="AK102" s="30"/>
      <c r="AL102" s="30"/>
      <c r="AM102" s="30"/>
      <c r="AN102" s="12"/>
      <c r="AO102" s="30"/>
      <c r="AP102" s="30"/>
      <c r="AQ102" s="30"/>
      <c r="AR102" s="30"/>
      <c r="AS102" s="30"/>
      <c r="AT102" s="30"/>
      <c r="AU102" s="12"/>
      <c r="AV102" s="30"/>
      <c r="AW102" s="30"/>
      <c r="AX102" s="30"/>
      <c r="AY102" s="30"/>
      <c r="AZ102" s="30"/>
      <c r="BA102" s="30"/>
      <c r="BB102" s="30"/>
      <c r="BC102" s="30"/>
      <c r="BD102" s="30"/>
      <c r="BE102" s="30"/>
      <c r="BF102" s="30"/>
      <c r="BG102" s="30"/>
      <c r="BH102" s="12"/>
      <c r="BI102" s="30"/>
      <c r="BJ102" s="30"/>
      <c r="BK102" s="30"/>
      <c r="BL102" s="30"/>
      <c r="BM102" s="30"/>
      <c r="BN102" s="30"/>
      <c r="BO102" s="12"/>
      <c r="BP102" s="30"/>
      <c r="BQ102" s="30"/>
      <c r="BR102" s="30"/>
      <c r="BS102" s="30"/>
      <c r="BT102" s="30"/>
      <c r="BU102" s="30"/>
      <c r="BV102" s="12"/>
      <c r="BW102" s="30"/>
      <c r="BX102" s="30"/>
      <c r="BY102" s="30"/>
      <c r="BZ102" s="30"/>
      <c r="CA102" s="30"/>
      <c r="CB102" s="30"/>
      <c r="CC102" s="12"/>
      <c r="CD102" s="30"/>
      <c r="CE102" s="30"/>
      <c r="CF102" s="30"/>
      <c r="CG102" s="30"/>
      <c r="CH102" s="30"/>
      <c r="CI102" s="30"/>
      <c r="CJ102" s="30"/>
      <c r="CK102" s="30"/>
      <c r="CL102" s="12"/>
      <c r="CM102" s="30"/>
      <c r="CN102" s="30"/>
      <c r="CO102" s="30"/>
      <c r="CP102" s="30"/>
      <c r="CQ102" s="30"/>
      <c r="CR102" s="30"/>
      <c r="CS102" s="12"/>
      <c r="CT102" s="30"/>
      <c r="CU102" s="30"/>
      <c r="CV102" s="30"/>
      <c r="CW102" s="30"/>
      <c r="CX102" s="12"/>
      <c r="CY102" s="30"/>
      <c r="CZ102" s="30"/>
      <c r="DA102" s="12"/>
    </row>
    <row r="103" spans="1:105" s="1" customFormat="1" ht="12.95" customHeight="1" thickBot="1" x14ac:dyDescent="0.25">
      <c r="A103" s="3"/>
      <c r="B103" s="228" t="s">
        <v>99</v>
      </c>
      <c r="C103" s="229"/>
      <c r="D103" s="229"/>
      <c r="E103" s="229"/>
      <c r="F103" s="230"/>
      <c r="G103" s="12"/>
      <c r="H103" s="30"/>
      <c r="I103" s="30"/>
      <c r="J103" s="30"/>
      <c r="K103" s="30"/>
      <c r="L103" s="30"/>
      <c r="M103" s="30"/>
      <c r="N103" s="30"/>
      <c r="O103" s="30"/>
      <c r="P103" s="30"/>
      <c r="Q103" s="30"/>
      <c r="R103" s="30"/>
      <c r="S103" s="30"/>
      <c r="T103" s="12"/>
      <c r="U103" s="30"/>
      <c r="V103" s="30"/>
      <c r="W103" s="30"/>
      <c r="X103" s="30"/>
      <c r="Y103" s="30"/>
      <c r="Z103" s="30"/>
      <c r="AA103" s="30"/>
      <c r="AB103" s="30"/>
      <c r="AC103" s="30"/>
      <c r="AD103" s="30"/>
      <c r="AE103" s="30"/>
      <c r="AF103" s="30"/>
      <c r="AG103" s="12"/>
      <c r="AH103" s="30"/>
      <c r="AI103" s="30"/>
      <c r="AJ103" s="30"/>
      <c r="AK103" s="30"/>
      <c r="AL103" s="30"/>
      <c r="AM103" s="30"/>
      <c r="AN103" s="12"/>
      <c r="AO103" s="30"/>
      <c r="AP103" s="30"/>
      <c r="AQ103" s="30"/>
      <c r="AR103" s="30"/>
      <c r="AS103" s="30"/>
      <c r="AT103" s="30"/>
      <c r="AU103" s="12"/>
      <c r="AV103" s="30"/>
      <c r="AW103" s="30"/>
      <c r="AX103" s="30"/>
      <c r="AY103" s="30"/>
      <c r="AZ103" s="30"/>
      <c r="BA103" s="30"/>
      <c r="BB103" s="30"/>
      <c r="BC103" s="30"/>
      <c r="BD103" s="30"/>
      <c r="BE103" s="30"/>
      <c r="BF103" s="30"/>
      <c r="BG103" s="30"/>
      <c r="BH103" s="12"/>
      <c r="BI103" s="30"/>
      <c r="BJ103" s="30"/>
      <c r="BK103" s="30"/>
      <c r="BL103" s="30"/>
      <c r="BM103" s="30"/>
      <c r="BN103" s="30"/>
      <c r="BO103" s="12"/>
      <c r="BP103" s="30"/>
      <c r="BQ103" s="30"/>
      <c r="BR103" s="30"/>
      <c r="BS103" s="30"/>
      <c r="BT103" s="30"/>
      <c r="BU103" s="30"/>
      <c r="BV103" s="12"/>
      <c r="BW103" s="30"/>
      <c r="BX103" s="30"/>
      <c r="BY103" s="30"/>
      <c r="BZ103" s="30"/>
      <c r="CA103" s="30"/>
      <c r="CB103" s="30"/>
      <c r="CC103" s="12"/>
      <c r="CD103" s="30"/>
      <c r="CE103" s="30"/>
      <c r="CF103" s="30"/>
      <c r="CG103" s="30"/>
      <c r="CH103" s="30"/>
      <c r="CI103" s="30"/>
      <c r="CJ103" s="30"/>
      <c r="CK103" s="30"/>
      <c r="CL103" s="12"/>
      <c r="CM103" s="30"/>
      <c r="CN103" s="30"/>
      <c r="CO103" s="30"/>
      <c r="CP103" s="30"/>
      <c r="CQ103" s="30"/>
      <c r="CR103" s="30"/>
      <c r="CS103" s="12"/>
      <c r="CT103" s="30"/>
      <c r="CU103" s="30"/>
      <c r="CV103" s="30"/>
      <c r="CW103" s="30"/>
      <c r="CX103" s="12"/>
      <c r="CY103" s="30"/>
      <c r="CZ103" s="30"/>
      <c r="DA103" s="12"/>
    </row>
    <row r="104" spans="1:105" s="1" customFormat="1" ht="12.95" customHeight="1" x14ac:dyDescent="0.2">
      <c r="A104" s="3"/>
      <c r="B104" s="10" t="s">
        <v>16</v>
      </c>
      <c r="C104" s="10" t="s">
        <v>17</v>
      </c>
      <c r="D104" s="62" t="s">
        <v>18</v>
      </c>
      <c r="E104" s="62" t="s">
        <v>19</v>
      </c>
      <c r="F104" s="10" t="s">
        <v>20</v>
      </c>
      <c r="G104" s="12"/>
      <c r="H104" s="30"/>
      <c r="I104" s="30"/>
      <c r="J104" s="30"/>
      <c r="K104" s="30"/>
      <c r="L104" s="30"/>
      <c r="M104" s="30"/>
      <c r="N104" s="30"/>
      <c r="O104" s="30"/>
      <c r="P104" s="30"/>
      <c r="Q104" s="30"/>
      <c r="R104" s="30"/>
      <c r="S104" s="30"/>
      <c r="T104" s="12"/>
      <c r="U104" s="30"/>
      <c r="V104" s="30"/>
      <c r="W104" s="30"/>
      <c r="X104" s="30"/>
      <c r="Y104" s="30"/>
      <c r="Z104" s="30"/>
      <c r="AA104" s="30"/>
      <c r="AB104" s="30"/>
      <c r="AC104" s="30"/>
      <c r="AD104" s="30"/>
      <c r="AE104" s="30"/>
      <c r="AF104" s="30"/>
      <c r="AG104" s="12"/>
      <c r="AH104" s="30"/>
      <c r="AI104" s="30"/>
      <c r="AJ104" s="30"/>
      <c r="AK104" s="30"/>
      <c r="AL104" s="30"/>
      <c r="AM104" s="30"/>
      <c r="AN104" s="12"/>
      <c r="AO104" s="30"/>
      <c r="AP104" s="30"/>
      <c r="AQ104" s="30"/>
      <c r="AR104" s="30"/>
      <c r="AS104" s="30"/>
      <c r="AT104" s="30"/>
      <c r="AU104" s="12"/>
      <c r="AV104" s="30"/>
      <c r="AW104" s="30"/>
      <c r="AX104" s="30"/>
      <c r="AY104" s="30"/>
      <c r="AZ104" s="30"/>
      <c r="BA104" s="30"/>
      <c r="BB104" s="30"/>
      <c r="BC104" s="30"/>
      <c r="BD104" s="30"/>
      <c r="BE104" s="30"/>
      <c r="BF104" s="30"/>
      <c r="BG104" s="30"/>
      <c r="BH104" s="12"/>
      <c r="BI104" s="30"/>
      <c r="BJ104" s="30"/>
      <c r="BK104" s="30"/>
      <c r="BL104" s="30"/>
      <c r="BM104" s="30"/>
      <c r="BN104" s="30"/>
      <c r="BO104" s="12"/>
      <c r="BP104" s="30"/>
      <c r="BQ104" s="30"/>
      <c r="BR104" s="30"/>
      <c r="BS104" s="30"/>
      <c r="BT104" s="30"/>
      <c r="BU104" s="30"/>
      <c r="BV104" s="12"/>
      <c r="BW104" s="30"/>
      <c r="BX104" s="30"/>
      <c r="BY104" s="30"/>
      <c r="BZ104" s="30"/>
      <c r="CA104" s="30"/>
      <c r="CB104" s="30"/>
      <c r="CC104" s="12"/>
      <c r="CD104" s="30"/>
      <c r="CE104" s="30"/>
      <c r="CF104" s="30"/>
      <c r="CG104" s="30"/>
      <c r="CH104" s="30"/>
      <c r="CI104" s="30"/>
      <c r="CJ104" s="30"/>
      <c r="CK104" s="30"/>
      <c r="CL104" s="12"/>
      <c r="CM104" s="30"/>
      <c r="CN104" s="30"/>
      <c r="CO104" s="30"/>
      <c r="CP104" s="30"/>
      <c r="CQ104" s="30"/>
      <c r="CR104" s="30"/>
      <c r="CS104" s="12"/>
      <c r="CT104" s="30"/>
      <c r="CU104" s="30"/>
      <c r="CV104" s="30"/>
      <c r="CW104" s="30"/>
      <c r="CX104" s="12"/>
      <c r="CY104" s="30"/>
      <c r="CZ104" s="30"/>
      <c r="DA104" s="12"/>
    </row>
    <row r="105" spans="1:105" s="1" customFormat="1" ht="12.95" customHeight="1" x14ac:dyDescent="0.2">
      <c r="A105" s="3"/>
      <c r="B105" s="11" t="s">
        <v>214</v>
      </c>
      <c r="C105" s="9" t="s">
        <v>80</v>
      </c>
      <c r="D105" s="70"/>
      <c r="E105" s="65"/>
      <c r="F105" s="12"/>
      <c r="G105" s="12"/>
      <c r="H105" s="35"/>
      <c r="I105" s="35"/>
      <c r="J105" s="35"/>
      <c r="K105" s="35"/>
      <c r="L105" s="35"/>
      <c r="M105" s="35"/>
      <c r="N105" s="35"/>
      <c r="O105" s="35"/>
      <c r="P105" s="35"/>
      <c r="Q105" s="35"/>
      <c r="R105" s="35"/>
      <c r="S105" s="35"/>
      <c r="T105" s="12"/>
      <c r="U105" s="35"/>
      <c r="V105" s="35"/>
      <c r="W105" s="35"/>
      <c r="X105" s="35"/>
      <c r="Y105" s="35"/>
      <c r="Z105" s="35"/>
      <c r="AA105" s="35"/>
      <c r="AB105" s="35"/>
      <c r="AC105" s="35"/>
      <c r="AD105" s="35"/>
      <c r="AE105" s="35"/>
      <c r="AF105" s="35"/>
      <c r="AG105" s="12"/>
      <c r="AH105" s="35"/>
      <c r="AI105" s="35"/>
      <c r="AJ105" s="35"/>
      <c r="AK105" s="35"/>
      <c r="AL105" s="35"/>
      <c r="AM105" s="35"/>
      <c r="AN105" s="12"/>
      <c r="AO105" s="35"/>
      <c r="AP105" s="35"/>
      <c r="AQ105" s="35"/>
      <c r="AR105" s="35"/>
      <c r="AS105" s="35"/>
      <c r="AT105" s="35"/>
      <c r="AU105" s="12"/>
      <c r="AV105" s="35"/>
      <c r="AW105" s="35"/>
      <c r="AX105" s="35"/>
      <c r="AY105" s="35"/>
      <c r="AZ105" s="35"/>
      <c r="BA105" s="35"/>
      <c r="BB105" s="35"/>
      <c r="BC105" s="35"/>
      <c r="BD105" s="35"/>
      <c r="BE105" s="35"/>
      <c r="BF105" s="35"/>
      <c r="BG105" s="35"/>
      <c r="BH105" s="12"/>
      <c r="BI105" s="35"/>
      <c r="BJ105" s="35"/>
      <c r="BK105" s="35"/>
      <c r="BL105" s="35"/>
      <c r="BM105" s="35"/>
      <c r="BN105" s="35"/>
      <c r="BO105" s="12"/>
      <c r="BP105" s="35"/>
      <c r="BQ105" s="35"/>
      <c r="BR105" s="35"/>
      <c r="BS105" s="35"/>
      <c r="BT105" s="35"/>
      <c r="BU105" s="35"/>
      <c r="BV105" s="12"/>
      <c r="BW105" s="35"/>
      <c r="BX105" s="35"/>
      <c r="BY105" s="35"/>
      <c r="BZ105" s="35"/>
      <c r="CA105" s="35"/>
      <c r="CB105" s="35"/>
      <c r="CC105" s="12"/>
      <c r="CD105" s="35"/>
      <c r="CE105" s="35"/>
      <c r="CF105" s="35"/>
      <c r="CG105" s="35"/>
      <c r="CH105" s="35"/>
      <c r="CI105" s="35"/>
      <c r="CJ105" s="35"/>
      <c r="CK105" s="35"/>
      <c r="CL105" s="12"/>
      <c r="CM105" s="35"/>
      <c r="CN105" s="35"/>
      <c r="CO105" s="35"/>
      <c r="CP105" s="35"/>
      <c r="CQ105" s="35"/>
      <c r="CR105" s="35"/>
      <c r="CS105" s="12"/>
      <c r="CT105" s="35"/>
      <c r="CU105" s="35"/>
      <c r="CV105" s="35"/>
      <c r="CW105" s="35"/>
      <c r="CX105" s="12"/>
      <c r="CY105" s="35"/>
      <c r="CZ105" s="35"/>
      <c r="DA105" s="12"/>
    </row>
    <row r="106" spans="1:105" s="1" customFormat="1" ht="12.95" customHeight="1" x14ac:dyDescent="0.2">
      <c r="A106" s="3"/>
      <c r="C106" s="6" t="s">
        <v>223</v>
      </c>
      <c r="D106" s="67" t="s">
        <v>780</v>
      </c>
      <c r="E106" s="197" t="s">
        <v>189</v>
      </c>
      <c r="F106" s="13" t="s">
        <v>13</v>
      </c>
      <c r="G106" s="12"/>
      <c r="H106" s="43">
        <f t="shared" ref="H106:M119" si="117">(H73-H$66)/H$66</f>
        <v>1.6371377459749665</v>
      </c>
      <c r="I106" s="43">
        <f t="shared" si="117"/>
        <v>1.5397952705919518</v>
      </c>
      <c r="J106" s="43">
        <f t="shared" si="117"/>
        <v>1.3896401010722317</v>
      </c>
      <c r="K106" s="43">
        <f t="shared" si="117"/>
        <v>1.5304740406321229</v>
      </c>
      <c r="L106" s="43">
        <f t="shared" si="117"/>
        <v>1.3852812323346491</v>
      </c>
      <c r="M106" s="43">
        <f t="shared" si="117"/>
        <v>1.4136146496814579</v>
      </c>
      <c r="N106" s="119"/>
      <c r="O106" s="43">
        <f t="shared" ref="O106:S116" si="118">(O73-O$66)/O$66</f>
        <v>0.38041405611553603</v>
      </c>
      <c r="P106" s="43">
        <f t="shared" si="118"/>
        <v>0.13649841518695136</v>
      </c>
      <c r="Q106" s="43">
        <f t="shared" si="118"/>
        <v>0.1924943271076873</v>
      </c>
      <c r="R106" s="43">
        <f t="shared" si="118"/>
        <v>0.39176171393340542</v>
      </c>
      <c r="S106" s="43">
        <f t="shared" si="118"/>
        <v>0.32248326044049253</v>
      </c>
      <c r="T106" s="12"/>
      <c r="U106" s="43">
        <f t="shared" ref="U106:AF106" si="119">(U73-U$66)/U$66</f>
        <v>1.3470997665013251</v>
      </c>
      <c r="V106" s="43">
        <f t="shared" si="119"/>
        <v>1.5648541711182322</v>
      </c>
      <c r="W106" s="43">
        <f t="shared" si="119"/>
        <v>1.2182268320651444</v>
      </c>
      <c r="X106" s="43">
        <f t="shared" si="119"/>
        <v>1.8300007317699551</v>
      </c>
      <c r="Y106" s="43">
        <f t="shared" si="119"/>
        <v>1.6364225994161306</v>
      </c>
      <c r="Z106" s="43">
        <f t="shared" si="119"/>
        <v>1.252230963247781</v>
      </c>
      <c r="AA106" s="43">
        <f t="shared" si="119"/>
        <v>0.38587650943912205</v>
      </c>
      <c r="AB106" s="43">
        <f t="shared" si="119"/>
        <v>0.1117124612686555</v>
      </c>
      <c r="AC106" s="43">
        <f t="shared" si="119"/>
        <v>0.14928702599198551</v>
      </c>
      <c r="AD106" s="43">
        <f t="shared" si="119"/>
        <v>0.13530527202926051</v>
      </c>
      <c r="AE106" s="43">
        <f t="shared" si="119"/>
        <v>0.51620750584845998</v>
      </c>
      <c r="AF106" s="43">
        <f t="shared" si="119"/>
        <v>0.18451823924279098</v>
      </c>
      <c r="AG106" s="12"/>
      <c r="AH106" s="43">
        <f>(AH73-AH$66)/AH$66</f>
        <v>2.767595131708497</v>
      </c>
      <c r="AI106" s="43">
        <f t="shared" ref="AH106:AM119" si="120">(AI73-AI$66)/AI$66</f>
        <v>1.5488606018487256</v>
      </c>
      <c r="AJ106" s="43">
        <f t="shared" si="120"/>
        <v>1.319665771786023</v>
      </c>
      <c r="AK106" s="43">
        <f t="shared" si="120"/>
        <v>0.2655289063808125</v>
      </c>
      <c r="AL106" s="43">
        <f t="shared" si="120"/>
        <v>-6.7159179087942888E-2</v>
      </c>
      <c r="AM106" s="43">
        <f t="shared" si="120"/>
        <v>-0.43575460894331886</v>
      </c>
      <c r="AN106" s="12"/>
      <c r="AO106" s="43">
        <f t="shared" ref="AO106:AT119" si="121">(AO73-AO$66)/AO$66</f>
        <v>1.5628140703517588</v>
      </c>
      <c r="AP106" s="43">
        <f t="shared" si="121"/>
        <v>1.2746478873239437</v>
      </c>
      <c r="AQ106" s="43">
        <f t="shared" si="121"/>
        <v>1.1735537190082646</v>
      </c>
      <c r="AR106" s="43">
        <f t="shared" si="121"/>
        <v>0.16666666666666666</v>
      </c>
      <c r="AS106" s="43">
        <f t="shared" si="121"/>
        <v>0.18</v>
      </c>
      <c r="AT106" s="43">
        <f t="shared" si="121"/>
        <v>0.18681318681318682</v>
      </c>
      <c r="AU106" s="12"/>
      <c r="AV106" s="43">
        <f t="shared" ref="AV106:BG106" si="122">(AV73-AV$66)/AV$66</f>
        <v>1.9709543568464731</v>
      </c>
      <c r="AW106" s="43">
        <f t="shared" si="122"/>
        <v>1.7137809187279152</v>
      </c>
      <c r="AX106" s="43">
        <f t="shared" si="122"/>
        <v>1.5131578947368431</v>
      </c>
      <c r="AY106" s="43">
        <f t="shared" si="122"/>
        <v>1.4675675675675663</v>
      </c>
      <c r="AZ106" s="43">
        <f t="shared" si="122"/>
        <v>1.7540983606557377</v>
      </c>
      <c r="BA106" s="43">
        <f t="shared" si="122"/>
        <v>1.4126984126984128</v>
      </c>
      <c r="BB106" s="43">
        <f t="shared" si="122"/>
        <v>7.4127906976744193E-2</v>
      </c>
      <c r="BC106" s="43">
        <f t="shared" si="122"/>
        <v>0.18867924528301888</v>
      </c>
      <c r="BD106" s="43">
        <f t="shared" si="122"/>
        <v>0.14285714285714285</v>
      </c>
      <c r="BE106" s="43">
        <f t="shared" si="122"/>
        <v>0.20689655172413793</v>
      </c>
      <c r="BF106" s="43">
        <f t="shared" si="122"/>
        <v>0.23861566484517305</v>
      </c>
      <c r="BG106" s="43">
        <f t="shared" si="122"/>
        <v>0.15686274509803921</v>
      </c>
      <c r="BH106" s="12"/>
      <c r="BI106" s="43">
        <f t="shared" ref="BI106:BN119" si="123">(BI73-BI$66)/BI$66</f>
        <v>1.2407291011942176</v>
      </c>
      <c r="BJ106" s="43">
        <f t="shared" si="123"/>
        <v>0.98925831202046022</v>
      </c>
      <c r="BK106" s="43">
        <f t="shared" si="123"/>
        <v>0.41393442622950821</v>
      </c>
      <c r="BL106" s="43">
        <f t="shared" si="123"/>
        <v>0.51178571428571429</v>
      </c>
      <c r="BM106" s="43">
        <f t="shared" si="123"/>
        <v>0.386873920552677</v>
      </c>
      <c r="BN106" s="43">
        <f t="shared" si="123"/>
        <v>0.36425725668753561</v>
      </c>
      <c r="BO106" s="12"/>
      <c r="BP106" s="43">
        <f t="shared" ref="BP106:BU119" si="124">(BP73-BP$66)/BP$66</f>
        <v>3.8571428571428572</v>
      </c>
      <c r="BQ106" s="43">
        <f t="shared" si="124"/>
        <v>3.3333333333333335</v>
      </c>
      <c r="BR106" s="43">
        <f t="shared" si="124"/>
        <v>3.2666666666666666</v>
      </c>
      <c r="BS106" s="43">
        <f t="shared" si="124"/>
        <v>0.46153846153846156</v>
      </c>
      <c r="BT106" s="43">
        <f t="shared" si="124"/>
        <v>0.4</v>
      </c>
      <c r="BU106" s="43">
        <f t="shared" si="124"/>
        <v>0.5</v>
      </c>
      <c r="BV106" s="12"/>
      <c r="BW106" s="119"/>
      <c r="BX106" s="119"/>
      <c r="BY106" s="119"/>
      <c r="BZ106" s="119"/>
      <c r="CA106" s="119"/>
      <c r="CB106" s="119"/>
      <c r="CC106" s="12"/>
      <c r="CD106" s="43">
        <f t="shared" ref="CD106:CK115" si="125">(CD73-CD$66)/CD$66</f>
        <v>2.4921628417054511</v>
      </c>
      <c r="CE106" s="43">
        <f t="shared" si="125"/>
        <v>2.3485606097383367</v>
      </c>
      <c r="CF106" s="43">
        <f t="shared" si="125"/>
        <v>2.8823376623376618</v>
      </c>
      <c r="CG106" s="43">
        <f t="shared" si="125"/>
        <v>2.8765905428682554</v>
      </c>
      <c r="CH106" s="43">
        <f t="shared" si="125"/>
        <v>7.2633744855966978E-2</v>
      </c>
      <c r="CI106" s="43">
        <f t="shared" si="125"/>
        <v>-6.3640167364016773E-2</v>
      </c>
      <c r="CJ106" s="43">
        <f t="shared" si="125"/>
        <v>5.4364267283566151E-2</v>
      </c>
      <c r="CK106" s="43">
        <f t="shared" si="125"/>
        <v>7.2110091743119262E-2</v>
      </c>
      <c r="CL106" s="12"/>
      <c r="CM106" s="43">
        <f t="shared" ref="CM106:CN119" si="126">(CM73-CM$66)/CM$66</f>
        <v>1.6757641921397353</v>
      </c>
      <c r="CN106" s="43">
        <f t="shared" si="126"/>
        <v>1.550069865758487</v>
      </c>
      <c r="CO106" s="119"/>
      <c r="CP106" s="43">
        <f t="shared" ref="CP106:CP119" si="127">(CP73-CP$66)/CP$66</f>
        <v>0.39506645450617223</v>
      </c>
      <c r="CQ106" s="43">
        <f t="shared" ref="CQ106:CR116" si="128">(CQ73-CQ$66)/CQ$66</f>
        <v>0.44975124378109443</v>
      </c>
      <c r="CR106" s="43">
        <f t="shared" si="128"/>
        <v>0.24576271186440685</v>
      </c>
      <c r="CS106" s="12"/>
      <c r="CT106" s="43">
        <f t="shared" ref="CT106:CW119" si="129">(CT73-CT$66)/CT$66</f>
        <v>1.9205354713780465</v>
      </c>
      <c r="CU106" s="43">
        <f t="shared" si="129"/>
        <v>2.8542871226839099</v>
      </c>
      <c r="CV106" s="43">
        <f t="shared" si="129"/>
        <v>0.25260140845070422</v>
      </c>
      <c r="CW106" s="43">
        <f t="shared" si="129"/>
        <v>0.32166438356164379</v>
      </c>
      <c r="CX106" s="12"/>
      <c r="CY106" s="43">
        <f t="shared" ref="CY106:CZ119" si="130">(CY73-CY$66)/CY$66</f>
        <v>0.26533166458072577</v>
      </c>
      <c r="CZ106" s="43">
        <f t="shared" si="130"/>
        <v>0.26375711574952543</v>
      </c>
      <c r="DA106" s="12"/>
    </row>
    <row r="107" spans="1:105" s="1" customFormat="1" ht="12.95" customHeight="1" x14ac:dyDescent="0.2">
      <c r="A107" s="8"/>
      <c r="C107" s="6" t="s">
        <v>224</v>
      </c>
      <c r="D107" s="67" t="s">
        <v>781</v>
      </c>
      <c r="E107" s="197" t="s">
        <v>49</v>
      </c>
      <c r="F107" s="13" t="s">
        <v>13</v>
      </c>
      <c r="G107" s="12"/>
      <c r="H107" s="43">
        <f t="shared" si="117"/>
        <v>1.8701252236135943</v>
      </c>
      <c r="I107" s="43">
        <f t="shared" si="117"/>
        <v>1.764164418346275</v>
      </c>
      <c r="J107" s="43">
        <f t="shared" si="117"/>
        <v>1.5768626647545221</v>
      </c>
      <c r="K107" s="43">
        <f t="shared" si="117"/>
        <v>1.7613412946916822</v>
      </c>
      <c r="L107" s="43">
        <f t="shared" si="117"/>
        <v>1.5427148106274857</v>
      </c>
      <c r="M107" s="43">
        <f t="shared" si="117"/>
        <v>1.5872177185870995</v>
      </c>
      <c r="N107" s="119"/>
      <c r="O107" s="43">
        <f t="shared" si="118"/>
        <v>0.52038499954604855</v>
      </c>
      <c r="P107" s="43">
        <f t="shared" si="118"/>
        <v>0.19488088340548149</v>
      </c>
      <c r="Q107" s="43">
        <f t="shared" si="118"/>
        <v>0.22241228835745686</v>
      </c>
      <c r="R107" s="43">
        <f t="shared" si="118"/>
        <v>0.47757398273735829</v>
      </c>
      <c r="S107" s="43">
        <f t="shared" si="118"/>
        <v>0.36892828114719195</v>
      </c>
      <c r="T107" s="12"/>
      <c r="U107" s="43">
        <f t="shared" ref="U107:AF107" si="131">(U74-U$66)/U$66</f>
        <v>1.5471972878707438</v>
      </c>
      <c r="V107" s="43">
        <f t="shared" si="131"/>
        <v>1.7851827425324172</v>
      </c>
      <c r="W107" s="43">
        <f t="shared" si="131"/>
        <v>1.3568591212129129</v>
      </c>
      <c r="X107" s="43">
        <f t="shared" si="131"/>
        <v>2.0777138313923857</v>
      </c>
      <c r="Y107" s="43">
        <f t="shared" si="131"/>
        <v>1.8616052578341276</v>
      </c>
      <c r="Z107" s="43">
        <f t="shared" si="131"/>
        <v>1.4553686458271762</v>
      </c>
      <c r="AA107" s="43">
        <f t="shared" si="131"/>
        <v>0.47589843177163099</v>
      </c>
      <c r="AB107" s="43">
        <f t="shared" si="131"/>
        <v>0.16053655357237628</v>
      </c>
      <c r="AC107" s="43">
        <f t="shared" si="131"/>
        <v>0.17661114039439835</v>
      </c>
      <c r="AD107" s="43">
        <f t="shared" si="131"/>
        <v>0.20316507503411116</v>
      </c>
      <c r="AE107" s="43">
        <f t="shared" si="131"/>
        <v>0.63941871612405088</v>
      </c>
      <c r="AF107" s="43">
        <f t="shared" si="131"/>
        <v>0.23746152041157539</v>
      </c>
      <c r="AG107" s="12"/>
      <c r="AH107" s="43">
        <f t="shared" si="120"/>
        <v>2.9814805474241366</v>
      </c>
      <c r="AI107" s="43">
        <f t="shared" si="120"/>
        <v>1.726558333592275</v>
      </c>
      <c r="AJ107" s="43">
        <f t="shared" si="120"/>
        <v>1.3951417981136616</v>
      </c>
      <c r="AK107" s="43">
        <f t="shared" si="120"/>
        <v>0.25292623037063194</v>
      </c>
      <c r="AL107" s="43">
        <f t="shared" si="120"/>
        <v>-0.12492144413460503</v>
      </c>
      <c r="AM107" s="43">
        <f t="shared" si="120"/>
        <v>-0.47734343977691557</v>
      </c>
      <c r="AN107" s="12"/>
      <c r="AO107" s="43">
        <f t="shared" si="121"/>
        <v>1.8190954773869348</v>
      </c>
      <c r="AP107" s="43">
        <f t="shared" si="121"/>
        <v>1.4577464788732395</v>
      </c>
      <c r="AQ107" s="43">
        <f t="shared" si="121"/>
        <v>1.3305785123966942</v>
      </c>
      <c r="AR107" s="43">
        <f t="shared" si="121"/>
        <v>0.18452380952380953</v>
      </c>
      <c r="AS107" s="43">
        <f t="shared" si="121"/>
        <v>0.20666666666666667</v>
      </c>
      <c r="AT107" s="43">
        <f t="shared" si="121"/>
        <v>0.21978021978021978</v>
      </c>
      <c r="AU107" s="12"/>
      <c r="AV107" s="43">
        <f t="shared" ref="AV107:BG107" si="132">(AV74-AV$66)/AV$66</f>
        <v>2.4709543568464731</v>
      </c>
      <c r="AW107" s="43">
        <f t="shared" si="132"/>
        <v>2.021201413427562</v>
      </c>
      <c r="AX107" s="43">
        <f t="shared" si="132"/>
        <v>1.7927631578947383</v>
      </c>
      <c r="AY107" s="43">
        <f t="shared" si="132"/>
        <v>1.7486486486486499</v>
      </c>
      <c r="AZ107" s="43">
        <f t="shared" si="132"/>
        <v>2.1010928961748632</v>
      </c>
      <c r="BA107" s="43">
        <f t="shared" si="132"/>
        <v>1.6507936507936507</v>
      </c>
      <c r="BB107" s="43">
        <f t="shared" si="132"/>
        <v>0.11337209302325581</v>
      </c>
      <c r="BC107" s="43">
        <f t="shared" si="132"/>
        <v>0.24528301886792453</v>
      </c>
      <c r="BD107" s="43">
        <f t="shared" si="132"/>
        <v>0.19591836734693691</v>
      </c>
      <c r="BE107" s="43">
        <f t="shared" si="132"/>
        <v>0.23411978221415608</v>
      </c>
      <c r="BF107" s="43">
        <f t="shared" si="132"/>
        <v>0.32422586520947178</v>
      </c>
      <c r="BG107" s="43">
        <f t="shared" si="132"/>
        <v>0.19607843137254902</v>
      </c>
      <c r="BH107" s="12"/>
      <c r="BI107" s="43">
        <f t="shared" si="123"/>
        <v>1.3601508485229417</v>
      </c>
      <c r="BJ107" s="43">
        <f t="shared" si="123"/>
        <v>1.1181585677749362</v>
      </c>
      <c r="BK107" s="43">
        <f t="shared" si="123"/>
        <v>0.48278688524590169</v>
      </c>
      <c r="BL107" s="43">
        <f t="shared" si="123"/>
        <v>0.56071428571428572</v>
      </c>
      <c r="BM107" s="43">
        <f t="shared" si="123"/>
        <v>0.40069084628670115</v>
      </c>
      <c r="BN107" s="43">
        <f t="shared" si="123"/>
        <v>0.40922026180990329</v>
      </c>
      <c r="BO107" s="12"/>
      <c r="BP107" s="43">
        <f t="shared" si="124"/>
        <v>4.3571428571428568</v>
      </c>
      <c r="BQ107" s="43">
        <f t="shared" si="124"/>
        <v>3.8333333333333335</v>
      </c>
      <c r="BR107" s="43">
        <f t="shared" si="124"/>
        <v>3.8666666666666667</v>
      </c>
      <c r="BS107" s="43">
        <f t="shared" si="124"/>
        <v>0.53846153846153844</v>
      </c>
      <c r="BT107" s="43">
        <f t="shared" si="124"/>
        <v>0.6</v>
      </c>
      <c r="BU107" s="43">
        <f t="shared" si="124"/>
        <v>0.5714285714285714</v>
      </c>
      <c r="BV107" s="12"/>
      <c r="BW107" s="43">
        <f t="shared" ref="BW107:CB119" si="133">(BW74-BW$66)/BW$66</f>
        <v>0.99678345778288335</v>
      </c>
      <c r="BX107" s="43">
        <f t="shared" si="133"/>
        <v>1.2444198895027625</v>
      </c>
      <c r="BY107" s="43">
        <f t="shared" si="133"/>
        <v>0.40899672846237739</v>
      </c>
      <c r="BZ107" s="43">
        <f t="shared" si="133"/>
        <v>0.69769230769230783</v>
      </c>
      <c r="CA107" s="43">
        <f t="shared" si="133"/>
        <v>0.36514711976792369</v>
      </c>
      <c r="CB107" s="43">
        <f t="shared" si="133"/>
        <v>0.60008547008546986</v>
      </c>
      <c r="CC107" s="12"/>
      <c r="CD107" s="43">
        <f t="shared" si="125"/>
        <v>2.9490718450756965</v>
      </c>
      <c r="CE107" s="43">
        <f t="shared" si="125"/>
        <v>2.8359143647749887</v>
      </c>
      <c r="CF107" s="43">
        <f t="shared" si="125"/>
        <v>3.5761558441558439</v>
      </c>
      <c r="CG107" s="43">
        <f t="shared" si="125"/>
        <v>3.4765238650886259</v>
      </c>
      <c r="CH107" s="43">
        <f t="shared" si="125"/>
        <v>0.18600823045267484</v>
      </c>
      <c r="CI107" s="43">
        <f t="shared" si="125"/>
        <v>7.2384937238493527E-2</v>
      </c>
      <c r="CJ107" s="43">
        <f t="shared" si="125"/>
        <v>0.26123320580122789</v>
      </c>
      <c r="CK107" s="43">
        <f t="shared" si="125"/>
        <v>0.229816513761468</v>
      </c>
      <c r="CL107" s="12"/>
      <c r="CM107" s="43">
        <f t="shared" si="126"/>
        <v>1.8826676031052918</v>
      </c>
      <c r="CN107" s="43">
        <f t="shared" si="126"/>
        <v>1.7508722020718075</v>
      </c>
      <c r="CO107" s="119"/>
      <c r="CP107" s="43">
        <f t="shared" si="127"/>
        <v>0.46961058070987777</v>
      </c>
      <c r="CQ107" s="43">
        <f t="shared" si="128"/>
        <v>0.54656621420674634</v>
      </c>
      <c r="CR107" s="43">
        <f t="shared" si="128"/>
        <v>0.31755106988909593</v>
      </c>
      <c r="CS107" s="12"/>
      <c r="CT107" s="43">
        <f t="shared" si="129"/>
        <v>2.4325779762190538</v>
      </c>
      <c r="CU107" s="43">
        <f t="shared" si="129"/>
        <v>3.7626467944442825</v>
      </c>
      <c r="CV107" s="43">
        <f t="shared" si="129"/>
        <v>0.26531408450704214</v>
      </c>
      <c r="CW107" s="43">
        <f t="shared" si="129"/>
        <v>0.34895890410958907</v>
      </c>
      <c r="CX107" s="12"/>
      <c r="CY107" s="43">
        <f t="shared" si="130"/>
        <v>0.33541927409261574</v>
      </c>
      <c r="CZ107" s="43">
        <f t="shared" si="130"/>
        <v>0.32447817836812132</v>
      </c>
      <c r="DA107" s="12"/>
    </row>
    <row r="108" spans="1:105" s="1" customFormat="1" ht="12.95" customHeight="1" x14ac:dyDescent="0.2">
      <c r="A108" s="8"/>
      <c r="C108" s="6" t="s">
        <v>225</v>
      </c>
      <c r="D108" s="67" t="s">
        <v>782</v>
      </c>
      <c r="E108" s="197" t="s">
        <v>50</v>
      </c>
      <c r="F108" s="13" t="s">
        <v>13</v>
      </c>
      <c r="G108" s="12"/>
      <c r="H108" s="43">
        <f t="shared" si="117"/>
        <v>2.0611091234347145</v>
      </c>
      <c r="I108" s="43">
        <f t="shared" si="117"/>
        <v>1.9819076337089216</v>
      </c>
      <c r="J108" s="43">
        <f t="shared" si="117"/>
        <v>1.7176808031141815</v>
      </c>
      <c r="K108" s="43">
        <f t="shared" si="117"/>
        <v>1.953688196315486</v>
      </c>
      <c r="L108" s="43">
        <f t="shared" si="117"/>
        <v>1.7455130016958722</v>
      </c>
      <c r="M108" s="43">
        <f t="shared" si="117"/>
        <v>1.7091777649101709</v>
      </c>
      <c r="N108" s="119"/>
      <c r="O108" s="43">
        <f t="shared" si="118"/>
        <v>0.51643512212841292</v>
      </c>
      <c r="P108" s="43">
        <f t="shared" si="118"/>
        <v>0.19287004532906851</v>
      </c>
      <c r="Q108" s="43">
        <f t="shared" si="118"/>
        <v>0.21825798568685006</v>
      </c>
      <c r="R108" s="43">
        <f t="shared" si="118"/>
        <v>0.48135018495686344</v>
      </c>
      <c r="S108" s="43">
        <f t="shared" si="118"/>
        <v>0.34767968417387091</v>
      </c>
      <c r="T108" s="12"/>
      <c r="U108" s="43">
        <f t="shared" ref="U108:AF108" si="134">(U75-U$66)/U$66</f>
        <v>1.6973686948694731</v>
      </c>
      <c r="V108" s="43">
        <f t="shared" si="134"/>
        <v>1.9690835392161441</v>
      </c>
      <c r="W108" s="43">
        <f t="shared" si="134"/>
        <v>1.4249160266619429</v>
      </c>
      <c r="X108" s="43">
        <f t="shared" si="134"/>
        <v>2.3169169800086014</v>
      </c>
      <c r="Y108" s="43">
        <f t="shared" si="134"/>
        <v>2.0562041671937195</v>
      </c>
      <c r="Z108" s="43">
        <f t="shared" si="134"/>
        <v>1.5587105818772542</v>
      </c>
      <c r="AA108" s="43">
        <f t="shared" si="134"/>
        <v>0.51148711799444846</v>
      </c>
      <c r="AB108" s="43">
        <f t="shared" si="134"/>
        <v>0.15237694406388877</v>
      </c>
      <c r="AC108" s="43">
        <f t="shared" si="134"/>
        <v>0.19254212587616895</v>
      </c>
      <c r="AD108" s="43">
        <f t="shared" si="134"/>
        <v>0.16423845214636221</v>
      </c>
      <c r="AE108" s="43">
        <f t="shared" si="134"/>
        <v>0.72524069293589366</v>
      </c>
      <c r="AF108" s="43">
        <f t="shared" si="134"/>
        <v>0.2538556909936891</v>
      </c>
      <c r="AG108" s="12"/>
      <c r="AH108" s="43">
        <f t="shared" si="120"/>
        <v>3.2166551920557507</v>
      </c>
      <c r="AI108" s="43">
        <f t="shared" si="120"/>
        <v>1.9219433287533889</v>
      </c>
      <c r="AJ108" s="43">
        <f t="shared" si="120"/>
        <v>1.4781303815587683</v>
      </c>
      <c r="AK108" s="43">
        <f t="shared" si="120"/>
        <v>0.2390691385152337</v>
      </c>
      <c r="AL108" s="43">
        <f t="shared" si="120"/>
        <v>-0.18843311513851296</v>
      </c>
      <c r="AM108" s="43">
        <f t="shared" si="120"/>
        <v>-0.52307184289972941</v>
      </c>
      <c r="AN108" s="12"/>
      <c r="AO108" s="43">
        <f t="shared" si="121"/>
        <v>2.1809045226130652</v>
      </c>
      <c r="AP108" s="43">
        <f t="shared" si="121"/>
        <v>1.704225352112676</v>
      </c>
      <c r="AQ108" s="43">
        <f t="shared" si="121"/>
        <v>1.5702479338842976</v>
      </c>
      <c r="AR108" s="43">
        <f t="shared" si="121"/>
        <v>0.21428571428571427</v>
      </c>
      <c r="AS108" s="43">
        <f t="shared" si="121"/>
        <v>0.26666666666666666</v>
      </c>
      <c r="AT108" s="43">
        <f t="shared" si="121"/>
        <v>0.27472527472527475</v>
      </c>
      <c r="AU108" s="12"/>
      <c r="AV108" s="43">
        <f t="shared" ref="AV108:BG108" si="135">(AV75-AV$66)/AV$66</f>
        <v>3.3153526970954359</v>
      </c>
      <c r="AW108" s="43">
        <f t="shared" si="135"/>
        <v>2.4487632508833923</v>
      </c>
      <c r="AX108" s="43">
        <f t="shared" si="135"/>
        <v>2.2039473684210544</v>
      </c>
      <c r="AY108" s="43">
        <f t="shared" si="135"/>
        <v>2.0351351351351341</v>
      </c>
      <c r="AZ108" s="43">
        <f t="shared" si="135"/>
        <v>2.3715846994535519</v>
      </c>
      <c r="BA108" s="43">
        <f t="shared" si="135"/>
        <v>1.9841269841269842</v>
      </c>
      <c r="BB108" s="43">
        <f t="shared" si="135"/>
        <v>0.16860465116279069</v>
      </c>
      <c r="BC108" s="43">
        <f t="shared" si="135"/>
        <v>0.28144654088050314</v>
      </c>
      <c r="BD108" s="43">
        <f t="shared" si="135"/>
        <v>0.25714285714285712</v>
      </c>
      <c r="BE108" s="43">
        <f t="shared" si="135"/>
        <v>0.28856624319419238</v>
      </c>
      <c r="BF108" s="43">
        <f t="shared" si="135"/>
        <v>0.41894353369763204</v>
      </c>
      <c r="BG108" s="43">
        <f t="shared" si="135"/>
        <v>0.27058823529411674</v>
      </c>
      <c r="BH108" s="12"/>
      <c r="BI108" s="43">
        <f t="shared" si="123"/>
        <v>1.5575109993714644</v>
      </c>
      <c r="BJ108" s="43">
        <f t="shared" si="123"/>
        <v>1.3774936061381076</v>
      </c>
      <c r="BK108" s="43">
        <f t="shared" si="123"/>
        <v>0.54180327868852451</v>
      </c>
      <c r="BL108" s="43">
        <f t="shared" si="123"/>
        <v>0.6667857142857142</v>
      </c>
      <c r="BM108" s="43">
        <f t="shared" si="123"/>
        <v>0.48963730569948188</v>
      </c>
      <c r="BN108" s="43">
        <f t="shared" si="123"/>
        <v>0.59419464997154259</v>
      </c>
      <c r="BO108" s="12"/>
      <c r="BP108" s="43">
        <f t="shared" si="124"/>
        <v>5.0714285714285712</v>
      </c>
      <c r="BQ108" s="43">
        <f t="shared" si="124"/>
        <v>4.416666666666667</v>
      </c>
      <c r="BR108" s="43">
        <f t="shared" si="124"/>
        <v>4.4666666666666668</v>
      </c>
      <c r="BS108" s="43">
        <f t="shared" si="124"/>
        <v>0.61538461538461542</v>
      </c>
      <c r="BT108" s="43">
        <f t="shared" si="124"/>
        <v>0.8</v>
      </c>
      <c r="BU108" s="43">
        <f t="shared" si="124"/>
        <v>0.7142857142857143</v>
      </c>
      <c r="BV108" s="12"/>
      <c r="BW108" s="43">
        <f t="shared" si="133"/>
        <v>1.0748994830557153</v>
      </c>
      <c r="BX108" s="43">
        <f t="shared" si="133"/>
        <v>1.3068508287292819</v>
      </c>
      <c r="BY108" s="43">
        <f t="shared" si="133"/>
        <v>0.47006543075245366</v>
      </c>
      <c r="BZ108" s="43">
        <f t="shared" si="133"/>
        <v>1.0408875739644972</v>
      </c>
      <c r="CA108" s="43">
        <f t="shared" si="133"/>
        <v>0.45300455864069616</v>
      </c>
      <c r="CB108" s="43">
        <f t="shared" si="133"/>
        <v>0.82829059829059826</v>
      </c>
      <c r="CC108" s="12"/>
      <c r="CD108" s="43">
        <f t="shared" si="125"/>
        <v>3.3914299470389988</v>
      </c>
      <c r="CE108" s="43">
        <f t="shared" si="125"/>
        <v>3.3607942133113253</v>
      </c>
      <c r="CF108" s="43">
        <f t="shared" si="125"/>
        <v>4.2779220779220779</v>
      </c>
      <c r="CG108" s="43">
        <f t="shared" si="125"/>
        <v>4.0720120020003332</v>
      </c>
      <c r="CH108" s="43">
        <f t="shared" si="125"/>
        <v>0.19835390946502052</v>
      </c>
      <c r="CI108" s="43">
        <f t="shared" si="125"/>
        <v>8.9121338912133696E-2</v>
      </c>
      <c r="CJ108" s="43">
        <f t="shared" si="125"/>
        <v>0.23454043954088441</v>
      </c>
      <c r="CK108" s="43">
        <f t="shared" si="125"/>
        <v>0.21146788990825699</v>
      </c>
      <c r="CL108" s="12"/>
      <c r="CM108" s="43">
        <f t="shared" si="126"/>
        <v>2.1269599291605976</v>
      </c>
      <c r="CN108" s="43">
        <f t="shared" si="126"/>
        <v>1.9813657851568149</v>
      </c>
      <c r="CO108" s="119"/>
      <c r="CP108" s="43">
        <f t="shared" si="127"/>
        <v>0.55222222222222206</v>
      </c>
      <c r="CQ108" s="43">
        <f t="shared" si="128"/>
        <v>0.67281535041459695</v>
      </c>
      <c r="CR108" s="43">
        <f t="shared" si="128"/>
        <v>0.42190189176605453</v>
      </c>
      <c r="CS108" s="12"/>
      <c r="CT108" s="43">
        <f t="shared" si="129"/>
        <v>2.9026117432425949</v>
      </c>
      <c r="CU108" s="43">
        <f t="shared" si="129"/>
        <v>4.3766346739351052</v>
      </c>
      <c r="CV108" s="43">
        <f t="shared" si="129"/>
        <v>0.3142971830985915</v>
      </c>
      <c r="CW108" s="43">
        <f t="shared" si="129"/>
        <v>0.42805821917808218</v>
      </c>
      <c r="CX108" s="12"/>
      <c r="CY108" s="43">
        <f t="shared" si="130"/>
        <v>0.39048811013767193</v>
      </c>
      <c r="CZ108" s="43">
        <f t="shared" si="130"/>
        <v>0.3833017077798862</v>
      </c>
      <c r="DA108" s="12"/>
    </row>
    <row r="109" spans="1:105" s="1" customFormat="1" ht="12.95" customHeight="1" x14ac:dyDescent="0.2">
      <c r="C109" s="6" t="s">
        <v>226</v>
      </c>
      <c r="D109" s="67" t="s">
        <v>783</v>
      </c>
      <c r="E109" s="197" t="s">
        <v>90</v>
      </c>
      <c r="F109" s="13" t="s">
        <v>13</v>
      </c>
      <c r="G109" s="12"/>
      <c r="H109" s="43">
        <f t="shared" si="117"/>
        <v>2.3147048300536608</v>
      </c>
      <c r="I109" s="43">
        <f t="shared" si="117"/>
        <v>2.2981669576257575</v>
      </c>
      <c r="J109" s="43">
        <f t="shared" si="117"/>
        <v>1.9840538141091837</v>
      </c>
      <c r="K109" s="43">
        <f t="shared" si="117"/>
        <v>2.2488531275031627</v>
      </c>
      <c r="L109" s="43">
        <f t="shared" si="117"/>
        <v>2.0750423968343696</v>
      </c>
      <c r="M109" s="43">
        <f t="shared" si="117"/>
        <v>1.9228068905615996</v>
      </c>
      <c r="N109" s="119"/>
      <c r="O109" s="43">
        <f t="shared" si="118"/>
        <v>0.61431944066105093</v>
      </c>
      <c r="P109" s="43">
        <f t="shared" si="118"/>
        <v>0.22950819672133202</v>
      </c>
      <c r="Q109" s="43">
        <f t="shared" si="118"/>
        <v>0.26144178739742674</v>
      </c>
      <c r="R109" s="43">
        <f t="shared" si="118"/>
        <v>0.60962546239211568</v>
      </c>
      <c r="S109" s="43">
        <f t="shared" si="118"/>
        <v>0.42261098424741605</v>
      </c>
      <c r="T109" s="12"/>
      <c r="U109" s="43">
        <f t="shared" ref="U109:AF109" si="136">(U76-U$66)/U$66</f>
        <v>1.9666975611418986</v>
      </c>
      <c r="V109" s="43">
        <f t="shared" si="136"/>
        <v>2.2612708397084029</v>
      </c>
      <c r="W109" s="43">
        <f t="shared" si="136"/>
        <v>1.6262548160849584</v>
      </c>
      <c r="X109" s="43">
        <f t="shared" si="136"/>
        <v>2.6427236332984254</v>
      </c>
      <c r="Y109" s="43">
        <f t="shared" si="136"/>
        <v>2.3775381551828905</v>
      </c>
      <c r="Z109" s="43">
        <f t="shared" si="136"/>
        <v>1.7875979296499538</v>
      </c>
      <c r="AA109" s="43">
        <f t="shared" si="136"/>
        <v>0.63969062138667321</v>
      </c>
      <c r="AB109" s="43">
        <f t="shared" si="136"/>
        <v>0.20008904251950604</v>
      </c>
      <c r="AC109" s="43">
        <f t="shared" si="136"/>
        <v>0.24446026197478118</v>
      </c>
      <c r="AD109" s="43">
        <f t="shared" si="136"/>
        <v>0.25021191616577526</v>
      </c>
      <c r="AE109" s="43">
        <f t="shared" si="136"/>
        <v>0.90230862733740369</v>
      </c>
      <c r="AF109" s="43">
        <f t="shared" si="136"/>
        <v>0.30960916030984609</v>
      </c>
      <c r="AG109" s="12"/>
      <c r="AH109" s="43">
        <f t="shared" si="120"/>
        <v>3.4305406077713916</v>
      </c>
      <c r="AI109" s="43">
        <f t="shared" si="120"/>
        <v>2.0996410604969382</v>
      </c>
      <c r="AJ109" s="43">
        <f t="shared" si="120"/>
        <v>1.5536064078864065</v>
      </c>
      <c r="AK109" s="43">
        <f t="shared" si="120"/>
        <v>0.22646646250505284</v>
      </c>
      <c r="AL109" s="43">
        <f t="shared" si="120"/>
        <v>-0.24619538018517512</v>
      </c>
      <c r="AM109" s="43">
        <f t="shared" si="120"/>
        <v>-0.56466067373332607</v>
      </c>
      <c r="AN109" s="12"/>
      <c r="AO109" s="43">
        <f t="shared" si="121"/>
        <v>2.6231155778894473</v>
      </c>
      <c r="AP109" s="43">
        <f t="shared" si="121"/>
        <v>2.0211267605633805</v>
      </c>
      <c r="AQ109" s="43">
        <f t="shared" si="121"/>
        <v>1.834710743801653</v>
      </c>
      <c r="AR109" s="43">
        <f t="shared" si="121"/>
        <v>0.27380952380952384</v>
      </c>
      <c r="AS109" s="43">
        <f t="shared" si="121"/>
        <v>0.34666666666666668</v>
      </c>
      <c r="AT109" s="43">
        <f t="shared" si="121"/>
        <v>0.34065934065934067</v>
      </c>
      <c r="AU109" s="12"/>
      <c r="AV109" s="43">
        <f t="shared" ref="AV109:BG109" si="137">(AV76-AV$66)/AV$66</f>
        <v>3.9668049792531122</v>
      </c>
      <c r="AW109" s="43">
        <f t="shared" si="137"/>
        <v>2.782685512367491</v>
      </c>
      <c r="AX109" s="43">
        <f t="shared" si="137"/>
        <v>2.5000000000000018</v>
      </c>
      <c r="AY109" s="43">
        <f t="shared" si="137"/>
        <v>2.4054054054054053</v>
      </c>
      <c r="AZ109" s="43">
        <f t="shared" si="137"/>
        <v>2.7991803278688523</v>
      </c>
      <c r="BA109" s="43">
        <f t="shared" si="137"/>
        <v>2.2698412698412698</v>
      </c>
      <c r="BB109" s="43">
        <f t="shared" si="137"/>
        <v>0.21918604651162948</v>
      </c>
      <c r="BC109" s="43">
        <f t="shared" si="137"/>
        <v>0.35849056603773582</v>
      </c>
      <c r="BD109" s="43">
        <f t="shared" si="137"/>
        <v>0.35918367346938868</v>
      </c>
      <c r="BE109" s="43">
        <f t="shared" si="137"/>
        <v>0.35027223230490018</v>
      </c>
      <c r="BF109" s="43">
        <f t="shared" si="137"/>
        <v>0.51912568306010931</v>
      </c>
      <c r="BG109" s="43">
        <f t="shared" si="137"/>
        <v>0.34901960784313635</v>
      </c>
      <c r="BH109" s="12"/>
      <c r="BI109" s="43">
        <f t="shared" si="123"/>
        <v>1.7844123192960402</v>
      </c>
      <c r="BJ109" s="43">
        <f t="shared" si="123"/>
        <v>1.6721227621483374</v>
      </c>
      <c r="BK109" s="43">
        <f t="shared" si="123"/>
        <v>1.65327868852459</v>
      </c>
      <c r="BL109" s="43">
        <f t="shared" si="123"/>
        <v>1.1553571428571427</v>
      </c>
      <c r="BM109" s="43">
        <f t="shared" si="123"/>
        <v>0.58203799654576849</v>
      </c>
      <c r="BN109" s="43">
        <f t="shared" si="123"/>
        <v>0.78599886169607303</v>
      </c>
      <c r="BO109" s="12"/>
      <c r="BP109" s="43">
        <f t="shared" si="124"/>
        <v>5.6428571428571432</v>
      </c>
      <c r="BQ109" s="43">
        <f t="shared" si="124"/>
        <v>5</v>
      </c>
      <c r="BR109" s="43">
        <f t="shared" si="124"/>
        <v>5.0666666666666664</v>
      </c>
      <c r="BS109" s="43">
        <f t="shared" si="124"/>
        <v>0.76923076923076927</v>
      </c>
      <c r="BT109" s="43">
        <f t="shared" si="124"/>
        <v>1</v>
      </c>
      <c r="BU109" s="43">
        <f t="shared" si="124"/>
        <v>0.7857142857142857</v>
      </c>
      <c r="BV109" s="12"/>
      <c r="BW109" s="43">
        <f t="shared" si="133"/>
        <v>1.3805858701895461</v>
      </c>
      <c r="BX109" s="43">
        <f t="shared" si="133"/>
        <v>1.6318232044198895</v>
      </c>
      <c r="BY109" s="43">
        <f t="shared" si="133"/>
        <v>0.62584514721919304</v>
      </c>
      <c r="BZ109" s="43">
        <f t="shared" si="133"/>
        <v>1.1549112426035504</v>
      </c>
      <c r="CA109" s="43">
        <f t="shared" si="133"/>
        <v>0.54239535847492737</v>
      </c>
      <c r="CB109" s="43">
        <f t="shared" si="133"/>
        <v>0.88871794871794885</v>
      </c>
      <c r="CC109" s="12"/>
      <c r="CD109" s="43">
        <f t="shared" si="125"/>
        <v>3.8132990959182576</v>
      </c>
      <c r="CE109" s="43">
        <f t="shared" si="125"/>
        <v>3.8512549152871496</v>
      </c>
      <c r="CF109" s="43">
        <f t="shared" si="125"/>
        <v>4.9127272727272731</v>
      </c>
      <c r="CG109" s="43">
        <f t="shared" si="125"/>
        <v>4.658165249763849</v>
      </c>
      <c r="CH109" s="43">
        <f t="shared" si="125"/>
        <v>0.47798353909465036</v>
      </c>
      <c r="CI109" s="43">
        <f t="shared" si="125"/>
        <v>0.35259414225941416</v>
      </c>
      <c r="CJ109" s="43">
        <f t="shared" si="125"/>
        <v>0.45853723640893329</v>
      </c>
      <c r="CK109" s="43">
        <f t="shared" si="125"/>
        <v>0.47940366972477061</v>
      </c>
      <c r="CL109" s="12"/>
      <c r="CM109" s="43">
        <f t="shared" si="126"/>
        <v>2.3339712262554553</v>
      </c>
      <c r="CN109" s="43">
        <f t="shared" si="126"/>
        <v>2.2030651340996248</v>
      </c>
      <c r="CO109" s="119"/>
      <c r="CP109" s="43">
        <f t="shared" si="127"/>
        <v>0.6172130184259278</v>
      </c>
      <c r="CQ109" s="43">
        <f t="shared" si="128"/>
        <v>0.80893873946932338</v>
      </c>
      <c r="CR109" s="43">
        <f t="shared" si="128"/>
        <v>0.50188323917137467</v>
      </c>
      <c r="CS109" s="12"/>
      <c r="CT109" s="43">
        <f t="shared" si="129"/>
        <v>3.0679741386208335</v>
      </c>
      <c r="CU109" s="43">
        <f t="shared" si="129"/>
        <v>4.5632615188331833</v>
      </c>
      <c r="CV109" s="43">
        <f t="shared" si="129"/>
        <v>0.38290985915492953</v>
      </c>
      <c r="CW109" s="43">
        <f t="shared" si="129"/>
        <v>0.52803424657534259</v>
      </c>
      <c r="CX109" s="12"/>
      <c r="CY109" s="43">
        <f t="shared" si="130"/>
        <v>0.44055068836045042</v>
      </c>
      <c r="CZ109" s="43">
        <f t="shared" si="130"/>
        <v>0.49525616698292207</v>
      </c>
      <c r="DA109" s="12"/>
    </row>
    <row r="110" spans="1:105" s="1" customFormat="1" ht="12.95" customHeight="1" x14ac:dyDescent="0.2">
      <c r="C110" s="6" t="s">
        <v>227</v>
      </c>
      <c r="D110" s="67" t="s">
        <v>784</v>
      </c>
      <c r="E110" s="197" t="s">
        <v>51</v>
      </c>
      <c r="F110" s="13" t="s">
        <v>13</v>
      </c>
      <c r="G110" s="12"/>
      <c r="H110" s="43">
        <f t="shared" si="117"/>
        <v>2.5069767441860487</v>
      </c>
      <c r="I110" s="43">
        <f t="shared" si="117"/>
        <v>2.4648468497063929</v>
      </c>
      <c r="J110" s="43">
        <f t="shared" si="117"/>
        <v>2.1041111794031857</v>
      </c>
      <c r="K110" s="43">
        <f t="shared" si="117"/>
        <v>2.4067574455691321</v>
      </c>
      <c r="L110" s="43">
        <f t="shared" si="117"/>
        <v>2.2228660260034063</v>
      </c>
      <c r="M110" s="43">
        <f t="shared" si="117"/>
        <v>1.9938115228719551</v>
      </c>
      <c r="N110" s="119"/>
      <c r="O110" s="43">
        <f t="shared" si="118"/>
        <v>0.65772269136480399</v>
      </c>
      <c r="P110" s="43">
        <f t="shared" si="118"/>
        <v>0.23111005078219174</v>
      </c>
      <c r="Q110" s="43">
        <f t="shared" si="118"/>
        <v>0.30459067900154585</v>
      </c>
      <c r="R110" s="43">
        <f t="shared" si="118"/>
        <v>0.65208847102341505</v>
      </c>
      <c r="S110" s="43">
        <f t="shared" si="118"/>
        <v>0.43120331307815207</v>
      </c>
      <c r="T110" s="12"/>
      <c r="U110" s="43">
        <f t="shared" ref="U110:AF110" si="138">(U77-U$66)/U$66</f>
        <v>2.1227284042608447</v>
      </c>
      <c r="V110" s="43">
        <f t="shared" si="138"/>
        <v>2.4254512198781439</v>
      </c>
      <c r="W110" s="43">
        <f t="shared" si="138"/>
        <v>1.710875278293805</v>
      </c>
      <c r="X110" s="43">
        <f t="shared" si="138"/>
        <v>2.8146063509820305</v>
      </c>
      <c r="Y110" s="43">
        <f t="shared" si="138"/>
        <v>2.5584991792655147</v>
      </c>
      <c r="Z110" s="43">
        <f t="shared" si="138"/>
        <v>1.9239468808591373</v>
      </c>
      <c r="AA110" s="43">
        <f t="shared" si="138"/>
        <v>0.69911781514239346</v>
      </c>
      <c r="AB110" s="43">
        <f t="shared" si="138"/>
        <v>0.22293192121382099</v>
      </c>
      <c r="AC110" s="43">
        <f t="shared" si="138"/>
        <v>0.28090515155933665</v>
      </c>
      <c r="AD110" s="43">
        <f t="shared" si="138"/>
        <v>0.32504993676427074</v>
      </c>
      <c r="AE110" s="43">
        <f t="shared" si="138"/>
        <v>1.0234027998763906</v>
      </c>
      <c r="AF110" s="43">
        <f t="shared" si="138"/>
        <v>0.32654542052173047</v>
      </c>
      <c r="AG110" s="12"/>
      <c r="AH110" s="43">
        <f t="shared" si="120"/>
        <v>3.5556555554161964</v>
      </c>
      <c r="AI110" s="43">
        <f t="shared" si="120"/>
        <v>2.2035875700301228</v>
      </c>
      <c r="AJ110" s="43">
        <f t="shared" si="120"/>
        <v>1.5977570529915179</v>
      </c>
      <c r="AK110" s="43">
        <f t="shared" si="120"/>
        <v>0.21909436963035878</v>
      </c>
      <c r="AL110" s="43">
        <f t="shared" si="120"/>
        <v>-0.2799841391941888</v>
      </c>
      <c r="AM110" s="43">
        <f t="shared" si="120"/>
        <v>-0.58898858021981593</v>
      </c>
      <c r="AN110" s="12"/>
      <c r="AO110" s="43">
        <f t="shared" si="121"/>
        <v>2.8643216080402012</v>
      </c>
      <c r="AP110" s="43">
        <f t="shared" si="121"/>
        <v>2.1901408450704225</v>
      </c>
      <c r="AQ110" s="43">
        <f t="shared" si="121"/>
        <v>2</v>
      </c>
      <c r="AR110" s="43">
        <f t="shared" si="121"/>
        <v>0.30357142857142855</v>
      </c>
      <c r="AS110" s="43">
        <f t="shared" si="121"/>
        <v>0.40666666666666668</v>
      </c>
      <c r="AT110" s="43">
        <f t="shared" si="121"/>
        <v>0.37912087912087911</v>
      </c>
      <c r="AU110" s="12"/>
      <c r="AV110" s="43">
        <f t="shared" ref="AV110:BG110" si="139">(AV77-AV$66)/AV$66</f>
        <v>4.4107883817427389</v>
      </c>
      <c r="AW110" s="43">
        <f t="shared" si="139"/>
        <v>3.1254416961130742</v>
      </c>
      <c r="AX110" s="43">
        <f t="shared" si="139"/>
        <v>2.7105263157894748</v>
      </c>
      <c r="AY110" s="43">
        <f t="shared" si="139"/>
        <v>2.5945945945945947</v>
      </c>
      <c r="AZ110" s="43">
        <f t="shared" si="139"/>
        <v>2.9972677595628414</v>
      </c>
      <c r="BA110" s="43">
        <f t="shared" si="139"/>
        <v>2.4761904761904763</v>
      </c>
      <c r="BB110" s="43">
        <f t="shared" si="139"/>
        <v>0.27500000000000108</v>
      </c>
      <c r="BC110" s="43">
        <f t="shared" si="139"/>
        <v>0.42327044025157345</v>
      </c>
      <c r="BD110" s="43">
        <f t="shared" si="139"/>
        <v>0.38367346938775415</v>
      </c>
      <c r="BE110" s="43">
        <f t="shared" si="139"/>
        <v>0.45372050816696913</v>
      </c>
      <c r="BF110" s="43">
        <f t="shared" si="139"/>
        <v>0.62841530054644812</v>
      </c>
      <c r="BG110" s="43">
        <f t="shared" si="139"/>
        <v>0.43137254901960786</v>
      </c>
      <c r="BH110" s="12"/>
      <c r="BI110" s="43">
        <f t="shared" si="123"/>
        <v>1.8478944060339411</v>
      </c>
      <c r="BJ110" s="43">
        <f t="shared" si="123"/>
        <v>1.9882352941176473</v>
      </c>
      <c r="BK110" s="43">
        <f t="shared" si="123"/>
        <v>1.7885245901639344</v>
      </c>
      <c r="BL110" s="43">
        <f t="shared" si="123"/>
        <v>1.1775000000000002</v>
      </c>
      <c r="BM110" s="43">
        <f t="shared" si="123"/>
        <v>0.58678756476683946</v>
      </c>
      <c r="BN110" s="43">
        <f t="shared" si="123"/>
        <v>1.4553215708594196</v>
      </c>
      <c r="BO110" s="12"/>
      <c r="BP110" s="43">
        <f t="shared" si="124"/>
        <v>5.8571428571428568</v>
      </c>
      <c r="BQ110" s="43">
        <f t="shared" si="124"/>
        <v>5.166666666666667</v>
      </c>
      <c r="BR110" s="43">
        <f t="shared" si="124"/>
        <v>5.2666666666666666</v>
      </c>
      <c r="BS110" s="43">
        <f t="shared" si="124"/>
        <v>0.84615384615384615</v>
      </c>
      <c r="BT110" s="43">
        <f t="shared" si="124"/>
        <v>1</v>
      </c>
      <c r="BU110" s="43">
        <f t="shared" si="124"/>
        <v>0.7857142857142857</v>
      </c>
      <c r="BV110" s="12"/>
      <c r="BW110" s="43">
        <f t="shared" si="133"/>
        <v>1.4417576105686389</v>
      </c>
      <c r="BX110" s="43">
        <f t="shared" si="133"/>
        <v>1.6232596685082874</v>
      </c>
      <c r="BY110" s="43">
        <f t="shared" si="133"/>
        <v>0.67066521264994527</v>
      </c>
      <c r="BZ110" s="43">
        <f t="shared" si="133"/>
        <v>1.3207100591715977</v>
      </c>
      <c r="CA110" s="43">
        <f t="shared" si="133"/>
        <v>0.61748860339825939</v>
      </c>
      <c r="CB110" s="43">
        <f t="shared" si="133"/>
        <v>1.0470085470085471</v>
      </c>
      <c r="CC110" s="12"/>
      <c r="CD110" s="43">
        <f t="shared" si="125"/>
        <v>3.98593056224255</v>
      </c>
      <c r="CE110" s="43">
        <f t="shared" si="125"/>
        <v>4.0662653526870232</v>
      </c>
      <c r="CF110" s="43">
        <f t="shared" si="125"/>
        <v>5.1677922077922078</v>
      </c>
      <c r="CG110" s="43">
        <f t="shared" si="125"/>
        <v>4.9154303495026941</v>
      </c>
      <c r="CH110" s="43">
        <f t="shared" si="125"/>
        <v>0.53382716049382706</v>
      </c>
      <c r="CI110" s="43">
        <f t="shared" si="125"/>
        <v>0.45255230125523022</v>
      </c>
      <c r="CJ110" s="43">
        <f t="shared" si="125"/>
        <v>0.56824450573894469</v>
      </c>
      <c r="CK110" s="43">
        <f t="shared" si="125"/>
        <v>0.54307339449541303</v>
      </c>
      <c r="CL110" s="12"/>
      <c r="CM110" s="43">
        <f t="shared" si="126"/>
        <v>2.5043668122270706</v>
      </c>
      <c r="CN110" s="43">
        <f t="shared" si="126"/>
        <v>2.3780332056194209</v>
      </c>
      <c r="CO110" s="119"/>
      <c r="CP110" s="43">
        <f t="shared" si="127"/>
        <v>0.66777777777777769</v>
      </c>
      <c r="CQ110" s="43">
        <f t="shared" si="128"/>
        <v>0.89746298457711438</v>
      </c>
      <c r="CR110" s="43">
        <f t="shared" si="128"/>
        <v>0.56964865003138421</v>
      </c>
      <c r="CS110" s="12"/>
      <c r="CT110" s="43">
        <f t="shared" si="129"/>
        <v>3.467817305999648</v>
      </c>
      <c r="CU110" s="43">
        <f t="shared" si="129"/>
        <v>4.856972192420332</v>
      </c>
      <c r="CV110" s="43">
        <f t="shared" si="129"/>
        <v>0.57220140845070411</v>
      </c>
      <c r="CW110" s="43">
        <f t="shared" si="129"/>
        <v>0.70711301369863</v>
      </c>
      <c r="CX110" s="12"/>
      <c r="CY110" s="43">
        <f t="shared" si="130"/>
        <v>0.48060075093867322</v>
      </c>
      <c r="CZ110" s="43">
        <f t="shared" si="130"/>
        <v>0.66982922201138506</v>
      </c>
      <c r="DA110" s="12"/>
    </row>
    <row r="111" spans="1:105" s="1" customFormat="1" ht="12.95" customHeight="1" x14ac:dyDescent="0.2">
      <c r="C111" s="6" t="s">
        <v>228</v>
      </c>
      <c r="D111" s="67" t="s">
        <v>785</v>
      </c>
      <c r="E111" s="197" t="s">
        <v>91</v>
      </c>
      <c r="F111" s="13" t="s">
        <v>13</v>
      </c>
      <c r="G111" s="12"/>
      <c r="H111" s="43">
        <f t="shared" si="117"/>
        <v>2.6407871198568844</v>
      </c>
      <c r="I111" s="43">
        <f t="shared" si="117"/>
        <v>2.6195048405015027</v>
      </c>
      <c r="J111" s="43">
        <f t="shared" si="117"/>
        <v>2.2196612715973965</v>
      </c>
      <c r="K111" s="43">
        <f t="shared" si="117"/>
        <v>2.5680477681497709</v>
      </c>
      <c r="L111" s="43">
        <f t="shared" si="117"/>
        <v>2.4093414358394591</v>
      </c>
      <c r="M111" s="43">
        <f t="shared" si="117"/>
        <v>2.1164591777648405</v>
      </c>
      <c r="N111" s="119"/>
      <c r="O111" s="43">
        <f t="shared" si="118"/>
        <v>0.74884227730866471</v>
      </c>
      <c r="P111" s="43">
        <f t="shared" si="118"/>
        <v>0.25950035786102688</v>
      </c>
      <c r="Q111" s="43">
        <f t="shared" si="118"/>
        <v>0.33981497643567693</v>
      </c>
      <c r="R111" s="43">
        <f t="shared" si="118"/>
        <v>0.76949753390875908</v>
      </c>
      <c r="S111" s="43">
        <f t="shared" si="118"/>
        <v>0.51646863025896428</v>
      </c>
      <c r="T111" s="12"/>
      <c r="U111" s="119"/>
      <c r="V111" s="119"/>
      <c r="W111" s="119"/>
      <c r="X111" s="119"/>
      <c r="Y111" s="119"/>
      <c r="Z111" s="119"/>
      <c r="AA111" s="119"/>
      <c r="AB111" s="119"/>
      <c r="AC111" s="119"/>
      <c r="AD111" s="119"/>
      <c r="AE111" s="119"/>
      <c r="AF111" s="119"/>
      <c r="AG111" s="12"/>
      <c r="AH111" s="43">
        <f t="shared" si="120"/>
        <v>3.6444260234870307</v>
      </c>
      <c r="AI111" s="43">
        <f t="shared" si="120"/>
        <v>2.2773387922404886</v>
      </c>
      <c r="AJ111" s="43">
        <f t="shared" si="120"/>
        <v>1.6290824342140451</v>
      </c>
      <c r="AK111" s="43">
        <f t="shared" si="120"/>
        <v>0.21386378649487198</v>
      </c>
      <c r="AL111" s="43">
        <f t="shared" si="120"/>
        <v>-0.30395764523183727</v>
      </c>
      <c r="AM111" s="43">
        <f t="shared" si="120"/>
        <v>-0.60624950456692295</v>
      </c>
      <c r="AN111" s="12"/>
      <c r="AO111" s="43">
        <f t="shared" si="121"/>
        <v>3.050251256281407</v>
      </c>
      <c r="AP111" s="43">
        <f t="shared" si="121"/>
        <v>2.3450704225352115</v>
      </c>
      <c r="AQ111" s="43">
        <f t="shared" si="121"/>
        <v>2.1487603305785123</v>
      </c>
      <c r="AR111" s="43">
        <f t="shared" si="121"/>
        <v>0.34523809523809523</v>
      </c>
      <c r="AS111" s="43">
        <f t="shared" si="121"/>
        <v>0.46</v>
      </c>
      <c r="AT111" s="43">
        <f t="shared" si="121"/>
        <v>0.42307692307692307</v>
      </c>
      <c r="AU111" s="12"/>
      <c r="AV111" s="43">
        <f t="shared" ref="AV111:BG111" si="140">(AV78-AV$66)/AV$66</f>
        <v>4.7593360995850622</v>
      </c>
      <c r="AW111" s="43">
        <f t="shared" si="140"/>
        <v>3.3445229681978796</v>
      </c>
      <c r="AX111" s="43">
        <f t="shared" si="140"/>
        <v>2.8453947368421075</v>
      </c>
      <c r="AY111" s="43">
        <f t="shared" si="140"/>
        <v>2.7216216216216229</v>
      </c>
      <c r="AZ111" s="43">
        <f t="shared" si="140"/>
        <v>3.1625683060109289</v>
      </c>
      <c r="BA111" s="43">
        <f t="shared" si="140"/>
        <v>2.6095238095238109</v>
      </c>
      <c r="BB111" s="43">
        <f t="shared" si="140"/>
        <v>0.30232558139534882</v>
      </c>
      <c r="BC111" s="43">
        <f t="shared" si="140"/>
        <v>0.45911949685534592</v>
      </c>
      <c r="BD111" s="43">
        <f t="shared" si="140"/>
        <v>0.42857142857142855</v>
      </c>
      <c r="BE111" s="43">
        <f t="shared" si="140"/>
        <v>0.51361161524500909</v>
      </c>
      <c r="BF111" s="43">
        <f t="shared" si="140"/>
        <v>0.73588342440801457</v>
      </c>
      <c r="BG111" s="43">
        <f t="shared" si="140"/>
        <v>0.45490196078431461</v>
      </c>
      <c r="BH111" s="12"/>
      <c r="BI111" s="43">
        <f t="shared" si="123"/>
        <v>1.9553739786297928</v>
      </c>
      <c r="BJ111" s="43">
        <f t="shared" si="123"/>
        <v>2.5248081841432226</v>
      </c>
      <c r="BK111" s="43">
        <f t="shared" si="123"/>
        <v>1.8795081967213116</v>
      </c>
      <c r="BL111" s="43">
        <f t="shared" si="123"/>
        <v>1.7650000000000001</v>
      </c>
      <c r="BM111" s="43">
        <f t="shared" si="123"/>
        <v>0.77288428324697767</v>
      </c>
      <c r="BN111" s="43">
        <f t="shared" si="123"/>
        <v>1.6431417188389301</v>
      </c>
      <c r="BO111" s="12"/>
      <c r="BP111" s="43">
        <f t="shared" si="124"/>
        <v>6.0714285714285712</v>
      </c>
      <c r="BQ111" s="43">
        <f t="shared" si="124"/>
        <v>5.416666666666667</v>
      </c>
      <c r="BR111" s="43">
        <f t="shared" si="124"/>
        <v>5.6</v>
      </c>
      <c r="BS111" s="43">
        <f t="shared" si="124"/>
        <v>0.84615384615384615</v>
      </c>
      <c r="BT111" s="43">
        <f t="shared" si="124"/>
        <v>1.1000000000000001</v>
      </c>
      <c r="BU111" s="43">
        <f t="shared" si="124"/>
        <v>0.9285714285714286</v>
      </c>
      <c r="BV111" s="12"/>
      <c r="BW111" s="43">
        <f t="shared" si="133"/>
        <v>1.4364158529580702</v>
      </c>
      <c r="BX111" s="43">
        <f t="shared" si="133"/>
        <v>1.6181215469613259</v>
      </c>
      <c r="BY111" s="43">
        <f t="shared" si="133"/>
        <v>0.66619411123227934</v>
      </c>
      <c r="BZ111" s="43">
        <f t="shared" si="133"/>
        <v>1.3880473372781068</v>
      </c>
      <c r="CA111" s="43">
        <f t="shared" si="133"/>
        <v>0.64434314131786186</v>
      </c>
      <c r="CB111" s="43">
        <f t="shared" si="133"/>
        <v>1.0827350427350428</v>
      </c>
      <c r="CC111" s="12"/>
      <c r="CD111" s="43">
        <f t="shared" si="125"/>
        <v>4.1247525811801209</v>
      </c>
      <c r="CE111" s="43">
        <f t="shared" si="125"/>
        <v>4.2463711830671391</v>
      </c>
      <c r="CF111" s="43">
        <f t="shared" si="125"/>
        <v>5.3719480519480518</v>
      </c>
      <c r="CG111" s="43">
        <f t="shared" si="125"/>
        <v>5.1265766516641653</v>
      </c>
      <c r="CH111" s="43">
        <f t="shared" si="125"/>
        <v>0.45111111111111113</v>
      </c>
      <c r="CI111" s="43">
        <f t="shared" si="125"/>
        <v>0.4154811715481172</v>
      </c>
      <c r="CJ111" s="43">
        <f t="shared" si="125"/>
        <v>0.54702375656197177</v>
      </c>
      <c r="CK111" s="43">
        <f t="shared" si="125"/>
        <v>0.4364678899082568</v>
      </c>
      <c r="CL111" s="12"/>
      <c r="CM111" s="43">
        <f t="shared" si="126"/>
        <v>2.5986186544759793</v>
      </c>
      <c r="CN111" s="43">
        <f t="shared" si="126"/>
        <v>2.5086327071803667</v>
      </c>
      <c r="CO111" s="119"/>
      <c r="CP111" s="43">
        <f t="shared" si="127"/>
        <v>0.72329831211420004</v>
      </c>
      <c r="CQ111" s="43">
        <f t="shared" si="128"/>
        <v>1.0240060461580995</v>
      </c>
      <c r="CR111" s="43">
        <f t="shared" si="128"/>
        <v>0.63264964558484937</v>
      </c>
      <c r="CS111" s="12"/>
      <c r="CT111" s="43">
        <f t="shared" si="129"/>
        <v>3.9697537087714245</v>
      </c>
      <c r="CU111" s="43">
        <f t="shared" si="129"/>
        <v>5.1882622437440187</v>
      </c>
      <c r="CV111" s="43">
        <f t="shared" si="129"/>
        <v>0.5765014084507043</v>
      </c>
      <c r="CW111" s="43">
        <f t="shared" si="129"/>
        <v>0.70779109589041078</v>
      </c>
      <c r="CX111" s="12"/>
      <c r="CY111" s="43">
        <f t="shared" si="130"/>
        <v>0.53942428035043799</v>
      </c>
      <c r="CZ111" s="43">
        <f t="shared" si="130"/>
        <v>0.74952561669829221</v>
      </c>
      <c r="DA111" s="12"/>
    </row>
    <row r="112" spans="1:105" s="1" customFormat="1" ht="12.95" customHeight="1" x14ac:dyDescent="0.2">
      <c r="C112" s="6" t="s">
        <v>229</v>
      </c>
      <c r="D112" s="67" t="s">
        <v>786</v>
      </c>
      <c r="E112" s="197" t="s">
        <v>92</v>
      </c>
      <c r="F112" s="13" t="s">
        <v>13</v>
      </c>
      <c r="G112" s="12"/>
      <c r="H112" s="43">
        <f t="shared" si="117"/>
        <v>2.7947048300536816</v>
      </c>
      <c r="I112" s="43">
        <f t="shared" si="117"/>
        <v>2.8012617044913295</v>
      </c>
      <c r="J112" s="43">
        <f t="shared" si="117"/>
        <v>2.3174554394591822</v>
      </c>
      <c r="K112" s="43">
        <f t="shared" si="117"/>
        <v>2.731704653025659</v>
      </c>
      <c r="L112" s="43">
        <f t="shared" si="117"/>
        <v>2.5906938948558702</v>
      </c>
      <c r="M112" s="43">
        <f t="shared" si="117"/>
        <v>2.2336059640994956</v>
      </c>
      <c r="N112" s="119"/>
      <c r="O112" s="43">
        <f t="shared" si="118"/>
        <v>0.90093525833108501</v>
      </c>
      <c r="P112" s="43">
        <f t="shared" si="118"/>
        <v>0.29051497903956691</v>
      </c>
      <c r="Q112" s="43">
        <f t="shared" si="118"/>
        <v>0.41434805376155392</v>
      </c>
      <c r="R112" s="43">
        <f t="shared" si="118"/>
        <v>0.92093094944512377</v>
      </c>
      <c r="S112" s="43">
        <f t="shared" si="118"/>
        <v>0.60436583194643878</v>
      </c>
      <c r="T112" s="12"/>
      <c r="U112" s="119"/>
      <c r="V112" s="119"/>
      <c r="W112" s="119"/>
      <c r="X112" s="119"/>
      <c r="Y112" s="119"/>
      <c r="Z112" s="119"/>
      <c r="AA112" s="119"/>
      <c r="AB112" s="119"/>
      <c r="AC112" s="119"/>
      <c r="AD112" s="119"/>
      <c r="AE112" s="119"/>
      <c r="AF112" s="119"/>
      <c r="AG112" s="12"/>
      <c r="AH112" s="43">
        <f t="shared" si="120"/>
        <v>3.7132817478925588</v>
      </c>
      <c r="AI112" s="43">
        <f t="shared" si="120"/>
        <v>2.3345446844864948</v>
      </c>
      <c r="AJ112" s="43">
        <f t="shared" si="120"/>
        <v>1.6533802875793699</v>
      </c>
      <c r="AK112" s="43">
        <f t="shared" si="120"/>
        <v>0.20980663101643157</v>
      </c>
      <c r="AL112" s="43">
        <f t="shared" si="120"/>
        <v>-0.32255294117468802</v>
      </c>
      <c r="AM112" s="43">
        <f t="shared" si="120"/>
        <v>-0.61963811764577548</v>
      </c>
      <c r="AN112" s="12"/>
      <c r="AO112" s="43">
        <f t="shared" si="121"/>
        <v>3.1356783919597988</v>
      </c>
      <c r="AP112" s="43">
        <f t="shared" si="121"/>
        <v>2.4225352112676055</v>
      </c>
      <c r="AQ112" s="43">
        <f t="shared" si="121"/>
        <v>2.2148760330578514</v>
      </c>
      <c r="AR112" s="43">
        <f t="shared" si="121"/>
        <v>0.34523809523809523</v>
      </c>
      <c r="AS112" s="43">
        <f t="shared" si="121"/>
        <v>0.47333333333333333</v>
      </c>
      <c r="AT112" s="43">
        <f t="shared" si="121"/>
        <v>0.43406593406593408</v>
      </c>
      <c r="AU112" s="12"/>
      <c r="AV112" s="43">
        <f t="shared" ref="AV112:BG112" si="141">(AV79-AV$66)/AV$66</f>
        <v>5.004149377593361</v>
      </c>
      <c r="AW112" s="43">
        <f t="shared" si="141"/>
        <v>3.5017667844522968</v>
      </c>
      <c r="AX112" s="43">
        <f t="shared" si="141"/>
        <v>2.9605263157894761</v>
      </c>
      <c r="AY112" s="43">
        <f t="shared" si="141"/>
        <v>2.8243243243243241</v>
      </c>
      <c r="AZ112" s="43">
        <f t="shared" si="141"/>
        <v>3.2677595628415301</v>
      </c>
      <c r="BA112" s="43">
        <f t="shared" si="141"/>
        <v>2.6984126984126986</v>
      </c>
      <c r="BB112" s="43">
        <f t="shared" si="141"/>
        <v>0.30813953488372092</v>
      </c>
      <c r="BC112" s="43">
        <f t="shared" si="141"/>
        <v>0.48993710691823955</v>
      </c>
      <c r="BD112" s="43">
        <f t="shared" si="141"/>
        <v>0.42857142857142855</v>
      </c>
      <c r="BE112" s="43">
        <f t="shared" si="141"/>
        <v>0.54627949183303082</v>
      </c>
      <c r="BF112" s="43">
        <f t="shared" si="141"/>
        <v>0.78870673952641168</v>
      </c>
      <c r="BG112" s="43">
        <f t="shared" si="141"/>
        <v>0.46666666666666579</v>
      </c>
      <c r="BH112" s="12"/>
      <c r="BI112" s="43">
        <f t="shared" si="123"/>
        <v>1.9886863607793839</v>
      </c>
      <c r="BJ112" s="43">
        <f t="shared" si="123"/>
        <v>2.9974424552429668</v>
      </c>
      <c r="BK112" s="43">
        <f t="shared" si="123"/>
        <v>1.9336065573770489</v>
      </c>
      <c r="BL112" s="119"/>
      <c r="BM112" s="43">
        <f t="shared" si="123"/>
        <v>0.8082901554404146</v>
      </c>
      <c r="BN112" s="43">
        <f t="shared" si="123"/>
        <v>2.0996015936254984</v>
      </c>
      <c r="BO112" s="12"/>
      <c r="BP112" s="43">
        <f t="shared" si="124"/>
        <v>6.3571428571428568</v>
      </c>
      <c r="BQ112" s="43">
        <f t="shared" si="124"/>
        <v>5.666666666666667</v>
      </c>
      <c r="BR112" s="43">
        <f t="shared" si="124"/>
        <v>5.7333333333333334</v>
      </c>
      <c r="BS112" s="43">
        <f t="shared" si="124"/>
        <v>0.92307692307692313</v>
      </c>
      <c r="BT112" s="43">
        <f t="shared" si="124"/>
        <v>1.2</v>
      </c>
      <c r="BU112" s="43">
        <f t="shared" si="124"/>
        <v>1</v>
      </c>
      <c r="BV112" s="12"/>
      <c r="BW112" s="43">
        <f t="shared" si="133"/>
        <v>1.4190695002871911</v>
      </c>
      <c r="BX112" s="43">
        <f t="shared" si="133"/>
        <v>1.6008839779005524</v>
      </c>
      <c r="BY112" s="43">
        <f t="shared" si="133"/>
        <v>0.68991275899672877</v>
      </c>
      <c r="BZ112" s="43">
        <f t="shared" si="133"/>
        <v>1.3557988165680472</v>
      </c>
      <c r="CA112" s="43">
        <f t="shared" si="133"/>
        <v>0.63170327393286385</v>
      </c>
      <c r="CB112" s="43">
        <f t="shared" si="133"/>
        <v>1.0139316239316238</v>
      </c>
      <c r="CC112" s="12"/>
      <c r="CD112" s="43">
        <f t="shared" si="125"/>
        <v>4.225431979885518</v>
      </c>
      <c r="CE112" s="43">
        <f t="shared" si="125"/>
        <v>4.3653089955823097</v>
      </c>
      <c r="CF112" s="43">
        <f t="shared" si="125"/>
        <v>5.5012987012987011</v>
      </c>
      <c r="CG112" s="43">
        <f t="shared" si="125"/>
        <v>5.2804911929766067</v>
      </c>
      <c r="CH112" s="43">
        <f t="shared" si="125"/>
        <v>0.42629629629629645</v>
      </c>
      <c r="CI112" s="43">
        <f t="shared" si="125"/>
        <v>0.47050209205020915</v>
      </c>
      <c r="CJ112" s="43">
        <f t="shared" si="125"/>
        <v>0.56753269863866906</v>
      </c>
      <c r="CK112" s="43">
        <f t="shared" si="125"/>
        <v>0.50435779816513782</v>
      </c>
      <c r="CL112" s="12"/>
      <c r="CM112" s="43">
        <f t="shared" si="126"/>
        <v>2.6661713300885443</v>
      </c>
      <c r="CN112" s="43">
        <f t="shared" si="126"/>
        <v>2.543517398822206</v>
      </c>
      <c r="CO112" s="119"/>
      <c r="CP112" s="43">
        <f t="shared" si="127"/>
        <v>0.7416666666666667</v>
      </c>
      <c r="CQ112" s="43">
        <f t="shared" si="128"/>
        <v>1.0386970054173532</v>
      </c>
      <c r="CR112" s="43">
        <f t="shared" si="128"/>
        <v>0.64887901088094169</v>
      </c>
      <c r="CS112" s="12"/>
      <c r="CT112" s="43">
        <f t="shared" si="129"/>
        <v>4.6487429385312131</v>
      </c>
      <c r="CU112" s="43">
        <f t="shared" si="129"/>
        <v>5.6322788297039459</v>
      </c>
      <c r="CV112" s="43">
        <f t="shared" si="129"/>
        <v>0.63071971830985907</v>
      </c>
      <c r="CW112" s="43">
        <f t="shared" si="129"/>
        <v>0.77584931506849319</v>
      </c>
      <c r="CX112" s="12"/>
      <c r="CY112" s="43">
        <f t="shared" si="130"/>
        <v>0.58197747183979975</v>
      </c>
      <c r="CZ112" s="43">
        <f t="shared" si="130"/>
        <v>0.8140417457305501</v>
      </c>
      <c r="DA112" s="12"/>
    </row>
    <row r="113" spans="1:105" s="1" customFormat="1" ht="12.95" customHeight="1" x14ac:dyDescent="0.2">
      <c r="C113" s="6" t="s">
        <v>230</v>
      </c>
      <c r="D113" s="67" t="s">
        <v>787</v>
      </c>
      <c r="E113" s="197" t="s">
        <v>52</v>
      </c>
      <c r="F113" s="13" t="s">
        <v>13</v>
      </c>
      <c r="G113" s="12"/>
      <c r="H113" s="43">
        <f t="shared" si="117"/>
        <v>2.9050805008944454</v>
      </c>
      <c r="I113" s="43">
        <f t="shared" si="117"/>
        <v>2.9249722266306843</v>
      </c>
      <c r="J113" s="43">
        <f t="shared" si="117"/>
        <v>2.4003619476883675</v>
      </c>
      <c r="K113" s="43">
        <f t="shared" si="117"/>
        <v>2.8334668317193143</v>
      </c>
      <c r="L113" s="43">
        <f t="shared" si="117"/>
        <v>2.6795859242509747</v>
      </c>
      <c r="M113" s="43">
        <f t="shared" si="117"/>
        <v>2.2866242038215732</v>
      </c>
      <c r="N113" s="119"/>
      <c r="O113" s="43">
        <f t="shared" si="118"/>
        <v>0.98492690456739962</v>
      </c>
      <c r="P113" s="43">
        <f t="shared" si="118"/>
        <v>0.31675812003684239</v>
      </c>
      <c r="Q113" s="43">
        <f t="shared" si="118"/>
        <v>0.42517018676906049</v>
      </c>
      <c r="R113" s="43">
        <f t="shared" si="118"/>
        <v>0.96478113440198721</v>
      </c>
      <c r="S113" s="43">
        <f t="shared" si="118"/>
        <v>0.62658203351786612</v>
      </c>
      <c r="T113" s="12"/>
      <c r="U113" s="119"/>
      <c r="V113" s="119"/>
      <c r="W113" s="119"/>
      <c r="X113" s="119"/>
      <c r="Y113" s="119"/>
      <c r="Z113" s="119"/>
      <c r="AA113" s="119"/>
      <c r="AB113" s="119"/>
      <c r="AC113" s="119"/>
      <c r="AD113" s="119"/>
      <c r="AE113" s="119"/>
      <c r="AF113" s="119"/>
      <c r="AG113" s="12"/>
      <c r="AH113" s="43">
        <f t="shared" si="120"/>
        <v>3.7695409711318364</v>
      </c>
      <c r="AI113" s="43">
        <f t="shared" si="120"/>
        <v>2.3812853017736719</v>
      </c>
      <c r="AJ113" s="43">
        <f t="shared" si="120"/>
        <v>1.6732330793191563</v>
      </c>
      <c r="AK113" s="43">
        <f t="shared" si="120"/>
        <v>0.20649169362017816</v>
      </c>
      <c r="AL113" s="43">
        <f t="shared" si="120"/>
        <v>-0.33774640424085084</v>
      </c>
      <c r="AM113" s="43">
        <f t="shared" si="120"/>
        <v>-0.6305774110534127</v>
      </c>
      <c r="AN113" s="12"/>
      <c r="AO113" s="43">
        <f t="shared" si="121"/>
        <v>3.2261306532663316</v>
      </c>
      <c r="AP113" s="43">
        <f t="shared" si="121"/>
        <v>2.5</v>
      </c>
      <c r="AQ113" s="43">
        <f t="shared" si="121"/>
        <v>2.2892561983471076</v>
      </c>
      <c r="AR113" s="43">
        <f t="shared" si="121"/>
        <v>0.36904761904761907</v>
      </c>
      <c r="AS113" s="43">
        <f t="shared" si="121"/>
        <v>0.49333333333333335</v>
      </c>
      <c r="AT113" s="43">
        <f t="shared" si="121"/>
        <v>0.45604395604395603</v>
      </c>
      <c r="AU113" s="12"/>
      <c r="AV113" s="43">
        <f t="shared" ref="AV113:BG113" si="142">(AV80-AV$66)/AV$66</f>
        <v>5.186721991701245</v>
      </c>
      <c r="AW113" s="43">
        <f t="shared" si="142"/>
        <v>3.6183745583038869</v>
      </c>
      <c r="AX113" s="43">
        <f t="shared" si="142"/>
        <v>3.0657894736842142</v>
      </c>
      <c r="AY113" s="43">
        <f t="shared" si="142"/>
        <v>2.9054054054054053</v>
      </c>
      <c r="AZ113" s="43">
        <f t="shared" si="142"/>
        <v>3.348360655737705</v>
      </c>
      <c r="BA113" s="43">
        <f t="shared" si="142"/>
        <v>2.7777777777777777</v>
      </c>
      <c r="BB113" s="43">
        <f t="shared" si="142"/>
        <v>0.31395348837209303</v>
      </c>
      <c r="BC113" s="43">
        <f t="shared" si="142"/>
        <v>0.51257861635220126</v>
      </c>
      <c r="BD113" s="43">
        <f t="shared" si="142"/>
        <v>0.44081632653061037</v>
      </c>
      <c r="BE113" s="43">
        <f t="shared" si="142"/>
        <v>0.55898366606170602</v>
      </c>
      <c r="BF113" s="43">
        <f t="shared" si="142"/>
        <v>0.81785063752276865</v>
      </c>
      <c r="BG113" s="43">
        <f t="shared" si="142"/>
        <v>0.4745098039215695</v>
      </c>
      <c r="BH113" s="12"/>
      <c r="BI113" s="43">
        <f t="shared" si="123"/>
        <v>2.3469516027655564</v>
      </c>
      <c r="BJ113" s="43">
        <f t="shared" si="123"/>
        <v>3.0076726342710995</v>
      </c>
      <c r="BK113" s="43">
        <f t="shared" si="123"/>
        <v>2.1475409836065573</v>
      </c>
      <c r="BL113" s="119"/>
      <c r="BM113" s="43">
        <f t="shared" si="123"/>
        <v>0.9412780656303974</v>
      </c>
      <c r="BN113" s="43">
        <f t="shared" si="123"/>
        <v>2.109846328969835</v>
      </c>
      <c r="BO113" s="12"/>
      <c r="BP113" s="43">
        <f t="shared" si="124"/>
        <v>6.4285714285714288</v>
      </c>
      <c r="BQ113" s="43">
        <f t="shared" si="124"/>
        <v>5.666666666666667</v>
      </c>
      <c r="BR113" s="43">
        <f t="shared" si="124"/>
        <v>5.8</v>
      </c>
      <c r="BS113" s="43">
        <f t="shared" si="124"/>
        <v>0.84615384615384615</v>
      </c>
      <c r="BT113" s="43">
        <f t="shared" si="124"/>
        <v>1.2</v>
      </c>
      <c r="BU113" s="43">
        <f t="shared" si="124"/>
        <v>1</v>
      </c>
      <c r="BV113" s="12"/>
      <c r="BW113" s="43">
        <f t="shared" si="133"/>
        <v>1.4021826536473294</v>
      </c>
      <c r="BX113" s="43">
        <f t="shared" si="133"/>
        <v>1.639889502762431</v>
      </c>
      <c r="BY113" s="43">
        <f t="shared" si="133"/>
        <v>0.74013086150490714</v>
      </c>
      <c r="BZ113" s="43">
        <f t="shared" si="133"/>
        <v>1.3972781065088757</v>
      </c>
      <c r="CA113" s="43">
        <f t="shared" si="133"/>
        <v>0.65039370078740177</v>
      </c>
      <c r="CB113" s="43">
        <f t="shared" si="133"/>
        <v>1.0319658119658119</v>
      </c>
      <c r="CC113" s="12"/>
      <c r="CD113" s="43">
        <f t="shared" si="125"/>
        <v>4.3059968972342588</v>
      </c>
      <c r="CE113" s="43">
        <f t="shared" si="125"/>
        <v>4.4750230593718134</v>
      </c>
      <c r="CF113" s="43">
        <f t="shared" si="125"/>
        <v>5.6145454545454552</v>
      </c>
      <c r="CG113" s="43">
        <f t="shared" si="125"/>
        <v>5.4032894371284108</v>
      </c>
      <c r="CH113" s="43">
        <f t="shared" si="125"/>
        <v>0.4963786008230453</v>
      </c>
      <c r="CI113" s="43">
        <f t="shared" si="125"/>
        <v>0.53476987447698743</v>
      </c>
      <c r="CJ113" s="43">
        <f t="shared" si="125"/>
        <v>0.65499599608506087</v>
      </c>
      <c r="CK113" s="43">
        <f t="shared" si="125"/>
        <v>0.6046330275229358</v>
      </c>
      <c r="CL113" s="12"/>
      <c r="CM113" s="43">
        <f t="shared" si="126"/>
        <v>2.7336244541484676</v>
      </c>
      <c r="CN113" s="43">
        <f t="shared" si="126"/>
        <v>2.5874840357599069</v>
      </c>
      <c r="CO113" s="119"/>
      <c r="CP113" s="43">
        <f t="shared" si="127"/>
        <v>0.76111111111111107</v>
      </c>
      <c r="CQ113" s="43">
        <f t="shared" si="128"/>
        <v>1.0625776024322786</v>
      </c>
      <c r="CR113" s="43">
        <f t="shared" si="128"/>
        <v>0.67158099727976461</v>
      </c>
      <c r="CS113" s="12"/>
      <c r="CT113" s="43">
        <f t="shared" si="129"/>
        <v>4.6960647814745462</v>
      </c>
      <c r="CU113" s="43">
        <f t="shared" si="129"/>
        <v>5.6399454867051357</v>
      </c>
      <c r="CV113" s="43">
        <f t="shared" si="129"/>
        <v>0.63015774647887324</v>
      </c>
      <c r="CW113" s="43">
        <f t="shared" si="129"/>
        <v>0.7763013698630139</v>
      </c>
      <c r="CX113" s="12"/>
      <c r="CY113" s="43">
        <f t="shared" si="130"/>
        <v>0.64956195244055071</v>
      </c>
      <c r="CZ113" s="43">
        <f t="shared" si="130"/>
        <v>0.88235294117647056</v>
      </c>
      <c r="DA113" s="12"/>
    </row>
    <row r="114" spans="1:105" s="1" customFormat="1" ht="12.95" customHeight="1" x14ac:dyDescent="0.2">
      <c r="A114" s="8"/>
      <c r="C114" s="6" t="s">
        <v>231</v>
      </c>
      <c r="D114" s="67" t="s">
        <v>788</v>
      </c>
      <c r="E114" s="197" t="s">
        <v>93</v>
      </c>
      <c r="F114" s="13" t="s">
        <v>13</v>
      </c>
      <c r="G114" s="12"/>
      <c r="H114" s="43">
        <f t="shared" si="117"/>
        <v>2.9619320214669225</v>
      </c>
      <c r="I114" s="43">
        <f t="shared" si="117"/>
        <v>3.0051182352007442</v>
      </c>
      <c r="J114" s="43">
        <f t="shared" si="117"/>
        <v>2.4518541282524624</v>
      </c>
      <c r="K114" s="43">
        <f t="shared" si="117"/>
        <v>2.8776305250128389</v>
      </c>
      <c r="L114" s="43">
        <f t="shared" si="117"/>
        <v>2.736962973431305</v>
      </c>
      <c r="M114" s="43">
        <f t="shared" si="117"/>
        <v>2.3211132020844634</v>
      </c>
      <c r="N114" s="119"/>
      <c r="O114" s="43">
        <f t="shared" si="118"/>
        <v>1.0008172160174573</v>
      </c>
      <c r="P114" s="43">
        <f t="shared" si="118"/>
        <v>0.32234756824921323</v>
      </c>
      <c r="Q114" s="43">
        <f t="shared" si="118"/>
        <v>0.42373887240352998</v>
      </c>
      <c r="R114" s="43">
        <f t="shared" si="118"/>
        <v>0.95487823674476724</v>
      </c>
      <c r="S114" s="43">
        <f t="shared" si="118"/>
        <v>0.60703642063708851</v>
      </c>
      <c r="T114" s="12"/>
      <c r="U114" s="119"/>
      <c r="V114" s="119"/>
      <c r="W114" s="119"/>
      <c r="X114" s="119"/>
      <c r="Y114" s="119"/>
      <c r="Z114" s="119"/>
      <c r="AA114" s="119"/>
      <c r="AB114" s="119"/>
      <c r="AC114" s="119"/>
      <c r="AD114" s="119"/>
      <c r="AE114" s="119"/>
      <c r="AF114" s="119"/>
      <c r="AG114" s="12"/>
      <c r="AH114" s="43">
        <f t="shared" si="120"/>
        <v>3.8171074666213909</v>
      </c>
      <c r="AI114" s="43">
        <f t="shared" si="120"/>
        <v>2.4208039306021147</v>
      </c>
      <c r="AJ114" s="43">
        <f t="shared" si="120"/>
        <v>1.6900183755670133</v>
      </c>
      <c r="AK114" s="43">
        <f t="shared" si="120"/>
        <v>0.20368895398695511</v>
      </c>
      <c r="AL114" s="43">
        <f t="shared" si="120"/>
        <v>-0.35059229422645577</v>
      </c>
      <c r="AM114" s="43">
        <f t="shared" si="120"/>
        <v>-0.63982645184304821</v>
      </c>
      <c r="AN114" s="12"/>
      <c r="AO114" s="43">
        <f t="shared" si="121"/>
        <v>3.3015075376884422</v>
      </c>
      <c r="AP114" s="43">
        <f t="shared" si="121"/>
        <v>2.5774647887323945</v>
      </c>
      <c r="AQ114" s="43">
        <f t="shared" si="121"/>
        <v>2.4132231404958677</v>
      </c>
      <c r="AR114" s="43">
        <f t="shared" si="121"/>
        <v>0.38690476190476192</v>
      </c>
      <c r="AS114" s="43">
        <f t="shared" si="121"/>
        <v>0.51333333333333331</v>
      </c>
      <c r="AT114" s="43">
        <f t="shared" si="121"/>
        <v>0.465934065934066</v>
      </c>
      <c r="AU114" s="12"/>
      <c r="AV114" s="43">
        <f t="shared" ref="AV114:BG114" si="143">(AV81-AV$66)/AV$66</f>
        <v>5.3443983402489623</v>
      </c>
      <c r="AW114" s="43">
        <f t="shared" si="143"/>
        <v>3.7102473498233217</v>
      </c>
      <c r="AX114" s="43">
        <f t="shared" si="143"/>
        <v>3.1578947368421075</v>
      </c>
      <c r="AY114" s="43">
        <f t="shared" si="143"/>
        <v>3</v>
      </c>
      <c r="AZ114" s="43">
        <f t="shared" si="143"/>
        <v>3.4486338797814202</v>
      </c>
      <c r="BA114" s="43">
        <f t="shared" si="143"/>
        <v>2.873015873015873</v>
      </c>
      <c r="BB114" s="43">
        <f t="shared" si="143"/>
        <v>0.31686046511627908</v>
      </c>
      <c r="BC114" s="43">
        <f t="shared" si="143"/>
        <v>0.51886792452830188</v>
      </c>
      <c r="BD114" s="43">
        <f t="shared" si="143"/>
        <v>0.44081632653061037</v>
      </c>
      <c r="BE114" s="43">
        <f t="shared" si="143"/>
        <v>0.57531760435571688</v>
      </c>
      <c r="BF114" s="43">
        <f t="shared" si="143"/>
        <v>0.84699453551912574</v>
      </c>
      <c r="BG114" s="43">
        <f t="shared" si="143"/>
        <v>0.48235294117647326</v>
      </c>
      <c r="BH114" s="12"/>
      <c r="BI114" s="43">
        <f t="shared" si="123"/>
        <v>2.3846637335009429</v>
      </c>
      <c r="BJ114" s="43">
        <f t="shared" si="123"/>
        <v>3.0179028132992327</v>
      </c>
      <c r="BK114" s="43">
        <f t="shared" si="123"/>
        <v>2.1639344262295084</v>
      </c>
      <c r="BL114" s="119"/>
      <c r="BM114" s="43">
        <f t="shared" si="123"/>
        <v>0.97582037996545778</v>
      </c>
      <c r="BN114" s="43">
        <f t="shared" si="123"/>
        <v>2.1104154809334092</v>
      </c>
      <c r="BO114" s="12"/>
      <c r="BP114" s="43">
        <f t="shared" si="124"/>
        <v>6.5</v>
      </c>
      <c r="BQ114" s="43">
        <f t="shared" si="124"/>
        <v>5.833333333333333</v>
      </c>
      <c r="BR114" s="43">
        <f t="shared" si="124"/>
        <v>5.8</v>
      </c>
      <c r="BS114" s="43">
        <f t="shared" si="124"/>
        <v>0.76923076923076927</v>
      </c>
      <c r="BT114" s="43">
        <f t="shared" si="124"/>
        <v>1.1000000000000001</v>
      </c>
      <c r="BU114" s="43">
        <f t="shared" si="124"/>
        <v>0.9285714285714286</v>
      </c>
      <c r="BV114" s="12"/>
      <c r="BW114" s="43">
        <f t="shared" si="133"/>
        <v>1.4427914991384267</v>
      </c>
      <c r="BX114" s="43">
        <f t="shared" si="133"/>
        <v>1.7198342541436464</v>
      </c>
      <c r="BY114" s="43">
        <f t="shared" si="133"/>
        <v>0.65943293347873477</v>
      </c>
      <c r="BZ114" s="43">
        <f t="shared" si="133"/>
        <v>1.279526627218935</v>
      </c>
      <c r="CA114" s="43">
        <f t="shared" si="133"/>
        <v>0.58864484044757592</v>
      </c>
      <c r="CB114" s="43">
        <f t="shared" si="133"/>
        <v>0.94478632478632496</v>
      </c>
      <c r="CC114" s="12"/>
      <c r="CD114" s="43">
        <f t="shared" si="125"/>
        <v>4.3619001765366709</v>
      </c>
      <c r="CE114" s="43">
        <f t="shared" si="125"/>
        <v>4.5425020632069515</v>
      </c>
      <c r="CF114" s="43">
        <f t="shared" si="125"/>
        <v>5.6851948051948042</v>
      </c>
      <c r="CG114" s="43">
        <f t="shared" si="125"/>
        <v>5.5060843473912326</v>
      </c>
      <c r="CH114" s="43">
        <f t="shared" si="125"/>
        <v>0.55674897119341571</v>
      </c>
      <c r="CI114" s="43">
        <f t="shared" si="125"/>
        <v>0.61648535564853568</v>
      </c>
      <c r="CJ114" s="43">
        <f t="shared" si="125"/>
        <v>0.74183646231871148</v>
      </c>
      <c r="CK114" s="43">
        <f t="shared" si="125"/>
        <v>0.63389908256880734</v>
      </c>
      <c r="CL114" s="12"/>
      <c r="CM114" s="43">
        <f t="shared" si="126"/>
        <v>2.7674672489082934</v>
      </c>
      <c r="CN114" s="43">
        <f t="shared" si="126"/>
        <v>2.6619833129700603</v>
      </c>
      <c r="CO114" s="119"/>
      <c r="CP114" s="43">
        <f t="shared" si="127"/>
        <v>0.78230887827160545</v>
      </c>
      <c r="CQ114" s="43">
        <f t="shared" si="128"/>
        <v>1.080597014925373</v>
      </c>
      <c r="CR114" s="43">
        <f t="shared" si="128"/>
        <v>0.69570999916300369</v>
      </c>
      <c r="CS114" s="12"/>
      <c r="CT114" s="43">
        <f t="shared" si="129"/>
        <v>4.6662905884423953</v>
      </c>
      <c r="CU114" s="43">
        <f t="shared" si="129"/>
        <v>5.6284455012033519</v>
      </c>
      <c r="CV114" s="43">
        <f t="shared" si="129"/>
        <v>0.6249225352112675</v>
      </c>
      <c r="CW114" s="43">
        <f t="shared" si="129"/>
        <v>0.76861301369863</v>
      </c>
      <c r="CX114" s="12"/>
      <c r="CY114" s="43">
        <f t="shared" si="130"/>
        <v>0.65832290362953683</v>
      </c>
      <c r="CZ114" s="43">
        <f t="shared" si="130"/>
        <v>0.87286527514231493</v>
      </c>
      <c r="DA114" s="12"/>
    </row>
    <row r="115" spans="1:105" s="1" customFormat="1" ht="12.95" customHeight="1" x14ac:dyDescent="0.2">
      <c r="A115" s="8"/>
      <c r="C115" s="6" t="s">
        <v>232</v>
      </c>
      <c r="D115" s="67" t="s">
        <v>789</v>
      </c>
      <c r="E115" s="197" t="s">
        <v>94</v>
      </c>
      <c r="F115" s="13" t="s">
        <v>13</v>
      </c>
      <c r="G115" s="12"/>
      <c r="H115" s="43">
        <f t="shared" si="117"/>
        <v>3.0706261180679837</v>
      </c>
      <c r="I115" s="43">
        <f t="shared" si="117"/>
        <v>3.1289477860657007</v>
      </c>
      <c r="J115" s="43">
        <f t="shared" si="117"/>
        <v>2.5583555282388164</v>
      </c>
      <c r="K115" s="43">
        <f t="shared" si="117"/>
        <v>2.9644287482706768</v>
      </c>
      <c r="L115" s="43">
        <f t="shared" si="117"/>
        <v>2.855179479932179</v>
      </c>
      <c r="M115" s="43">
        <f t="shared" si="117"/>
        <v>2.3920454545453667</v>
      </c>
      <c r="N115" s="119"/>
      <c r="O115" s="43">
        <f t="shared" si="118"/>
        <v>1.0860800871697665</v>
      </c>
      <c r="P115" s="43">
        <f t="shared" si="118"/>
        <v>0.34593231314543099</v>
      </c>
      <c r="Q115" s="43">
        <f t="shared" si="118"/>
        <v>0.46105777622619315</v>
      </c>
      <c r="R115" s="43">
        <f t="shared" si="118"/>
        <v>1.0241985203452639</v>
      </c>
      <c r="S115" s="43">
        <f t="shared" si="118"/>
        <v>0.65975151913924923</v>
      </c>
      <c r="T115" s="12"/>
      <c r="U115" s="119"/>
      <c r="V115" s="119"/>
      <c r="W115" s="119"/>
      <c r="X115" s="119"/>
      <c r="Y115" s="119"/>
      <c r="Z115" s="119"/>
      <c r="AA115" s="119"/>
      <c r="AB115" s="119"/>
      <c r="AC115" s="119"/>
      <c r="AD115" s="119"/>
      <c r="AE115" s="119"/>
      <c r="AF115" s="119"/>
      <c r="AG115" s="12"/>
      <c r="AH115" s="43">
        <f t="shared" si="120"/>
        <v>3.8583114392026721</v>
      </c>
      <c r="AI115" s="43">
        <f t="shared" si="120"/>
        <v>2.4550365239840377</v>
      </c>
      <c r="AJ115" s="43">
        <f t="shared" si="120"/>
        <v>1.7045584605416837</v>
      </c>
      <c r="AK115" s="43">
        <f t="shared" si="120"/>
        <v>0.20126111048469114</v>
      </c>
      <c r="AL115" s="43">
        <f t="shared" si="120"/>
        <v>-0.36171991027849931</v>
      </c>
      <c r="AM115" s="43">
        <f t="shared" si="120"/>
        <v>-0.6478383354005196</v>
      </c>
      <c r="AN115" s="12"/>
      <c r="AO115" s="43">
        <f t="shared" si="121"/>
        <v>3.373366834170854</v>
      </c>
      <c r="AP115" s="43">
        <f t="shared" si="121"/>
        <v>2.6098591549295778</v>
      </c>
      <c r="AQ115" s="43">
        <f t="shared" si="121"/>
        <v>2.5371900826446283</v>
      </c>
      <c r="AR115" s="43">
        <f t="shared" si="121"/>
        <v>0.40476190476190477</v>
      </c>
      <c r="AS115" s="43">
        <f t="shared" si="121"/>
        <v>0.52733333333333332</v>
      </c>
      <c r="AT115" s="43">
        <f t="shared" si="121"/>
        <v>0.46978021978021978</v>
      </c>
      <c r="AU115" s="12"/>
      <c r="AV115" s="43">
        <f t="shared" ref="AV115:BG115" si="144">(AV82-AV$66)/AV$66</f>
        <v>5.4709543568464731</v>
      </c>
      <c r="AW115" s="43">
        <f t="shared" si="144"/>
        <v>3.7844522968197878</v>
      </c>
      <c r="AX115" s="43">
        <f t="shared" si="144"/>
        <v>3.2401315789473708</v>
      </c>
      <c r="AY115" s="43">
        <f t="shared" si="144"/>
        <v>3.1081081081081079</v>
      </c>
      <c r="AZ115" s="43">
        <f t="shared" si="144"/>
        <v>3.5519125683060109</v>
      </c>
      <c r="BA115" s="43">
        <f t="shared" si="144"/>
        <v>2.9777777777777765</v>
      </c>
      <c r="BB115" s="43">
        <f t="shared" si="144"/>
        <v>0.33139534883720928</v>
      </c>
      <c r="BC115" s="43">
        <f t="shared" si="144"/>
        <v>0.53301886792452835</v>
      </c>
      <c r="BD115" s="43">
        <f t="shared" si="144"/>
        <v>0.45714285714285902</v>
      </c>
      <c r="BE115" s="43">
        <f t="shared" si="144"/>
        <v>0.58076225045372054</v>
      </c>
      <c r="BF115" s="43">
        <f t="shared" si="144"/>
        <v>0.86885245901639341</v>
      </c>
      <c r="BG115" s="43">
        <f t="shared" si="144"/>
        <v>0.51372549019607927</v>
      </c>
      <c r="BH115" s="12"/>
      <c r="BI115" s="43">
        <f t="shared" si="123"/>
        <v>2.4135763670647394</v>
      </c>
      <c r="BJ115" s="43">
        <f t="shared" si="123"/>
        <v>3.0562659846547313</v>
      </c>
      <c r="BK115" s="43">
        <f t="shared" si="123"/>
        <v>2.1721311475409837</v>
      </c>
      <c r="BL115" s="119"/>
      <c r="BM115" s="43">
        <f t="shared" si="123"/>
        <v>1.0233160621761659</v>
      </c>
      <c r="BN115" s="43">
        <f t="shared" si="123"/>
        <v>2.1223676721684694</v>
      </c>
      <c r="BO115" s="12"/>
      <c r="BP115" s="43">
        <f t="shared" si="124"/>
        <v>6.5</v>
      </c>
      <c r="BQ115" s="43">
        <f t="shared" si="124"/>
        <v>5.75</v>
      </c>
      <c r="BR115" s="43">
        <f t="shared" si="124"/>
        <v>5.9333333333333336</v>
      </c>
      <c r="BS115" s="43">
        <f t="shared" si="124"/>
        <v>0.76923076923076927</v>
      </c>
      <c r="BT115" s="43">
        <f t="shared" si="124"/>
        <v>1</v>
      </c>
      <c r="BU115" s="43">
        <f t="shared" si="124"/>
        <v>0.9285714285714286</v>
      </c>
      <c r="BV115" s="12"/>
      <c r="BW115" s="43">
        <f t="shared" si="133"/>
        <v>1.4976450315910397</v>
      </c>
      <c r="BX115" s="43">
        <f t="shared" si="133"/>
        <v>1.8007734806629832</v>
      </c>
      <c r="BY115" s="43">
        <f t="shared" si="133"/>
        <v>0.68495092693565995</v>
      </c>
      <c r="BZ115" s="43">
        <f t="shared" si="133"/>
        <v>1.3362130177514793</v>
      </c>
      <c r="CA115" s="43">
        <f t="shared" si="133"/>
        <v>0.61798590965603006</v>
      </c>
      <c r="CB115" s="43">
        <f t="shared" si="133"/>
        <v>0.96427350427350444</v>
      </c>
      <c r="CC115" s="12"/>
      <c r="CD115" s="43">
        <f t="shared" si="125"/>
        <v>4.4335847643502913</v>
      </c>
      <c r="CE115" s="43">
        <f t="shared" si="125"/>
        <v>4.6366813923005967</v>
      </c>
      <c r="CF115" s="43">
        <f t="shared" si="125"/>
        <v>5.7750649350649352</v>
      </c>
      <c r="CG115" s="43">
        <f t="shared" si="125"/>
        <v>5.6172139801077963</v>
      </c>
      <c r="CH115" s="43">
        <f t="shared" si="125"/>
        <v>0.61065843621399196</v>
      </c>
      <c r="CI115" s="43">
        <f t="shared" si="125"/>
        <v>0.63033472803347268</v>
      </c>
      <c r="CJ115" s="43">
        <f t="shared" si="125"/>
        <v>0.72137200818578162</v>
      </c>
      <c r="CK115" s="43">
        <f t="shared" si="125"/>
        <v>0.5862385321100918</v>
      </c>
      <c r="CL115" s="12"/>
      <c r="CM115" s="43">
        <f t="shared" si="126"/>
        <v>2.8100436681222667</v>
      </c>
      <c r="CN115" s="43">
        <f t="shared" si="126"/>
        <v>2.6871008939974557</v>
      </c>
      <c r="CO115" s="119"/>
      <c r="CP115" s="43">
        <f t="shared" si="127"/>
        <v>0.81208507910493877</v>
      </c>
      <c r="CQ115" s="43">
        <f t="shared" si="128"/>
        <v>1.1185307749308955</v>
      </c>
      <c r="CR115" s="43">
        <f t="shared" si="128"/>
        <v>0.71822329791797557</v>
      </c>
      <c r="CS115" s="12"/>
      <c r="CT115" s="43">
        <f t="shared" si="129"/>
        <v>4.682774016995535</v>
      </c>
      <c r="CU115" s="43">
        <f t="shared" si="129"/>
        <v>5.6292110070461332</v>
      </c>
      <c r="CV115" s="43">
        <f t="shared" si="129"/>
        <v>0.62707323943661974</v>
      </c>
      <c r="CW115" s="43">
        <f t="shared" si="129"/>
        <v>0.76906506849315071</v>
      </c>
      <c r="CX115" s="12"/>
      <c r="CY115" s="43">
        <f t="shared" si="130"/>
        <v>0.69086357947434274</v>
      </c>
      <c r="CZ115" s="43">
        <f t="shared" si="130"/>
        <v>0.88804554079696385</v>
      </c>
      <c r="DA115" s="12"/>
    </row>
    <row r="116" spans="1:105" s="1" customFormat="1" ht="12.95" customHeight="1" x14ac:dyDescent="0.2">
      <c r="A116" s="8"/>
      <c r="C116" s="6" t="s">
        <v>236</v>
      </c>
      <c r="D116" s="67" t="s">
        <v>790</v>
      </c>
      <c r="E116" s="197" t="s">
        <v>95</v>
      </c>
      <c r="F116" s="13" t="s">
        <v>13</v>
      </c>
      <c r="G116" s="12"/>
      <c r="H116" s="43">
        <f t="shared" si="117"/>
        <v>3.1458676207513463</v>
      </c>
      <c r="I116" s="43">
        <f t="shared" si="117"/>
        <v>3.2035787970163305</v>
      </c>
      <c r="J116" s="43">
        <f t="shared" si="117"/>
        <v>2.622481731885598</v>
      </c>
      <c r="K116" s="43">
        <f t="shared" si="117"/>
        <v>3.0354256171266991</v>
      </c>
      <c r="L116" s="43">
        <f t="shared" si="117"/>
        <v>2.9408210853589649</v>
      </c>
      <c r="M116" s="43">
        <f t="shared" si="117"/>
        <v>2.4608786913722427</v>
      </c>
      <c r="N116" s="119"/>
      <c r="O116" s="43">
        <f t="shared" si="118"/>
        <v>1.1214019794788641</v>
      </c>
      <c r="P116" s="43">
        <f t="shared" si="118"/>
        <v>0.35356668143556758</v>
      </c>
      <c r="Q116" s="43">
        <f t="shared" si="118"/>
        <v>0.5235817769243899</v>
      </c>
      <c r="R116" s="43">
        <f t="shared" si="118"/>
        <v>1.0699368064118586</v>
      </c>
      <c r="S116" s="43">
        <f t="shared" si="118"/>
        <v>0.6945852846693169</v>
      </c>
      <c r="T116" s="12"/>
      <c r="U116" s="119"/>
      <c r="V116" s="119"/>
      <c r="W116" s="119"/>
      <c r="X116" s="119"/>
      <c r="Y116" s="119"/>
      <c r="Z116" s="119"/>
      <c r="AA116" s="119"/>
      <c r="AB116" s="119"/>
      <c r="AC116" s="119"/>
      <c r="AD116" s="119"/>
      <c r="AE116" s="119"/>
      <c r="AF116" s="119"/>
      <c r="AG116" s="12"/>
      <c r="AH116" s="43">
        <f t="shared" si="120"/>
        <v>3.8946559187766412</v>
      </c>
      <c r="AI116" s="43">
        <f t="shared" si="120"/>
        <v>2.4852318113068561</v>
      </c>
      <c r="AJ116" s="43">
        <f t="shared" si="120"/>
        <v>1.7173837244242676</v>
      </c>
      <c r="AK116" s="43">
        <f t="shared" si="120"/>
        <v>0.1991196007454841</v>
      </c>
      <c r="AL116" s="43">
        <f t="shared" si="120"/>
        <v>-0.3715351632498648</v>
      </c>
      <c r="AM116" s="43">
        <f t="shared" si="120"/>
        <v>-0.65490531753990266</v>
      </c>
      <c r="AN116" s="12"/>
      <c r="AO116" s="43">
        <f t="shared" si="121"/>
        <v>3.4236180904522611</v>
      </c>
      <c r="AP116" s="43">
        <f t="shared" si="121"/>
        <v>2.6873239436619718</v>
      </c>
      <c r="AQ116" s="43">
        <f t="shared" si="121"/>
        <v>2.5867768595041323</v>
      </c>
      <c r="AR116" s="43">
        <f t="shared" si="121"/>
        <v>0.41666666666666669</v>
      </c>
      <c r="AS116" s="43">
        <f t="shared" si="121"/>
        <v>0.54066666666666663</v>
      </c>
      <c r="AT116" s="43">
        <f t="shared" si="121"/>
        <v>0.47527472527472525</v>
      </c>
      <c r="AU116" s="12"/>
      <c r="AV116" s="43">
        <f t="shared" ref="AV116:BG116" si="145">(AV83-AV$66)/AV$66</f>
        <v>5.6286307053941913</v>
      </c>
      <c r="AW116" s="43">
        <f t="shared" si="145"/>
        <v>3.8904593639575973</v>
      </c>
      <c r="AX116" s="43">
        <f t="shared" si="145"/>
        <v>3.3486842105263168</v>
      </c>
      <c r="AY116" s="43">
        <f t="shared" si="145"/>
        <v>3.189189189189189</v>
      </c>
      <c r="AZ116" s="43">
        <f t="shared" si="145"/>
        <v>3.6338797814207648</v>
      </c>
      <c r="BA116" s="43">
        <f t="shared" si="145"/>
        <v>3.0476190476190474</v>
      </c>
      <c r="BB116" s="43">
        <f t="shared" si="145"/>
        <v>0.34593023255813954</v>
      </c>
      <c r="BC116" s="43">
        <f t="shared" si="145"/>
        <v>0.54559748427672961</v>
      </c>
      <c r="BD116" s="43">
        <f t="shared" si="145"/>
        <v>0.46938775510204084</v>
      </c>
      <c r="BE116" s="43">
        <f t="shared" si="145"/>
        <v>0.60072595281306718</v>
      </c>
      <c r="BF116" s="43">
        <f t="shared" si="145"/>
        <v>0.90710382513661203</v>
      </c>
      <c r="BG116" s="43">
        <f t="shared" si="145"/>
        <v>0.54509803921568534</v>
      </c>
      <c r="BH116" s="12"/>
      <c r="BI116" s="43">
        <f t="shared" si="123"/>
        <v>2.4663733500942802</v>
      </c>
      <c r="BJ116" s="43">
        <f t="shared" si="123"/>
        <v>3.1304347826086958</v>
      </c>
      <c r="BK116" s="43">
        <f t="shared" si="123"/>
        <v>2.1885245901639343</v>
      </c>
      <c r="BL116" s="119"/>
      <c r="BM116" s="43">
        <f t="shared" si="123"/>
        <v>1.0708117443868741</v>
      </c>
      <c r="BN116" s="43">
        <f t="shared" si="123"/>
        <v>2.128059191804212</v>
      </c>
      <c r="BO116" s="12"/>
      <c r="BP116" s="43">
        <f t="shared" si="124"/>
        <v>6.6428571428571432</v>
      </c>
      <c r="BQ116" s="43">
        <f t="shared" si="124"/>
        <v>5.833333333333333</v>
      </c>
      <c r="BR116" s="43">
        <f t="shared" si="124"/>
        <v>6.6</v>
      </c>
      <c r="BS116" s="43">
        <f t="shared" si="124"/>
        <v>0.84615384615384615</v>
      </c>
      <c r="BT116" s="43">
        <f t="shared" si="124"/>
        <v>1.1000000000000001</v>
      </c>
      <c r="BU116" s="43">
        <f t="shared" si="124"/>
        <v>0.9285714285714286</v>
      </c>
      <c r="BV116" s="12"/>
      <c r="BW116" s="43">
        <f t="shared" si="133"/>
        <v>1.5527283170591617</v>
      </c>
      <c r="BX116" s="43">
        <f t="shared" si="133"/>
        <v>1.8272375690607736</v>
      </c>
      <c r="BY116" s="43">
        <f t="shared" si="133"/>
        <v>0.76243184296619415</v>
      </c>
      <c r="BZ116" s="43">
        <f t="shared" si="133"/>
        <v>1.3350887573964501</v>
      </c>
      <c r="CA116" s="43">
        <f t="shared" si="133"/>
        <v>0.66775797762121836</v>
      </c>
      <c r="CB116" s="43">
        <f t="shared" si="133"/>
        <v>0.96264957264957263</v>
      </c>
      <c r="CC116" s="12"/>
      <c r="CD116" s="119"/>
      <c r="CE116" s="119"/>
      <c r="CF116" s="119"/>
      <c r="CG116" s="119"/>
      <c r="CH116" s="43">
        <f t="shared" ref="CH116:CK117" si="146">(CH83-CH$66)/CH$66</f>
        <v>0.65436213991769543</v>
      </c>
      <c r="CI116" s="43">
        <f t="shared" si="146"/>
        <v>0.76259414225941446</v>
      </c>
      <c r="CJ116" s="43">
        <f t="shared" si="146"/>
        <v>0.75878636889402962</v>
      </c>
      <c r="CK116" s="43">
        <f t="shared" si="146"/>
        <v>0.70431192660550446</v>
      </c>
      <c r="CL116" s="12"/>
      <c r="CM116" s="43">
        <f t="shared" si="126"/>
        <v>2.8318777292576383</v>
      </c>
      <c r="CN116" s="43">
        <f t="shared" si="126"/>
        <v>2.7353103909386167</v>
      </c>
      <c r="CO116" s="119"/>
      <c r="CP116" s="43">
        <f t="shared" si="127"/>
        <v>0.8212055000925943</v>
      </c>
      <c r="CQ116" s="43">
        <f t="shared" si="128"/>
        <v>1.125542189220567</v>
      </c>
      <c r="CR116" s="43">
        <f t="shared" si="128"/>
        <v>0.72913352197112036</v>
      </c>
      <c r="CS116" s="12"/>
      <c r="CT116" s="43">
        <f t="shared" si="129"/>
        <v>4.8109206714996722</v>
      </c>
      <c r="CU116" s="43">
        <f t="shared" si="129"/>
        <v>5.776066343839708</v>
      </c>
      <c r="CV116" s="43">
        <f t="shared" si="129"/>
        <v>0.69325492957746482</v>
      </c>
      <c r="CW116" s="43">
        <f t="shared" si="129"/>
        <v>0.87692123287671242</v>
      </c>
      <c r="CX116" s="12"/>
      <c r="CY116" s="43">
        <f t="shared" si="130"/>
        <v>0.74217772215269062</v>
      </c>
      <c r="CZ116" s="43">
        <f t="shared" si="130"/>
        <v>0.93168880455407954</v>
      </c>
      <c r="DA116" s="12"/>
    </row>
    <row r="117" spans="1:105" s="1" customFormat="1" ht="12.95" customHeight="1" x14ac:dyDescent="0.2">
      <c r="C117" s="6" t="s">
        <v>233</v>
      </c>
      <c r="D117" s="67" t="s">
        <v>791</v>
      </c>
      <c r="E117" s="197" t="s">
        <v>96</v>
      </c>
      <c r="F117" s="13" t="s">
        <v>13</v>
      </c>
      <c r="G117" s="12"/>
      <c r="H117" s="43">
        <f t="shared" si="117"/>
        <v>3.2115921288014384</v>
      </c>
      <c r="I117" s="43">
        <f t="shared" si="117"/>
        <v>3.2865814950007848</v>
      </c>
      <c r="J117" s="43">
        <f t="shared" si="117"/>
        <v>2.6938127432903891</v>
      </c>
      <c r="K117" s="43">
        <f t="shared" si="117"/>
        <v>3.1097356731960373</v>
      </c>
      <c r="L117" s="43">
        <f t="shared" si="117"/>
        <v>3.0226823063877752</v>
      </c>
      <c r="M117" s="43">
        <f t="shared" si="117"/>
        <v>2.5503763752170401</v>
      </c>
      <c r="N117" s="119"/>
      <c r="O117" s="119"/>
      <c r="P117" s="43">
        <f t="shared" ref="P117:S119" si="147">(P84-P$66)/P$66</f>
        <v>0.36627926791861443</v>
      </c>
      <c r="Q117" s="43">
        <f t="shared" si="147"/>
        <v>0.5495548961424136</v>
      </c>
      <c r="R117" s="43">
        <f t="shared" si="147"/>
        <v>1.0878159679408357</v>
      </c>
      <c r="S117" s="43">
        <f t="shared" si="147"/>
        <v>0.7283740372334313</v>
      </c>
      <c r="T117" s="12"/>
      <c r="U117" s="119"/>
      <c r="V117" s="43">
        <f t="shared" ref="V117:AD117" si="148">(V84-V$66)/V$66</f>
        <v>3.6020066231169294</v>
      </c>
      <c r="W117" s="43">
        <f t="shared" si="148"/>
        <v>2.6326320550781497</v>
      </c>
      <c r="X117" s="43">
        <f t="shared" si="148"/>
        <v>4.260806137321393</v>
      </c>
      <c r="Y117" s="43">
        <f t="shared" si="148"/>
        <v>4.0125597178450869</v>
      </c>
      <c r="Z117" s="43">
        <f t="shared" si="148"/>
        <v>3.1060117845115252</v>
      </c>
      <c r="AA117" s="43">
        <f t="shared" si="148"/>
        <v>1.0875230466619252</v>
      </c>
      <c r="AB117" s="43">
        <f t="shared" si="148"/>
        <v>0.43423750624585583</v>
      </c>
      <c r="AC117" s="43">
        <f t="shared" si="148"/>
        <v>0.52049952139745193</v>
      </c>
      <c r="AD117" s="43">
        <f t="shared" si="148"/>
        <v>0.69900219500279215</v>
      </c>
      <c r="AE117" s="119"/>
      <c r="AF117" s="119"/>
      <c r="AG117" s="12"/>
      <c r="AH117" s="43">
        <f t="shared" si="120"/>
        <v>3.9271671636081993</v>
      </c>
      <c r="AI117" s="43">
        <f t="shared" si="120"/>
        <v>2.5122424162300443</v>
      </c>
      <c r="AJ117" s="43">
        <f t="shared" si="120"/>
        <v>1.7288563139070088</v>
      </c>
      <c r="AK117" s="43">
        <f t="shared" si="120"/>
        <v>0.19720395500625096</v>
      </c>
      <c r="AL117" s="43">
        <f t="shared" si="120"/>
        <v>-0.38031520622135012</v>
      </c>
      <c r="AM117" s="43">
        <f t="shared" si="120"/>
        <v>-0.66122694847937213</v>
      </c>
      <c r="AN117" s="12"/>
      <c r="AO117" s="43">
        <f t="shared" si="121"/>
        <v>3.4989949748743716</v>
      </c>
      <c r="AP117" s="43">
        <f t="shared" si="121"/>
        <v>2.7647887323943663</v>
      </c>
      <c r="AQ117" s="43">
        <f t="shared" si="121"/>
        <v>2.6611570247933884</v>
      </c>
      <c r="AR117" s="43">
        <f t="shared" si="121"/>
        <v>0.44642857142857145</v>
      </c>
      <c r="AS117" s="43">
        <f t="shared" si="121"/>
        <v>0.58066666666666666</v>
      </c>
      <c r="AT117" s="43">
        <f t="shared" si="121"/>
        <v>0.51373626373626369</v>
      </c>
      <c r="AU117" s="12"/>
      <c r="AV117" s="43">
        <f t="shared" ref="AV117:BG117" si="149">(AV84-AV$66)/AV$66</f>
        <v>5.7489626556016598</v>
      </c>
      <c r="AW117" s="43">
        <f t="shared" si="149"/>
        <v>3.97809187279152</v>
      </c>
      <c r="AX117" s="43">
        <f t="shared" si="149"/>
        <v>3.4276315789473726</v>
      </c>
      <c r="AY117" s="43">
        <f t="shared" si="149"/>
        <v>3.2513513513513503</v>
      </c>
      <c r="AZ117" s="43">
        <f t="shared" si="149"/>
        <v>3.7185792349726774</v>
      </c>
      <c r="BA117" s="43">
        <f t="shared" si="149"/>
        <v>3.1428571428571428</v>
      </c>
      <c r="BB117" s="43">
        <f t="shared" si="149"/>
        <v>0.37063953488372092</v>
      </c>
      <c r="BC117" s="43">
        <f t="shared" si="149"/>
        <v>0.56446540880503149</v>
      </c>
      <c r="BD117" s="43">
        <f t="shared" si="149"/>
        <v>0.48979591836734693</v>
      </c>
      <c r="BE117" s="43">
        <f t="shared" si="149"/>
        <v>0.61887477313974593</v>
      </c>
      <c r="BF117" s="43">
        <f t="shared" si="149"/>
        <v>0.93806921675774135</v>
      </c>
      <c r="BG117" s="43">
        <f t="shared" si="149"/>
        <v>0.55294117647058916</v>
      </c>
      <c r="BH117" s="12"/>
      <c r="BI117" s="43">
        <f t="shared" si="123"/>
        <v>2.491514770584538</v>
      </c>
      <c r="BJ117" s="43">
        <f t="shared" si="123"/>
        <v>3.2327365728900257</v>
      </c>
      <c r="BK117" s="43">
        <f t="shared" si="123"/>
        <v>2.1967213114754101</v>
      </c>
      <c r="BL117" s="119"/>
      <c r="BM117" s="43">
        <f t="shared" si="123"/>
        <v>1.0759930915371332</v>
      </c>
      <c r="BN117" s="43">
        <f t="shared" si="123"/>
        <v>2.1508252703471831</v>
      </c>
      <c r="BO117" s="12"/>
      <c r="BP117" s="43">
        <f t="shared" si="124"/>
        <v>6.7142857142857144</v>
      </c>
      <c r="BQ117" s="43">
        <f t="shared" si="124"/>
        <v>6</v>
      </c>
      <c r="BR117" s="43">
        <f t="shared" si="124"/>
        <v>6.8</v>
      </c>
      <c r="BS117" s="43">
        <f t="shared" si="124"/>
        <v>0.84615384615384615</v>
      </c>
      <c r="BT117" s="43">
        <f t="shared" si="124"/>
        <v>1.1000000000000001</v>
      </c>
      <c r="BU117" s="43">
        <f t="shared" si="124"/>
        <v>0.9285714285714286</v>
      </c>
      <c r="BV117" s="12"/>
      <c r="BW117" s="43">
        <f t="shared" si="133"/>
        <v>1.5798966111430217</v>
      </c>
      <c r="BX117" s="43">
        <f t="shared" si="133"/>
        <v>1.9356906077348066</v>
      </c>
      <c r="BY117" s="43">
        <f t="shared" si="133"/>
        <v>0.76166848418756794</v>
      </c>
      <c r="BZ117" s="43">
        <f t="shared" si="133"/>
        <v>1.3484615384615388</v>
      </c>
      <c r="CA117" s="43">
        <f t="shared" si="133"/>
        <v>0.67712391214256129</v>
      </c>
      <c r="CB117" s="43">
        <f t="shared" si="133"/>
        <v>0.96145299145299179</v>
      </c>
      <c r="CC117" s="12"/>
      <c r="CD117" s="119"/>
      <c r="CE117" s="119"/>
      <c r="CF117" s="119"/>
      <c r="CG117" s="119"/>
      <c r="CH117" s="43">
        <f t="shared" si="146"/>
        <v>0.79539094650205755</v>
      </c>
      <c r="CI117" s="43">
        <f t="shared" si="146"/>
        <v>0.89443514644351452</v>
      </c>
      <c r="CJ117" s="43">
        <f t="shared" si="146"/>
        <v>0.80403060770531176</v>
      </c>
      <c r="CK117" s="43">
        <f t="shared" si="146"/>
        <v>0.91353211009174329</v>
      </c>
      <c r="CL117" s="12"/>
      <c r="CM117" s="43">
        <f t="shared" si="126"/>
        <v>2.842961296670302</v>
      </c>
      <c r="CN117" s="43">
        <f t="shared" si="126"/>
        <v>2.7411303901660378</v>
      </c>
      <c r="CO117" s="119"/>
      <c r="CP117" s="43">
        <f t="shared" si="127"/>
        <v>0.85693905527777792</v>
      </c>
      <c r="CQ117" s="119"/>
      <c r="CR117" s="43">
        <f t="shared" ref="CR117:CR119" si="150">(CR84-CR$66)/CR$66</f>
        <v>0.76663832407407706</v>
      </c>
      <c r="CS117" s="12"/>
      <c r="CT117" s="43">
        <f t="shared" si="129"/>
        <v>4.8157056667786895</v>
      </c>
      <c r="CU117" s="43">
        <f t="shared" si="129"/>
        <v>5.8067445704178384</v>
      </c>
      <c r="CV117" s="43">
        <f t="shared" si="129"/>
        <v>0.69260140845070406</v>
      </c>
      <c r="CW117" s="43">
        <f t="shared" si="129"/>
        <v>0.88505821917808181</v>
      </c>
      <c r="CX117" s="12"/>
      <c r="CY117" s="43">
        <f t="shared" si="130"/>
        <v>0.83354192740926147</v>
      </c>
      <c r="CZ117" s="43">
        <f t="shared" si="130"/>
        <v>1.0607210626185957</v>
      </c>
      <c r="DA117" s="12"/>
    </row>
    <row r="118" spans="1:105" s="1" customFormat="1" ht="12.95" customHeight="1" x14ac:dyDescent="0.2">
      <c r="A118" s="3"/>
      <c r="C118" s="6" t="s">
        <v>234</v>
      </c>
      <c r="D118" s="67" t="s">
        <v>792</v>
      </c>
      <c r="E118" s="197" t="s">
        <v>97</v>
      </c>
      <c r="F118" s="13" t="s">
        <v>13</v>
      </c>
      <c r="G118" s="12"/>
      <c r="H118" s="43">
        <f t="shared" si="117"/>
        <v>3.2484078711985829</v>
      </c>
      <c r="I118" s="43">
        <f t="shared" si="117"/>
        <v>3.3341533089985664</v>
      </c>
      <c r="J118" s="43">
        <f t="shared" si="117"/>
        <v>2.7172027589975252</v>
      </c>
      <c r="K118" s="43">
        <f t="shared" si="117"/>
        <v>3.1409378868419884</v>
      </c>
      <c r="L118" s="43">
        <f t="shared" si="117"/>
        <v>3.0529253815715016</v>
      </c>
      <c r="M118" s="43">
        <f t="shared" si="117"/>
        <v>2.5751302837289383</v>
      </c>
      <c r="N118" s="119"/>
      <c r="O118" s="119"/>
      <c r="P118" s="43">
        <f t="shared" si="147"/>
        <v>0.3721072901400766</v>
      </c>
      <c r="Q118" s="43">
        <f t="shared" si="147"/>
        <v>0.54358526793505035</v>
      </c>
      <c r="R118" s="43">
        <f t="shared" si="147"/>
        <v>1.1010326757089965</v>
      </c>
      <c r="S118" s="43">
        <f t="shared" si="147"/>
        <v>0.7283740372334313</v>
      </c>
      <c r="T118" s="12"/>
      <c r="U118" s="119"/>
      <c r="V118" s="43">
        <f t="shared" ref="V118:AD118" si="151">(V85-V$66)/V$66</f>
        <v>3.6405738168278394</v>
      </c>
      <c r="W118" s="43">
        <f t="shared" si="151"/>
        <v>2.6694935519575789</v>
      </c>
      <c r="X118" s="43">
        <f t="shared" si="151"/>
        <v>4.3512296377944191</v>
      </c>
      <c r="Y118" s="43">
        <f t="shared" si="151"/>
        <v>4.0955417861904033</v>
      </c>
      <c r="Z118" s="43">
        <f t="shared" si="151"/>
        <v>3.1245563200664326</v>
      </c>
      <c r="AA118" s="43">
        <f t="shared" si="151"/>
        <v>1.0786800485266472</v>
      </c>
      <c r="AB118" s="43">
        <f t="shared" si="151"/>
        <v>0.41501147675703726</v>
      </c>
      <c r="AC118" s="43">
        <f t="shared" si="151"/>
        <v>0.50009912175989135</v>
      </c>
      <c r="AD118" s="43">
        <f t="shared" si="151"/>
        <v>0.67376349804610691</v>
      </c>
      <c r="AE118" s="119"/>
      <c r="AF118" s="119"/>
      <c r="AG118" s="12"/>
      <c r="AH118" s="43">
        <f t="shared" si="120"/>
        <v>3.9565771619478198</v>
      </c>
      <c r="AI118" s="43">
        <f t="shared" si="120"/>
        <v>2.5366764805071531</v>
      </c>
      <c r="AJ118" s="43">
        <f t="shared" si="120"/>
        <v>1.7392345334857018</v>
      </c>
      <c r="AK118" s="43">
        <f t="shared" si="120"/>
        <v>0.19547104264617252</v>
      </c>
      <c r="AL118" s="43">
        <f t="shared" si="120"/>
        <v>-0.38825772120504376</v>
      </c>
      <c r="AM118" s="43">
        <f t="shared" si="120"/>
        <v>-0.66694555926763177</v>
      </c>
      <c r="AN118" s="12"/>
      <c r="AO118" s="43">
        <f t="shared" si="121"/>
        <v>3.5140703517587939</v>
      </c>
      <c r="AP118" s="43">
        <f t="shared" si="121"/>
        <v>2.8000000000000003</v>
      </c>
      <c r="AQ118" s="43">
        <f t="shared" si="121"/>
        <v>2.669421487603306</v>
      </c>
      <c r="AR118" s="43">
        <f t="shared" si="121"/>
        <v>0.44642857142857145</v>
      </c>
      <c r="AS118" s="43">
        <f t="shared" si="121"/>
        <v>0.58066666666666666</v>
      </c>
      <c r="AT118" s="43">
        <f t="shared" si="121"/>
        <v>0.51923076923076927</v>
      </c>
      <c r="AU118" s="12"/>
      <c r="AV118" s="43">
        <f t="shared" ref="AV118:BG118" si="152">(AV85-AV$66)/AV$66</f>
        <v>5.8962655601659755</v>
      </c>
      <c r="AW118" s="43">
        <f t="shared" si="152"/>
        <v>4.0954063604240281</v>
      </c>
      <c r="AX118" s="43">
        <f t="shared" si="152"/>
        <v>3.5197368421052659</v>
      </c>
      <c r="AY118" s="43">
        <f t="shared" si="152"/>
        <v>3.3513513513513513</v>
      </c>
      <c r="AZ118" s="43">
        <f t="shared" si="152"/>
        <v>3.8128415300546448</v>
      </c>
      <c r="BA118" s="43">
        <f t="shared" si="152"/>
        <v>3.2444444444444458</v>
      </c>
      <c r="BB118" s="43">
        <f t="shared" si="152"/>
        <v>0.40261627906976744</v>
      </c>
      <c r="BC118" s="43">
        <f t="shared" si="152"/>
        <v>0.59905660377358494</v>
      </c>
      <c r="BD118" s="43">
        <f t="shared" si="152"/>
        <v>0.53877551020408354</v>
      </c>
      <c r="BE118" s="43">
        <f t="shared" si="152"/>
        <v>0.63702359346642468</v>
      </c>
      <c r="BF118" s="43">
        <f t="shared" si="152"/>
        <v>0.97085610200364303</v>
      </c>
      <c r="BG118" s="43">
        <f t="shared" si="152"/>
        <v>0.59215686274509893</v>
      </c>
      <c r="BH118" s="12"/>
      <c r="BI118" s="43">
        <f t="shared" si="123"/>
        <v>2.5047140163419233</v>
      </c>
      <c r="BJ118" s="43">
        <f t="shared" si="123"/>
        <v>3.3503836317135551</v>
      </c>
      <c r="BK118" s="43">
        <f t="shared" si="123"/>
        <v>2.2368852459016391</v>
      </c>
      <c r="BL118" s="119"/>
      <c r="BM118" s="43">
        <f t="shared" si="123"/>
        <v>1.1157167530224523</v>
      </c>
      <c r="BN118" s="43">
        <f t="shared" si="123"/>
        <v>2.1565167899829256</v>
      </c>
      <c r="BO118" s="12"/>
      <c r="BP118" s="43">
        <f t="shared" si="124"/>
        <v>6.7857142857142856</v>
      </c>
      <c r="BQ118" s="43">
        <f t="shared" si="124"/>
        <v>5.916666666666667</v>
      </c>
      <c r="BR118" s="43">
        <f t="shared" si="124"/>
        <v>6.9333333333333336</v>
      </c>
      <c r="BS118" s="43">
        <f t="shared" si="124"/>
        <v>0.76923076923076927</v>
      </c>
      <c r="BT118" s="43">
        <f t="shared" si="124"/>
        <v>1</v>
      </c>
      <c r="BU118" s="43">
        <f t="shared" si="124"/>
        <v>0.9285714285714286</v>
      </c>
      <c r="BV118" s="12"/>
      <c r="BW118" s="43">
        <f t="shared" si="133"/>
        <v>1.5790924755887419</v>
      </c>
      <c r="BX118" s="43">
        <f t="shared" si="133"/>
        <v>1.9349171270718233</v>
      </c>
      <c r="BY118" s="43">
        <f t="shared" si="133"/>
        <v>0.74787350054525625</v>
      </c>
      <c r="BZ118" s="43">
        <f t="shared" si="133"/>
        <v>1.3044970414201185</v>
      </c>
      <c r="CA118" s="43">
        <f t="shared" si="133"/>
        <v>0.6566929133858268</v>
      </c>
      <c r="CB118" s="43">
        <f t="shared" si="133"/>
        <v>0.9389743589743591</v>
      </c>
      <c r="CC118" s="12"/>
      <c r="CD118" s="43">
        <f t="shared" ref="CD118:CG119" si="153">(CD85-CD$66)/CD$66</f>
        <v>4.5796287380302783</v>
      </c>
      <c r="CE118" s="43">
        <f t="shared" si="153"/>
        <v>4.7929996601776779</v>
      </c>
      <c r="CF118" s="43">
        <f t="shared" si="153"/>
        <v>5.9371428571428568</v>
      </c>
      <c r="CG118" s="43">
        <f t="shared" si="153"/>
        <v>5.805578707562371</v>
      </c>
      <c r="CH118" s="119"/>
      <c r="CI118" s="119"/>
      <c r="CJ118" s="119"/>
      <c r="CK118" s="119"/>
      <c r="CL118" s="12"/>
      <c r="CM118" s="43">
        <f t="shared" si="126"/>
        <v>2.9138712624332821</v>
      </c>
      <c r="CN118" s="43">
        <f t="shared" si="126"/>
        <v>2.7557954626082086</v>
      </c>
      <c r="CO118" s="119"/>
      <c r="CP118" s="43">
        <f t="shared" si="127"/>
        <v>0.86698180941358327</v>
      </c>
      <c r="CQ118" s="119"/>
      <c r="CR118" s="43">
        <f t="shared" si="150"/>
        <v>0.78355415620422786</v>
      </c>
      <c r="CS118" s="12"/>
      <c r="CT118" s="43">
        <f t="shared" si="129"/>
        <v>4.7923088002304466</v>
      </c>
      <c r="CU118" s="43">
        <f t="shared" si="129"/>
        <v>5.8124974628120745</v>
      </c>
      <c r="CV118" s="43">
        <f t="shared" si="129"/>
        <v>0.69297464788732421</v>
      </c>
      <c r="CW118" s="43">
        <f t="shared" si="129"/>
        <v>0.88551369863013718</v>
      </c>
      <c r="CX118" s="12"/>
      <c r="CY118" s="43">
        <f t="shared" si="130"/>
        <v>0.88360450563203996</v>
      </c>
      <c r="CZ118" s="43">
        <f t="shared" si="130"/>
        <v>1.1005692599620494</v>
      </c>
      <c r="DA118" s="12"/>
    </row>
    <row r="119" spans="1:105" s="1" customFormat="1" ht="12.95" customHeight="1" x14ac:dyDescent="0.2">
      <c r="A119" s="3"/>
      <c r="C119" s="6" t="s">
        <v>235</v>
      </c>
      <c r="D119" s="67" t="s">
        <v>793</v>
      </c>
      <c r="E119" s="197" t="s">
        <v>53</v>
      </c>
      <c r="F119" s="13" t="s">
        <v>13</v>
      </c>
      <c r="G119" s="12"/>
      <c r="H119" s="43">
        <f t="shared" si="117"/>
        <v>3.2851878354203921</v>
      </c>
      <c r="I119" s="43">
        <f t="shared" si="117"/>
        <v>3.3749404856371785</v>
      </c>
      <c r="J119" s="43">
        <f t="shared" si="117"/>
        <v>2.7523048555624605</v>
      </c>
      <c r="K119" s="43">
        <f t="shared" si="117"/>
        <v>3.1845918590258027</v>
      </c>
      <c r="L119" s="43">
        <f t="shared" si="117"/>
        <v>3.0953222159412053</v>
      </c>
      <c r="M119" s="43">
        <f t="shared" si="117"/>
        <v>2.6061450492182128</v>
      </c>
      <c r="N119" s="119"/>
      <c r="O119" s="119"/>
      <c r="P119" s="43">
        <f t="shared" si="147"/>
        <v>0.3771514263317855</v>
      </c>
      <c r="Q119" s="43">
        <f t="shared" si="147"/>
        <v>0.5495548961424136</v>
      </c>
      <c r="R119" s="43">
        <f t="shared" si="147"/>
        <v>1.1010326757089965</v>
      </c>
      <c r="S119" s="43">
        <f t="shared" si="147"/>
        <v>0.7283740372334313</v>
      </c>
      <c r="T119" s="12"/>
      <c r="U119" s="119"/>
      <c r="V119" s="43">
        <f t="shared" ref="V119:AD119" si="154">(V86-V$66)/V$66</f>
        <v>3.6698789505023628</v>
      </c>
      <c r="W119" s="43">
        <f t="shared" si="154"/>
        <v>2.6995174907977035</v>
      </c>
      <c r="X119" s="43">
        <f t="shared" si="154"/>
        <v>4.4331934443410441</v>
      </c>
      <c r="Y119" s="43">
        <f t="shared" si="154"/>
        <v>4.1694917496200308</v>
      </c>
      <c r="Z119" s="43">
        <f t="shared" si="154"/>
        <v>3.1322436087549668</v>
      </c>
      <c r="AA119" s="43">
        <f t="shared" si="154"/>
        <v>1.0652419000048874</v>
      </c>
      <c r="AB119" s="43">
        <f t="shared" si="154"/>
        <v>0.39227656757927498</v>
      </c>
      <c r="AC119" s="43">
        <f t="shared" si="154"/>
        <v>0.47582155757782513</v>
      </c>
      <c r="AD119" s="43">
        <f t="shared" si="154"/>
        <v>0.64379610146368493</v>
      </c>
      <c r="AE119" s="119"/>
      <c r="AF119" s="119"/>
      <c r="AG119" s="12"/>
      <c r="AH119" s="43">
        <f t="shared" si="120"/>
        <v>3.9834263868474764</v>
      </c>
      <c r="AI119" s="43">
        <f t="shared" si="120"/>
        <v>2.5589830335172219</v>
      </c>
      <c r="AJ119" s="43">
        <f t="shared" si="120"/>
        <v>1.7487091056467947</v>
      </c>
      <c r="AK119" s="43">
        <f t="shared" si="120"/>
        <v>0.1938890176099973</v>
      </c>
      <c r="AL119" s="43">
        <f t="shared" si="120"/>
        <v>-0.3955086692875131</v>
      </c>
      <c r="AM119" s="43">
        <f t="shared" si="120"/>
        <v>-0.67216624188700935</v>
      </c>
      <c r="AN119" s="12"/>
      <c r="AO119" s="43">
        <f t="shared" si="121"/>
        <v>3.5341708542713564</v>
      </c>
      <c r="AP119" s="43">
        <f t="shared" si="121"/>
        <v>2.8140845070422538</v>
      </c>
      <c r="AQ119" s="43">
        <f t="shared" si="121"/>
        <v>2.6859504132231407</v>
      </c>
      <c r="AR119" s="43">
        <f t="shared" si="121"/>
        <v>0.45238095238095238</v>
      </c>
      <c r="AS119" s="43">
        <f t="shared" si="121"/>
        <v>0.58066666666666666</v>
      </c>
      <c r="AT119" s="43">
        <f t="shared" si="121"/>
        <v>0.53021978021978022</v>
      </c>
      <c r="AU119" s="12"/>
      <c r="AV119" s="43">
        <f t="shared" ref="AV119:BG119" si="155">(AV86-AV$66)/AV$66</f>
        <v>6.0975103734439831</v>
      </c>
      <c r="AW119" s="43">
        <f t="shared" si="155"/>
        <v>4.2173144876325086</v>
      </c>
      <c r="AX119" s="43">
        <f t="shared" si="155"/>
        <v>3.6513157894736867</v>
      </c>
      <c r="AY119" s="43">
        <f t="shared" si="155"/>
        <v>3.4945945945945933</v>
      </c>
      <c r="AZ119" s="43">
        <f t="shared" si="155"/>
        <v>3.9672131147540983</v>
      </c>
      <c r="BA119" s="43">
        <f t="shared" si="155"/>
        <v>3.4190476190476207</v>
      </c>
      <c r="BB119" s="43">
        <f t="shared" si="155"/>
        <v>0.4316860465116279</v>
      </c>
      <c r="BC119" s="43">
        <f t="shared" si="155"/>
        <v>0.61792452830188682</v>
      </c>
      <c r="BD119" s="43">
        <f t="shared" si="155"/>
        <v>0.59183673469387754</v>
      </c>
      <c r="BE119" s="43">
        <f t="shared" si="155"/>
        <v>0.67695099818511795</v>
      </c>
      <c r="BF119" s="43">
        <f t="shared" si="155"/>
        <v>1.0072859744990892</v>
      </c>
      <c r="BG119" s="43">
        <f t="shared" si="155"/>
        <v>0.63137254901960871</v>
      </c>
      <c r="BH119" s="12"/>
      <c r="BI119" s="43">
        <f t="shared" si="123"/>
        <v>2.5166561910747958</v>
      </c>
      <c r="BJ119" s="43">
        <f t="shared" si="123"/>
        <v>3.4271099744245523</v>
      </c>
      <c r="BK119" s="43">
        <f t="shared" si="123"/>
        <v>2.2368852459016391</v>
      </c>
      <c r="BL119" s="119"/>
      <c r="BM119" s="43">
        <f t="shared" si="123"/>
        <v>1.1183074265975821</v>
      </c>
      <c r="BN119" s="43">
        <f t="shared" si="123"/>
        <v>2.1622083096186686</v>
      </c>
      <c r="BO119" s="12"/>
      <c r="BP119" s="43">
        <f t="shared" si="124"/>
        <v>7</v>
      </c>
      <c r="BQ119" s="43">
        <f t="shared" si="124"/>
        <v>6.416666666666667</v>
      </c>
      <c r="BR119" s="43">
        <f t="shared" si="124"/>
        <v>7.2666666666666666</v>
      </c>
      <c r="BS119" s="43">
        <f t="shared" si="124"/>
        <v>0.84615384615384615</v>
      </c>
      <c r="BT119" s="43">
        <f t="shared" si="124"/>
        <v>1</v>
      </c>
      <c r="BU119" s="43">
        <f t="shared" si="124"/>
        <v>0.9285714285714286</v>
      </c>
      <c r="BV119" s="12"/>
      <c r="BW119" s="43">
        <f t="shared" si="133"/>
        <v>1.6066053991958646</v>
      </c>
      <c r="BX119" s="43">
        <f t="shared" si="133"/>
        <v>1.9072375690607737</v>
      </c>
      <c r="BY119" s="43">
        <f t="shared" si="133"/>
        <v>0.76041439476553985</v>
      </c>
      <c r="BZ119" s="43">
        <f t="shared" si="133"/>
        <v>1.3328994082840235</v>
      </c>
      <c r="CA119" s="43">
        <f t="shared" si="133"/>
        <v>0.68653128885205139</v>
      </c>
      <c r="CB119" s="43">
        <f t="shared" si="133"/>
        <v>0.98</v>
      </c>
      <c r="CC119" s="12"/>
      <c r="CD119" s="43">
        <f t="shared" si="153"/>
        <v>4.6181458299898352</v>
      </c>
      <c r="CE119" s="43">
        <f t="shared" si="153"/>
        <v>4.8541676780426233</v>
      </c>
      <c r="CF119" s="43">
        <f t="shared" si="153"/>
        <v>5.9948051948051946</v>
      </c>
      <c r="CG119" s="43">
        <f t="shared" si="153"/>
        <v>5.8644774129021506</v>
      </c>
      <c r="CH119" s="119"/>
      <c r="CI119" s="119"/>
      <c r="CJ119" s="119"/>
      <c r="CK119" s="119"/>
      <c r="CL119" s="12"/>
      <c r="CM119" s="43">
        <f t="shared" si="126"/>
        <v>2.9332903096191121</v>
      </c>
      <c r="CN119" s="43">
        <f t="shared" si="126"/>
        <v>2.795386778061594</v>
      </c>
      <c r="CO119" s="119"/>
      <c r="CP119" s="43">
        <f t="shared" si="127"/>
        <v>0.88789798418210009</v>
      </c>
      <c r="CQ119" s="119"/>
      <c r="CR119" s="43">
        <f t="shared" si="150"/>
        <v>0.79546481023749516</v>
      </c>
      <c r="CS119" s="12"/>
      <c r="CT119" s="43">
        <f t="shared" si="129"/>
        <v>4.6880951237857476</v>
      </c>
      <c r="CU119" s="43">
        <f t="shared" si="129"/>
        <v>5.7599617247078614</v>
      </c>
      <c r="CV119" s="43">
        <f t="shared" si="129"/>
        <v>0.68110281690140861</v>
      </c>
      <c r="CW119" s="43">
        <f t="shared" si="129"/>
        <v>0.86719520547945206</v>
      </c>
      <c r="CX119" s="12"/>
      <c r="CY119" s="43">
        <f t="shared" si="130"/>
        <v>0.93491864831038773</v>
      </c>
      <c r="CZ119" s="43">
        <f t="shared" si="130"/>
        <v>1.1366223908918405</v>
      </c>
      <c r="DA119" s="12"/>
    </row>
    <row r="120" spans="1:105" s="1" customFormat="1" ht="12.95" customHeight="1" x14ac:dyDescent="0.2">
      <c r="A120" s="3"/>
      <c r="B120" s="11" t="s">
        <v>215</v>
      </c>
      <c r="C120" s="9" t="s">
        <v>81</v>
      </c>
      <c r="D120" s="70"/>
      <c r="E120" s="65"/>
      <c r="F120" s="12"/>
      <c r="G120" s="12"/>
      <c r="H120" s="35"/>
      <c r="I120" s="35"/>
      <c r="J120" s="35"/>
      <c r="K120" s="35"/>
      <c r="L120" s="35"/>
      <c r="M120" s="35"/>
      <c r="N120" s="35"/>
      <c r="O120" s="35"/>
      <c r="P120" s="35"/>
      <c r="Q120" s="35"/>
      <c r="R120" s="35"/>
      <c r="S120" s="35"/>
      <c r="T120" s="12"/>
      <c r="U120" s="35"/>
      <c r="V120" s="35"/>
      <c r="W120" s="35"/>
      <c r="X120" s="35"/>
      <c r="Y120" s="35"/>
      <c r="Z120" s="35"/>
      <c r="AA120" s="35"/>
      <c r="AB120" s="35"/>
      <c r="AC120" s="35"/>
      <c r="AD120" s="35"/>
      <c r="AE120" s="35"/>
      <c r="AF120" s="35"/>
      <c r="AG120" s="12"/>
      <c r="AH120" s="35"/>
      <c r="AI120" s="35"/>
      <c r="AJ120" s="35"/>
      <c r="AK120" s="35"/>
      <c r="AL120" s="35"/>
      <c r="AM120" s="35"/>
      <c r="AN120" s="12"/>
      <c r="AO120" s="35"/>
      <c r="AP120" s="35"/>
      <c r="AQ120" s="35"/>
      <c r="AR120" s="35"/>
      <c r="AS120" s="35"/>
      <c r="AT120" s="35"/>
      <c r="AU120" s="12"/>
      <c r="AV120" s="35"/>
      <c r="AW120" s="35"/>
      <c r="AX120" s="35"/>
      <c r="AY120" s="35"/>
      <c r="AZ120" s="35"/>
      <c r="BA120" s="35"/>
      <c r="BB120" s="35"/>
      <c r="BC120" s="35"/>
      <c r="BD120" s="35"/>
      <c r="BE120" s="35"/>
      <c r="BF120" s="35"/>
      <c r="BG120" s="35"/>
      <c r="BH120" s="12"/>
      <c r="BI120" s="35"/>
      <c r="BJ120" s="35"/>
      <c r="BK120" s="35"/>
      <c r="BL120" s="35"/>
      <c r="BM120" s="35"/>
      <c r="BN120" s="35"/>
      <c r="BO120" s="12"/>
      <c r="BP120" s="35"/>
      <c r="BQ120" s="35"/>
      <c r="BR120" s="35"/>
      <c r="BS120" s="35"/>
      <c r="BT120" s="35"/>
      <c r="BU120" s="35"/>
      <c r="BV120" s="12"/>
      <c r="BW120" s="35"/>
      <c r="BX120" s="35"/>
      <c r="BY120" s="35"/>
      <c r="BZ120" s="35"/>
      <c r="CA120" s="35"/>
      <c r="CB120" s="35"/>
      <c r="CC120" s="12"/>
      <c r="CD120" s="35"/>
      <c r="CE120" s="35"/>
      <c r="CF120" s="35"/>
      <c r="CG120" s="35"/>
      <c r="CH120" s="35"/>
      <c r="CI120" s="35"/>
      <c r="CJ120" s="35"/>
      <c r="CK120" s="35"/>
      <c r="CL120" s="12"/>
      <c r="CM120" s="35"/>
      <c r="CN120" s="35"/>
      <c r="CO120" s="35"/>
      <c r="CP120" s="35"/>
      <c r="CQ120" s="35"/>
      <c r="CR120" s="35"/>
      <c r="CS120" s="12"/>
      <c r="CT120" s="35"/>
      <c r="CU120" s="35"/>
      <c r="CV120" s="35"/>
      <c r="CW120" s="35"/>
      <c r="CX120" s="12"/>
      <c r="CY120" s="35"/>
      <c r="CZ120" s="35"/>
      <c r="DA120" s="12"/>
    </row>
    <row r="121" spans="1:105" s="1" customFormat="1" ht="12.95" customHeight="1" x14ac:dyDescent="0.2">
      <c r="A121" s="3"/>
      <c r="C121" s="6" t="s">
        <v>237</v>
      </c>
      <c r="D121" s="67" t="s">
        <v>794</v>
      </c>
      <c r="E121" s="197" t="s">
        <v>190</v>
      </c>
      <c r="F121" s="13" t="s">
        <v>13</v>
      </c>
      <c r="G121" s="12"/>
      <c r="H121" s="43">
        <f t="shared" ref="H121:H134" si="156">(H73-H$66)/(H$66+MIN(H$52:H$53))</f>
        <v>0.60038301061208865</v>
      </c>
      <c r="I121" s="43">
        <f t="shared" ref="I121:M134" si="157">(I73-I$66)/(I$66+I$53)</f>
        <v>0.4681453377126728</v>
      </c>
      <c r="J121" s="43">
        <f t="shared" si="157"/>
        <v>0.50979858293970914</v>
      </c>
      <c r="K121" s="43">
        <f t="shared" si="157"/>
        <v>0.56643616614561199</v>
      </c>
      <c r="L121" s="43">
        <f t="shared" si="157"/>
        <v>0.4960066613349427</v>
      </c>
      <c r="M121" s="43">
        <f t="shared" si="157"/>
        <v>0.48111274558986378</v>
      </c>
      <c r="N121" s="119"/>
      <c r="O121" s="43">
        <f t="shared" ref="O121:S131" si="158">(O73-O$66)/(O$66+O$53)</f>
        <v>8.8499647101794698E-2</v>
      </c>
      <c r="P121" s="43">
        <f t="shared" si="158"/>
        <v>4.2637116237320596E-2</v>
      </c>
      <c r="Q121" s="43">
        <f t="shared" si="158"/>
        <v>6.0510625526922747E-2</v>
      </c>
      <c r="R121" s="43">
        <f t="shared" si="158"/>
        <v>0.11233067979093422</v>
      </c>
      <c r="S121" s="43">
        <f t="shared" si="158"/>
        <v>9.3644684174768372E-2</v>
      </c>
      <c r="T121" s="12"/>
      <c r="U121" s="43">
        <f t="shared" ref="U121:AF134" si="159">(U73-U$66)/(U$66+MIN(U$52:U$53))</f>
        <v>0.64452397667963957</v>
      </c>
      <c r="V121" s="43">
        <f t="shared" si="159"/>
        <v>0.65716613682691416</v>
      </c>
      <c r="W121" s="43">
        <f t="shared" si="159"/>
        <v>0.52836351963545547</v>
      </c>
      <c r="X121" s="43">
        <f t="shared" si="159"/>
        <v>0.74282287768081523</v>
      </c>
      <c r="Y121" s="43">
        <f t="shared" si="159"/>
        <v>0.45931605511893525</v>
      </c>
      <c r="Z121" s="43">
        <f t="shared" si="159"/>
        <v>0.35123551408169468</v>
      </c>
      <c r="AA121" s="43">
        <f t="shared" si="159"/>
        <v>0.38587650943912205</v>
      </c>
      <c r="AB121" s="43">
        <f t="shared" si="159"/>
        <v>4.0007544577616259E-2</v>
      </c>
      <c r="AC121" s="43">
        <f t="shared" si="159"/>
        <v>0.14928702599198551</v>
      </c>
      <c r="AD121" s="43">
        <f t="shared" si="159"/>
        <v>0.13530527202926051</v>
      </c>
      <c r="AE121" s="43">
        <f t="shared" si="159"/>
        <v>0.21995790076460289</v>
      </c>
      <c r="AF121" s="43">
        <f t="shared" si="159"/>
        <v>0.18451823924279098</v>
      </c>
      <c r="AG121" s="12"/>
      <c r="AH121" s="43">
        <f>(AH73-AH$66)/(AH$66+MIN(AH$52:AH$53))</f>
        <v>0.5599180902300428</v>
      </c>
      <c r="AI121" s="43">
        <f t="shared" ref="AI121:AM121" si="160">(AI73-AI$66)/(AI$66+MIN(AI$52:AI$53))</f>
        <v>0.4507266301676186</v>
      </c>
      <c r="AJ121" s="43">
        <f t="shared" si="160"/>
        <v>0.32186970043561536</v>
      </c>
      <c r="AK121" s="43">
        <f t="shared" si="160"/>
        <v>6.3634378435488845E-2</v>
      </c>
      <c r="AL121" s="43">
        <f t="shared" si="160"/>
        <v>-1.6248188489018441E-2</v>
      </c>
      <c r="AM121" s="43">
        <f t="shared" si="160"/>
        <v>-9.7266653781990814E-2</v>
      </c>
      <c r="AN121" s="12"/>
      <c r="AO121" s="43">
        <f t="shared" ref="AO121:AT121" si="161">(AO73-AO$66)/(AO$66+MIN(AO$52:AO$53))</f>
        <v>0.70521541950113376</v>
      </c>
      <c r="AP121" s="43">
        <f t="shared" si="161"/>
        <v>0.47757255936675463</v>
      </c>
      <c r="AQ121" s="43">
        <f t="shared" si="161"/>
        <v>0.38274932614555257</v>
      </c>
      <c r="AR121" s="43">
        <f t="shared" si="161"/>
        <v>5.9701492537313432E-2</v>
      </c>
      <c r="AS121" s="43">
        <f t="shared" si="161"/>
        <v>6.2211981566820278E-2</v>
      </c>
      <c r="AT121" s="43">
        <f t="shared" si="161"/>
        <v>7.1428571428571425E-2</v>
      </c>
      <c r="AU121" s="12"/>
      <c r="AV121" s="43">
        <f t="shared" ref="AV121:BG121" si="162">(AV73-AV$66)/(AV$66+MIN(AV$52:AV$53))</f>
        <v>0.73946848244757113</v>
      </c>
      <c r="AW121" s="43">
        <f t="shared" si="162"/>
        <v>0.68612982171150572</v>
      </c>
      <c r="AX121" s="43">
        <f t="shared" si="162"/>
        <v>0.62867720293537444</v>
      </c>
      <c r="AY121" s="43">
        <f t="shared" si="162"/>
        <v>0.72101310278918573</v>
      </c>
      <c r="AZ121" s="43">
        <f t="shared" si="162"/>
        <v>0.8113440241760167</v>
      </c>
      <c r="BA121" s="43">
        <f t="shared" si="162"/>
        <v>0.61008402489558744</v>
      </c>
      <c r="BB121" s="43">
        <f t="shared" si="162"/>
        <v>2.6681027592071704E-2</v>
      </c>
      <c r="BC121" s="43">
        <f t="shared" si="162"/>
        <v>7.1295752799936232E-2</v>
      </c>
      <c r="BD121" s="43">
        <f t="shared" si="162"/>
        <v>4.1737406880064498E-2</v>
      </c>
      <c r="BE121" s="43">
        <f t="shared" si="162"/>
        <v>7.0408075804994585E-2</v>
      </c>
      <c r="BF121" s="43">
        <f t="shared" si="162"/>
        <v>7.8905808968486604E-2</v>
      </c>
      <c r="BG121" s="43">
        <f t="shared" si="162"/>
        <v>4.7546320110626289E-2</v>
      </c>
      <c r="BH121" s="12"/>
      <c r="BI121" s="43">
        <f t="shared" ref="BI121:BN121" si="163">(BI73-BI$66)/(BI$66+MIN(BI$52:BI$53))</f>
        <v>0.48252261060865315</v>
      </c>
      <c r="BJ121" s="43">
        <f t="shared" si="163"/>
        <v>0.43607666290868091</v>
      </c>
      <c r="BK121" s="43">
        <f t="shared" si="163"/>
        <v>0.12407862407862408</v>
      </c>
      <c r="BL121" s="43">
        <f t="shared" si="163"/>
        <v>0.24495726495726497</v>
      </c>
      <c r="BM121" s="43">
        <f t="shared" si="163"/>
        <v>0.18999151823579302</v>
      </c>
      <c r="BN121" s="43">
        <f t="shared" si="163"/>
        <v>0.14327289008282965</v>
      </c>
      <c r="BO121" s="12"/>
      <c r="BP121" s="119"/>
      <c r="BQ121" s="119"/>
      <c r="BR121" s="119"/>
      <c r="BS121" s="119"/>
      <c r="BT121" s="119"/>
      <c r="BU121" s="119"/>
      <c r="BV121" s="12"/>
      <c r="BW121" s="119"/>
      <c r="BX121" s="119"/>
      <c r="BY121" s="119"/>
      <c r="BZ121" s="119"/>
      <c r="CA121" s="119"/>
      <c r="CB121" s="119"/>
      <c r="CC121" s="12"/>
      <c r="CD121" s="43">
        <f t="shared" ref="CD121:CK121" si="164">(CD73-CD$66)/(CD$66+MIN(CD$52:CD$53))</f>
        <v>1.1590575473341127</v>
      </c>
      <c r="CE121" s="43">
        <f t="shared" si="164"/>
        <v>1.1410174768272836</v>
      </c>
      <c r="CF121" s="43">
        <f t="shared" si="164"/>
        <v>1.3039952996474733</v>
      </c>
      <c r="CG121" s="43">
        <f t="shared" si="164"/>
        <v>1.2783662987381779</v>
      </c>
      <c r="CH121" s="43">
        <f t="shared" si="164"/>
        <v>3.3114446529080632E-2</v>
      </c>
      <c r="CI121" s="43">
        <f t="shared" si="164"/>
        <v>-2.8806818181818197E-2</v>
      </c>
      <c r="CJ121" s="43">
        <f t="shared" si="164"/>
        <v>2.3464802795806289E-2</v>
      </c>
      <c r="CK121" s="43">
        <f t="shared" si="164"/>
        <v>3.0172744721689057E-2</v>
      </c>
      <c r="CL121" s="12"/>
      <c r="CM121" s="43">
        <f t="shared" ref="CM121:CR121" si="165">(CM73-CM$66)/(CM$66+MIN(CM$52:CM$53))</f>
        <v>0.61531966430130902</v>
      </c>
      <c r="CN121" s="43">
        <f t="shared" si="165"/>
        <v>0.58302177383258413</v>
      </c>
      <c r="CO121" s="119"/>
      <c r="CP121" s="43">
        <f t="shared" ref="CP121:CP134" si="166">(CP73-CP$66)/(CP$66+MIN(CP$52:CP$53))</f>
        <v>0.14366052891133535</v>
      </c>
      <c r="CQ121" s="43">
        <f t="shared" si="165"/>
        <v>0.11486658195679794</v>
      </c>
      <c r="CR121" s="43">
        <f t="shared" si="165"/>
        <v>5.7717823971693963E-2</v>
      </c>
      <c r="CS121" s="12"/>
      <c r="CT121" s="119"/>
      <c r="CU121" s="119"/>
      <c r="CV121" s="119"/>
      <c r="CW121" s="119"/>
      <c r="CX121" s="12"/>
      <c r="CY121" s="43">
        <f t="shared" ref="CY121:CZ121" si="167">(CY73-CY$66)/(CY$66+MIN(CY$52:CY$53))</f>
        <v>4.2096902303415382E-2</v>
      </c>
      <c r="CZ121" s="43">
        <f t="shared" si="167"/>
        <v>3.164124743910765E-2</v>
      </c>
      <c r="DA121" s="12"/>
    </row>
    <row r="122" spans="1:105" s="1" customFormat="1" ht="12.95" customHeight="1" x14ac:dyDescent="0.2">
      <c r="A122" s="8"/>
      <c r="C122" s="6" t="s">
        <v>238</v>
      </c>
      <c r="D122" s="67" t="s">
        <v>795</v>
      </c>
      <c r="E122" s="197" t="s">
        <v>44</v>
      </c>
      <c r="F122" s="13" t="s">
        <v>13</v>
      </c>
      <c r="G122" s="12"/>
      <c r="H122" s="43">
        <f t="shared" si="156"/>
        <v>0.68582586574355586</v>
      </c>
      <c r="I122" s="43">
        <f t="shared" si="157"/>
        <v>0.53636049102157479</v>
      </c>
      <c r="J122" s="43">
        <f t="shared" si="157"/>
        <v>0.57848240804372431</v>
      </c>
      <c r="K122" s="43">
        <f t="shared" si="157"/>
        <v>0.65188130197035943</v>
      </c>
      <c r="L122" s="43">
        <f t="shared" si="157"/>
        <v>0.55237651730955895</v>
      </c>
      <c r="M122" s="43">
        <f t="shared" si="157"/>
        <v>0.54019719915211317</v>
      </c>
      <c r="N122" s="119"/>
      <c r="O122" s="43">
        <f t="shared" si="158"/>
        <v>0.12106253193469227</v>
      </c>
      <c r="P122" s="43">
        <f t="shared" si="158"/>
        <v>6.0873665579273012E-2</v>
      </c>
      <c r="Q122" s="43">
        <f t="shared" si="158"/>
        <v>6.9915341899166927E-2</v>
      </c>
      <c r="R122" s="43">
        <f t="shared" si="158"/>
        <v>0.13693581639902291</v>
      </c>
      <c r="S122" s="43">
        <f t="shared" si="158"/>
        <v>0.10713167661471246</v>
      </c>
      <c r="T122" s="12"/>
      <c r="U122" s="43">
        <f t="shared" si="159"/>
        <v>0.74026124380998026</v>
      </c>
      <c r="V122" s="43">
        <f t="shared" si="159"/>
        <v>0.74969391275723318</v>
      </c>
      <c r="W122" s="43">
        <f t="shared" si="159"/>
        <v>0.58849045355388196</v>
      </c>
      <c r="X122" s="43">
        <f t="shared" si="159"/>
        <v>0.84337308747379114</v>
      </c>
      <c r="Y122" s="43">
        <f t="shared" si="159"/>
        <v>0.52252100620104114</v>
      </c>
      <c r="Z122" s="43">
        <f t="shared" si="159"/>
        <v>0.40821315675640307</v>
      </c>
      <c r="AA122" s="43">
        <f t="shared" si="159"/>
        <v>0.47589843177163099</v>
      </c>
      <c r="AB122" s="43">
        <f t="shared" si="159"/>
        <v>5.7492899632190016E-2</v>
      </c>
      <c r="AC122" s="43">
        <f t="shared" si="159"/>
        <v>0.17661114039439835</v>
      </c>
      <c r="AD122" s="43">
        <f t="shared" si="159"/>
        <v>0.20316507503411116</v>
      </c>
      <c r="AE122" s="43">
        <f t="shared" si="159"/>
        <v>0.27245864679374143</v>
      </c>
      <c r="AF122" s="43">
        <f t="shared" si="159"/>
        <v>0.23746152041157539</v>
      </c>
      <c r="AG122" s="12"/>
      <c r="AH122" s="43">
        <f t="shared" ref="AH122:AM134" si="168">(AH74-AH$66)/(AH$66+MIN(AH$52:AH$53))</f>
        <v>0.60318970612627043</v>
      </c>
      <c r="AI122" s="43">
        <f t="shared" si="168"/>
        <v>0.5024376103046303</v>
      </c>
      <c r="AJ122" s="43">
        <f t="shared" si="168"/>
        <v>0.34027848734479549</v>
      </c>
      <c r="AK122" s="43">
        <f t="shared" si="168"/>
        <v>6.0614129282722251E-2</v>
      </c>
      <c r="AL122" s="43">
        <f t="shared" si="168"/>
        <v>-3.0222930032565733E-2</v>
      </c>
      <c r="AM122" s="43">
        <f t="shared" si="168"/>
        <v>-0.10654987495020438</v>
      </c>
      <c r="AN122" s="12"/>
      <c r="AO122" s="43">
        <f t="shared" ref="AO122:AT122" si="169">(AO74-AO$66)/(AO$66+MIN(AO$52:AO$53))</f>
        <v>0.82086167800453513</v>
      </c>
      <c r="AP122" s="43">
        <f t="shared" si="169"/>
        <v>0.54617414248021112</v>
      </c>
      <c r="AQ122" s="43">
        <f t="shared" si="169"/>
        <v>0.43396226415094341</v>
      </c>
      <c r="AR122" s="43">
        <f t="shared" si="169"/>
        <v>6.6098081023454158E-2</v>
      </c>
      <c r="AS122" s="43">
        <f t="shared" si="169"/>
        <v>7.1428571428571425E-2</v>
      </c>
      <c r="AT122" s="43">
        <f t="shared" si="169"/>
        <v>8.4033613445378158E-2</v>
      </c>
      <c r="AU122" s="12"/>
      <c r="AV122" s="43">
        <f t="shared" ref="AV122:BG122" si="170">(AV74-AV$66)/(AV$66+MIN(AV$52:AV$53))</f>
        <v>0.92705996062637597</v>
      </c>
      <c r="AW122" s="43">
        <f t="shared" si="170"/>
        <v>0.80920877942057989</v>
      </c>
      <c r="AX122" s="43">
        <f t="shared" si="170"/>
        <v>0.74484581652125881</v>
      </c>
      <c r="AY122" s="43">
        <f t="shared" si="170"/>
        <v>0.85910769337864434</v>
      </c>
      <c r="AZ122" s="43">
        <f t="shared" si="170"/>
        <v>0.97184354297719133</v>
      </c>
      <c r="BA122" s="43">
        <f t="shared" si="170"/>
        <v>0.71290717515888868</v>
      </c>
      <c r="BB122" s="43">
        <f t="shared" si="170"/>
        <v>4.0806277493756725E-2</v>
      </c>
      <c r="BC122" s="43">
        <f t="shared" si="170"/>
        <v>9.2684478639917106E-2</v>
      </c>
      <c r="BD122" s="43">
        <f t="shared" si="170"/>
        <v>5.7239872292659338E-2</v>
      </c>
      <c r="BE122" s="43">
        <f t="shared" si="170"/>
        <v>7.9672296305651757E-2</v>
      </c>
      <c r="BF122" s="43">
        <f t="shared" si="170"/>
        <v>0.10721552669000468</v>
      </c>
      <c r="BG122" s="43">
        <f t="shared" si="170"/>
        <v>5.9432900138282861E-2</v>
      </c>
      <c r="BH122" s="12"/>
      <c r="BI122" s="43">
        <f t="shared" ref="BI122:BN122" si="171">(BI74-BI$66)/(BI$66+MIN(BI$52:BI$53))</f>
        <v>0.52896602297726714</v>
      </c>
      <c r="BJ122" s="43">
        <f t="shared" si="171"/>
        <v>0.49289740698985351</v>
      </c>
      <c r="BK122" s="43">
        <f t="shared" si="171"/>
        <v>0.14471744471744474</v>
      </c>
      <c r="BL122" s="43">
        <f t="shared" si="171"/>
        <v>0.26837606837606837</v>
      </c>
      <c r="BM122" s="43">
        <f t="shared" si="171"/>
        <v>0.19677692960135704</v>
      </c>
      <c r="BN122" s="43">
        <f t="shared" si="171"/>
        <v>0.16095813745242893</v>
      </c>
      <c r="BO122" s="12"/>
      <c r="BP122" s="119"/>
      <c r="BQ122" s="119"/>
      <c r="BR122" s="119"/>
      <c r="BS122" s="119"/>
      <c r="BT122" s="119"/>
      <c r="BU122" s="119"/>
      <c r="BV122" s="12"/>
      <c r="BW122" s="43">
        <f t="shared" ref="BW122:CB122" si="172">(BW74-BW$66)/(BW$66+MIN(BW$52:BW$53))</f>
        <v>0.40919594435274698</v>
      </c>
      <c r="BX122" s="43">
        <f t="shared" si="172"/>
        <v>0.52259860788863111</v>
      </c>
      <c r="BY122" s="43">
        <f t="shared" si="172"/>
        <v>0.16186879585671132</v>
      </c>
      <c r="BZ122" s="43">
        <f t="shared" si="172"/>
        <v>0.26858769931662874</v>
      </c>
      <c r="CA122" s="43">
        <f t="shared" si="172"/>
        <v>0.17934052513739057</v>
      </c>
      <c r="CB122" s="43">
        <f t="shared" si="172"/>
        <v>0.17685138539042816</v>
      </c>
      <c r="CC122" s="12"/>
      <c r="CD122" s="43">
        <f t="shared" ref="CD122:CK122" si="173">(CD74-CD$66)/(CD$66+MIN(CD$52:CD$53))</f>
        <v>1.3715572363346851</v>
      </c>
      <c r="CE122" s="43">
        <f t="shared" si="173"/>
        <v>1.3777919290549303</v>
      </c>
      <c r="CF122" s="43">
        <f t="shared" si="173"/>
        <v>1.6178848413631022</v>
      </c>
      <c r="CG122" s="43">
        <f t="shared" si="173"/>
        <v>1.5449786403931154</v>
      </c>
      <c r="CH122" s="43">
        <f t="shared" si="173"/>
        <v>8.4803001876172582E-2</v>
      </c>
      <c r="CI122" s="43">
        <f t="shared" si="173"/>
        <v>3.2765151515151428E-2</v>
      </c>
      <c r="CJ122" s="43">
        <f t="shared" si="173"/>
        <v>0.11275394600407082</v>
      </c>
      <c r="CK122" s="43">
        <f t="shared" si="173"/>
        <v>9.6161228406909827E-2</v>
      </c>
      <c r="CL122" s="12"/>
      <c r="CM122" s="43">
        <f t="shared" ref="CM122:CR122" si="174">(CM74-CM$66)/(CM$66+MIN(CM$52:CM$53))</f>
        <v>0.69129201051522438</v>
      </c>
      <c r="CN122" s="43">
        <f t="shared" si="174"/>
        <v>0.65854877870718886</v>
      </c>
      <c r="CO122" s="119"/>
      <c r="CP122" s="43">
        <f t="shared" si="166"/>
        <v>0.170767483894501</v>
      </c>
      <c r="CQ122" s="43">
        <f t="shared" si="174"/>
        <v>0.13959315000705974</v>
      </c>
      <c r="CR122" s="43">
        <f t="shared" si="174"/>
        <v>7.4577451619243673E-2</v>
      </c>
      <c r="CS122" s="12"/>
      <c r="CT122" s="119"/>
      <c r="CU122" s="119"/>
      <c r="CV122" s="119"/>
      <c r="CW122" s="119"/>
      <c r="CX122" s="12"/>
      <c r="CY122" s="43">
        <f t="shared" ref="CY122:CZ122" si="175">(CY74-CY$66)/(CY$66+MIN(CY$52:CY$53))</f>
        <v>5.3216838760921356E-2</v>
      </c>
      <c r="CZ122" s="43">
        <f t="shared" si="175"/>
        <v>3.8925563396312299E-2</v>
      </c>
      <c r="DA122" s="12"/>
    </row>
    <row r="123" spans="1:105" s="1" customFormat="1" ht="12.95" customHeight="1" x14ac:dyDescent="0.2">
      <c r="A123" s="8"/>
      <c r="C123" s="6" t="s">
        <v>239</v>
      </c>
      <c r="D123" s="67" t="s">
        <v>796</v>
      </c>
      <c r="E123" s="197" t="s">
        <v>45</v>
      </c>
      <c r="F123" s="13" t="s">
        <v>13</v>
      </c>
      <c r="G123" s="12"/>
      <c r="H123" s="43">
        <f t="shared" si="156"/>
        <v>0.75586486462129299</v>
      </c>
      <c r="I123" s="43">
        <f t="shared" si="157"/>
        <v>0.60256115616026029</v>
      </c>
      <c r="J123" s="43">
        <f t="shared" si="157"/>
        <v>0.63014246544460861</v>
      </c>
      <c r="K123" s="43">
        <f t="shared" si="157"/>
        <v>0.72306986096138604</v>
      </c>
      <c r="L123" s="43">
        <f t="shared" si="157"/>
        <v>0.62498939282442512</v>
      </c>
      <c r="M123" s="43">
        <f t="shared" si="157"/>
        <v>0.58170535185269678</v>
      </c>
      <c r="N123" s="119"/>
      <c r="O123" s="43">
        <f t="shared" si="158"/>
        <v>0.1201436311949942</v>
      </c>
      <c r="P123" s="43">
        <f t="shared" si="158"/>
        <v>6.0245553255177352E-2</v>
      </c>
      <c r="Q123" s="43">
        <f t="shared" si="158"/>
        <v>6.8609436125195961E-2</v>
      </c>
      <c r="R123" s="43">
        <f t="shared" si="158"/>
        <v>0.13801857499247025</v>
      </c>
      <c r="S123" s="43">
        <f t="shared" si="158"/>
        <v>0.10096137757343628</v>
      </c>
      <c r="T123" s="12"/>
      <c r="U123" s="43">
        <f t="shared" si="159"/>
        <v>0.81211120981047713</v>
      </c>
      <c r="V123" s="43">
        <f t="shared" si="159"/>
        <v>0.82692371368473794</v>
      </c>
      <c r="W123" s="43">
        <f t="shared" si="159"/>
        <v>0.61800776933783119</v>
      </c>
      <c r="X123" s="43">
        <f t="shared" si="159"/>
        <v>0.94046898919703992</v>
      </c>
      <c r="Y123" s="43">
        <f t="shared" si="159"/>
        <v>0.57714161789962459</v>
      </c>
      <c r="Z123" s="43">
        <f t="shared" si="159"/>
        <v>0.43719930955093717</v>
      </c>
      <c r="AA123" s="43">
        <f t="shared" si="159"/>
        <v>0.51148711799444846</v>
      </c>
      <c r="AB123" s="43">
        <f t="shared" si="159"/>
        <v>5.4570701540415004E-2</v>
      </c>
      <c r="AC123" s="43">
        <f t="shared" si="159"/>
        <v>0.19254212587616895</v>
      </c>
      <c r="AD123" s="43">
        <f t="shared" si="159"/>
        <v>0.16423845214636221</v>
      </c>
      <c r="AE123" s="43">
        <f t="shared" si="159"/>
        <v>0.30902770409168601</v>
      </c>
      <c r="AF123" s="43">
        <f t="shared" si="159"/>
        <v>0.2538556909936891</v>
      </c>
      <c r="AG123" s="12"/>
      <c r="AH123" s="43">
        <f t="shared" si="168"/>
        <v>0.65076839145636567</v>
      </c>
      <c r="AI123" s="43">
        <f t="shared" si="168"/>
        <v>0.55929567767955757</v>
      </c>
      <c r="AJ123" s="43">
        <f t="shared" si="168"/>
        <v>0.36051960525823618</v>
      </c>
      <c r="AK123" s="43">
        <f t="shared" si="168"/>
        <v>5.7293257596243374E-2</v>
      </c>
      <c r="AL123" s="43">
        <f t="shared" si="168"/>
        <v>-4.5588656888349913E-2</v>
      </c>
      <c r="AM123" s="43">
        <f t="shared" si="168"/>
        <v>-0.11675710779011816</v>
      </c>
      <c r="AN123" s="12"/>
      <c r="AO123" s="43">
        <f t="shared" ref="AO123:AT123" si="176">(AO75-AO$66)/(AO$66+MIN(AO$52:AO$53))</f>
        <v>0.98412698412698407</v>
      </c>
      <c r="AP123" s="43">
        <f t="shared" si="176"/>
        <v>0.63852242744063326</v>
      </c>
      <c r="AQ123" s="43">
        <f t="shared" si="176"/>
        <v>0.5121293800539084</v>
      </c>
      <c r="AR123" s="43">
        <f t="shared" si="176"/>
        <v>7.6759061833688705E-2</v>
      </c>
      <c r="AS123" s="43">
        <f t="shared" si="176"/>
        <v>9.2165898617511524E-2</v>
      </c>
      <c r="AT123" s="43">
        <f t="shared" si="176"/>
        <v>0.10504201680672269</v>
      </c>
      <c r="AU123" s="12"/>
      <c r="AV123" s="43">
        <f t="shared" ref="AV123:BG123" si="177">(AV75-AV$66)/(AV$66+MIN(AV$52:AV$53))</f>
        <v>1.2438638262644406</v>
      </c>
      <c r="AW123" s="43">
        <f t="shared" si="177"/>
        <v>0.9803875596826257</v>
      </c>
      <c r="AX123" s="43">
        <f t="shared" si="177"/>
        <v>0.91568201297108887</v>
      </c>
      <c r="AY123" s="43">
        <f t="shared" si="177"/>
        <v>0.99985794917174398</v>
      </c>
      <c r="AZ123" s="43">
        <f t="shared" si="177"/>
        <v>1.096957341097792</v>
      </c>
      <c r="BA123" s="43">
        <f t="shared" si="177"/>
        <v>0.8568595855275104</v>
      </c>
      <c r="BB123" s="43">
        <f t="shared" si="177"/>
        <v>6.0686258836868977E-2</v>
      </c>
      <c r="BC123" s="43">
        <f t="shared" si="177"/>
        <v>0.10634949792657156</v>
      </c>
      <c r="BD123" s="43">
        <f t="shared" si="177"/>
        <v>7.5127332384116091E-2</v>
      </c>
      <c r="BE123" s="43">
        <f t="shared" si="177"/>
        <v>9.8200737306966129E-2</v>
      </c>
      <c r="BF123" s="43">
        <f t="shared" si="177"/>
        <v>0.13853691650955663</v>
      </c>
      <c r="BG123" s="43">
        <f t="shared" si="177"/>
        <v>8.2017402190830077E-2</v>
      </c>
      <c r="BH123" s="12"/>
      <c r="BI123" s="43">
        <f t="shared" ref="BI123:BN123" si="178">(BI75-BI$66)/(BI$66+MIN(BI$52:BI$53))</f>
        <v>0.60571987289171347</v>
      </c>
      <c r="BJ123" s="43">
        <f t="shared" si="178"/>
        <v>0.60721533258173621</v>
      </c>
      <c r="BK123" s="43">
        <f t="shared" si="178"/>
        <v>0.1624078624078624</v>
      </c>
      <c r="BL123" s="43">
        <f t="shared" si="178"/>
        <v>0.3191452991452991</v>
      </c>
      <c r="BM123" s="43">
        <f t="shared" si="178"/>
        <v>0.24045801526717558</v>
      </c>
      <c r="BN123" s="43">
        <f t="shared" si="178"/>
        <v>0.23371390194761593</v>
      </c>
      <c r="BO123" s="12"/>
      <c r="BP123" s="119"/>
      <c r="BQ123" s="119"/>
      <c r="BR123" s="119"/>
      <c r="BS123" s="119"/>
      <c r="BT123" s="119"/>
      <c r="BU123" s="119"/>
      <c r="BV123" s="12"/>
      <c r="BW123" s="43">
        <f t="shared" ref="BW123:CB123" si="179">(BW75-BW$66)/(BW$66+MIN(BW$52:BW$53))</f>
        <v>0.44126385286489039</v>
      </c>
      <c r="BX123" s="43">
        <f t="shared" si="179"/>
        <v>0.54881670533642701</v>
      </c>
      <c r="BY123" s="43">
        <f t="shared" si="179"/>
        <v>0.1860379801467415</v>
      </c>
      <c r="BZ123" s="43">
        <f t="shared" si="179"/>
        <v>0.40070615034168572</v>
      </c>
      <c r="CA123" s="43">
        <f t="shared" si="179"/>
        <v>0.22249134948096883</v>
      </c>
      <c r="CB123" s="43">
        <f t="shared" si="179"/>
        <v>0.2441057934508816</v>
      </c>
      <c r="CC123" s="12"/>
      <c r="CD123" s="43">
        <f t="shared" ref="CD123:CK123" si="180">(CD75-CD$66)/(CD$66+MIN(CD$52:CD$53))</f>
        <v>1.5772895777871769</v>
      </c>
      <c r="CE123" s="43">
        <f t="shared" si="180"/>
        <v>1.6327979433477204</v>
      </c>
      <c r="CF123" s="43">
        <f t="shared" si="180"/>
        <v>1.9353701527614571</v>
      </c>
      <c r="CG123" s="43">
        <f t="shared" si="180"/>
        <v>1.8096155270760794</v>
      </c>
      <c r="CH123" s="43">
        <f t="shared" si="180"/>
        <v>9.0431519699812363E-2</v>
      </c>
      <c r="CI123" s="43">
        <f t="shared" si="180"/>
        <v>4.0340909090909004E-2</v>
      </c>
      <c r="CJ123" s="43">
        <f t="shared" si="180"/>
        <v>0.10123276623526249</v>
      </c>
      <c r="CK123" s="43">
        <f t="shared" si="180"/>
        <v>8.8483685220729413E-2</v>
      </c>
      <c r="CL123" s="12"/>
      <c r="CM123" s="43">
        <f t="shared" ref="CM123:CR123" si="181">(CM75-CM$66)/(CM$66+MIN(CM$52:CM$53))</f>
        <v>0.78099309898865688</v>
      </c>
      <c r="CN123" s="43">
        <f t="shared" si="181"/>
        <v>0.74524343720988317</v>
      </c>
      <c r="CO123" s="119"/>
      <c r="CP123" s="43">
        <f t="shared" si="166"/>
        <v>0.20080808080808077</v>
      </c>
      <c r="CQ123" s="43">
        <f t="shared" si="181"/>
        <v>0.17183721147818803</v>
      </c>
      <c r="CR123" s="43">
        <f t="shared" si="181"/>
        <v>9.9084433669957964E-2</v>
      </c>
      <c r="CS123" s="12"/>
      <c r="CT123" s="119"/>
      <c r="CU123" s="119"/>
      <c r="CV123" s="119"/>
      <c r="CW123" s="119"/>
      <c r="CX123" s="12"/>
      <c r="CY123" s="43">
        <f t="shared" ref="CY123:CZ123" si="182">(CY75-CY$66)/(CY$66+MIN(CY$52:CY$53))</f>
        <v>6.1953931691818877E-2</v>
      </c>
      <c r="CZ123" s="43">
        <f t="shared" si="182"/>
        <v>4.5982244479854321E-2</v>
      </c>
      <c r="DA123" s="12"/>
    </row>
    <row r="124" spans="1:105" s="1" customFormat="1" ht="12.95" customHeight="1" x14ac:dyDescent="0.2">
      <c r="C124" s="6" t="s">
        <v>240</v>
      </c>
      <c r="D124" s="67" t="s">
        <v>797</v>
      </c>
      <c r="E124" s="197" t="s">
        <v>82</v>
      </c>
      <c r="F124" s="13" t="s">
        <v>13</v>
      </c>
      <c r="G124" s="12"/>
      <c r="H124" s="43">
        <f t="shared" si="156"/>
        <v>0.84886531873244708</v>
      </c>
      <c r="I124" s="43">
        <f t="shared" si="157"/>
        <v>0.69871376217710501</v>
      </c>
      <c r="J124" s="43">
        <f t="shared" si="157"/>
        <v>0.72786315113427502</v>
      </c>
      <c r="K124" s="43">
        <f t="shared" si="157"/>
        <v>0.83231189157663676</v>
      </c>
      <c r="L124" s="43">
        <f t="shared" si="157"/>
        <v>0.74297899037271864</v>
      </c>
      <c r="M124" s="43">
        <f t="shared" si="157"/>
        <v>0.65441236235466149</v>
      </c>
      <c r="N124" s="119"/>
      <c r="O124" s="43">
        <f t="shared" si="158"/>
        <v>0.14291547021533565</v>
      </c>
      <c r="P124" s="43">
        <f t="shared" si="158"/>
        <v>7.1689972719630027E-2</v>
      </c>
      <c r="Q124" s="43">
        <f t="shared" si="158"/>
        <v>8.2184271775681147E-2</v>
      </c>
      <c r="R124" s="43">
        <f t="shared" si="158"/>
        <v>0.17479922149822338</v>
      </c>
      <c r="S124" s="43">
        <f t="shared" si="158"/>
        <v>0.1227203920432331</v>
      </c>
      <c r="T124" s="12"/>
      <c r="U124" s="43">
        <f t="shared" si="159"/>
        <v>0.94097242428115146</v>
      </c>
      <c r="V124" s="43">
        <f t="shared" si="159"/>
        <v>0.94962882131605786</v>
      </c>
      <c r="W124" s="43">
        <f t="shared" si="159"/>
        <v>0.70533146687809156</v>
      </c>
      <c r="X124" s="43">
        <f t="shared" si="159"/>
        <v>1.0727184640539309</v>
      </c>
      <c r="Y124" s="43">
        <f t="shared" si="159"/>
        <v>0.66733461559562457</v>
      </c>
      <c r="Z124" s="43">
        <f t="shared" si="159"/>
        <v>0.50139941929206022</v>
      </c>
      <c r="AA124" s="43">
        <f t="shared" si="159"/>
        <v>0.63969062138667321</v>
      </c>
      <c r="AB124" s="43">
        <f t="shared" si="159"/>
        <v>7.1657818628133405E-2</v>
      </c>
      <c r="AC124" s="43">
        <f t="shared" si="159"/>
        <v>0.24446026197478118</v>
      </c>
      <c r="AD124" s="43">
        <f t="shared" si="159"/>
        <v>0.25021191616577526</v>
      </c>
      <c r="AE124" s="43">
        <f t="shared" si="159"/>
        <v>0.38447699667735818</v>
      </c>
      <c r="AF124" s="43">
        <f t="shared" si="159"/>
        <v>0.30960916030984609</v>
      </c>
      <c r="AG124" s="12"/>
      <c r="AH124" s="43">
        <f t="shared" si="168"/>
        <v>0.69404000735259364</v>
      </c>
      <c r="AI124" s="43">
        <f t="shared" si="168"/>
        <v>0.61100665781656927</v>
      </c>
      <c r="AJ124" s="43">
        <f t="shared" si="168"/>
        <v>0.37892839216741619</v>
      </c>
      <c r="AK124" s="43">
        <f t="shared" si="168"/>
        <v>5.4273008443476718E-2</v>
      </c>
      <c r="AL124" s="43">
        <f t="shared" si="168"/>
        <v>-5.9563398431897209E-2</v>
      </c>
      <c r="AM124" s="43">
        <f t="shared" si="168"/>
        <v>-0.1260403289583317</v>
      </c>
      <c r="AN124" s="12"/>
      <c r="AO124" s="43">
        <f t="shared" ref="AO124:AT124" si="183">(AO76-AO$66)/(AO$66+MIN(AO$52:AO$53))</f>
        <v>1.1836734693877551</v>
      </c>
      <c r="AP124" s="43">
        <f t="shared" si="183"/>
        <v>0.75725593667546176</v>
      </c>
      <c r="AQ124" s="43">
        <f t="shared" si="183"/>
        <v>0.59838274932614555</v>
      </c>
      <c r="AR124" s="43">
        <f t="shared" si="183"/>
        <v>9.8081023454157784E-2</v>
      </c>
      <c r="AS124" s="43">
        <f t="shared" si="183"/>
        <v>0.11981566820276497</v>
      </c>
      <c r="AT124" s="43">
        <f t="shared" si="183"/>
        <v>0.13025210084033614</v>
      </c>
      <c r="AU124" s="12"/>
      <c r="AV124" s="43">
        <f t="shared" ref="AV124:BG124" si="184">(AV76-AV$66)/(AV$66+MIN(AV$52:AV$53))</f>
        <v>1.4882776194102694</v>
      </c>
      <c r="AW124" s="43">
        <f t="shared" si="184"/>
        <v>1.1140767723666201</v>
      </c>
      <c r="AX124" s="43">
        <f t="shared" si="184"/>
        <v>1.0386840744149664</v>
      </c>
      <c r="AY124" s="43">
        <f t="shared" si="184"/>
        <v>1.1817710156213184</v>
      </c>
      <c r="AZ124" s="43">
        <f t="shared" si="184"/>
        <v>1.2947382441874284</v>
      </c>
      <c r="BA124" s="43">
        <f t="shared" si="184"/>
        <v>0.98024736584347183</v>
      </c>
      <c r="BB124" s="43">
        <f t="shared" si="184"/>
        <v>7.8892136487930239E-2</v>
      </c>
      <c r="BC124" s="43">
        <f t="shared" si="184"/>
        <v>0.13546193031987885</v>
      </c>
      <c r="BD124" s="43">
        <f t="shared" si="184"/>
        <v>0.10493976586987672</v>
      </c>
      <c r="BE124" s="43">
        <f t="shared" si="184"/>
        <v>0.11919963710845574</v>
      </c>
      <c r="BF124" s="43">
        <f t="shared" si="184"/>
        <v>0.17166530958792886</v>
      </c>
      <c r="BG124" s="43">
        <f t="shared" si="184"/>
        <v>0.10579056224614322</v>
      </c>
      <c r="BH124" s="12"/>
      <c r="BI124" s="43">
        <f t="shared" ref="BI124:BN124" si="185">(BI76-BI$66)/(BI$66+MIN(BI$52:BI$53))</f>
        <v>0.69396235639208004</v>
      </c>
      <c r="BJ124" s="43">
        <f t="shared" si="185"/>
        <v>0.73709131905298753</v>
      </c>
      <c r="BK124" s="43">
        <f t="shared" si="185"/>
        <v>0.49557739557739555</v>
      </c>
      <c r="BL124" s="43">
        <f t="shared" si="185"/>
        <v>0.55299145299145303</v>
      </c>
      <c r="BM124" s="43">
        <f t="shared" si="185"/>
        <v>0.28583545377438502</v>
      </c>
      <c r="BN124" s="43">
        <f t="shared" si="185"/>
        <v>0.30915603313185591</v>
      </c>
      <c r="BO124" s="12"/>
      <c r="BP124" s="119"/>
      <c r="BQ124" s="119"/>
      <c r="BR124" s="119"/>
      <c r="BS124" s="119"/>
      <c r="BT124" s="119"/>
      <c r="BU124" s="119"/>
      <c r="BV124" s="12"/>
      <c r="BW124" s="43">
        <f t="shared" ref="BW124:CB124" si="186">(BW76-BW$66)/(BW$66+MIN(BW$52:BW$53))</f>
        <v>0.56675312426314539</v>
      </c>
      <c r="BX124" s="43">
        <f t="shared" si="186"/>
        <v>0.68529002320185617</v>
      </c>
      <c r="BY124" s="43">
        <f t="shared" si="186"/>
        <v>0.24769097971514892</v>
      </c>
      <c r="BZ124" s="43">
        <f t="shared" si="186"/>
        <v>0.44460136674259682</v>
      </c>
      <c r="CA124" s="43">
        <f t="shared" si="186"/>
        <v>0.2663952778343171</v>
      </c>
      <c r="CB124" s="43">
        <f t="shared" si="186"/>
        <v>0.26191435768261967</v>
      </c>
      <c r="CC124" s="12"/>
      <c r="CD124" s="43">
        <f t="shared" ref="CD124:CK124" si="187">(CD76-CD$66)/(CD$66+MIN(CD$52:CD$53))</f>
        <v>1.7734928967730696</v>
      </c>
      <c r="CE124" s="43">
        <f t="shared" si="187"/>
        <v>1.8710818651383285</v>
      </c>
      <c r="CF124" s="43">
        <f t="shared" si="187"/>
        <v>2.2225616921269098</v>
      </c>
      <c r="CG124" s="43">
        <f t="shared" si="187"/>
        <v>2.0701039583178997</v>
      </c>
      <c r="CH124" s="43">
        <f t="shared" si="187"/>
        <v>0.21791744840525334</v>
      </c>
      <c r="CI124" s="43">
        <f t="shared" si="187"/>
        <v>0.1596022727272727</v>
      </c>
      <c r="CJ124" s="43">
        <f t="shared" si="187"/>
        <v>0.19791466646184575</v>
      </c>
      <c r="CK124" s="43">
        <f t="shared" si="187"/>
        <v>0.20059500959692897</v>
      </c>
      <c r="CL124" s="12"/>
      <c r="CM124" s="43">
        <f t="shared" ref="CM124:CR124" si="188">(CM76-CM$66)/(CM$66+MIN(CM$52:CM$53))</f>
        <v>0.85700505964067497</v>
      </c>
      <c r="CN124" s="43">
        <f t="shared" si="188"/>
        <v>0.8286303544924265</v>
      </c>
      <c r="CO124" s="119"/>
      <c r="CP124" s="43">
        <f t="shared" si="166"/>
        <v>0.22444109760942832</v>
      </c>
      <c r="CQ124" s="43">
        <f t="shared" si="188"/>
        <v>0.20660315963574841</v>
      </c>
      <c r="CR124" s="43">
        <f t="shared" si="188"/>
        <v>0.11786819991154356</v>
      </c>
      <c r="CS124" s="12"/>
      <c r="CT124" s="119"/>
      <c r="CU124" s="119"/>
      <c r="CV124" s="119"/>
      <c r="CW124" s="119"/>
      <c r="CX124" s="12"/>
      <c r="CY124" s="43">
        <f t="shared" ref="CY124:CZ124" si="189">(CY76-CY$66)/(CY$66+MIN(CY$52:CY$53))</f>
        <v>6.9896743447180276E-2</v>
      </c>
      <c r="CZ124" s="43">
        <f t="shared" si="189"/>
        <v>5.9412702025950358E-2</v>
      </c>
      <c r="DA124" s="12"/>
    </row>
    <row r="125" spans="1:105" s="1" customFormat="1" ht="12.95" customHeight="1" x14ac:dyDescent="0.2">
      <c r="C125" s="6" t="s">
        <v>241</v>
      </c>
      <c r="D125" s="67" t="s">
        <v>798</v>
      </c>
      <c r="E125" s="197" t="s">
        <v>46</v>
      </c>
      <c r="F125" s="13" t="s">
        <v>13</v>
      </c>
      <c r="G125" s="12"/>
      <c r="H125" s="43">
        <f t="shared" si="156"/>
        <v>0.91937666754641356</v>
      </c>
      <c r="I125" s="43">
        <f t="shared" si="157"/>
        <v>0.74938959932135285</v>
      </c>
      <c r="J125" s="43">
        <f t="shared" si="157"/>
        <v>0.77190698280776515</v>
      </c>
      <c r="K125" s="43">
        <f t="shared" si="157"/>
        <v>0.8907530765745757</v>
      </c>
      <c r="L125" s="43">
        <f t="shared" si="157"/>
        <v>0.79590795747276211</v>
      </c>
      <c r="M125" s="43">
        <f t="shared" si="157"/>
        <v>0.67857823641951476</v>
      </c>
      <c r="N125" s="119"/>
      <c r="O125" s="43">
        <f t="shared" si="158"/>
        <v>0.15301281627445779</v>
      </c>
      <c r="P125" s="43">
        <f t="shared" si="158"/>
        <v>7.2190333384583957E-2</v>
      </c>
      <c r="Q125" s="43">
        <f t="shared" si="158"/>
        <v>9.5748133428071439E-2</v>
      </c>
      <c r="R125" s="43">
        <f t="shared" si="158"/>
        <v>0.18697473139588786</v>
      </c>
      <c r="S125" s="43">
        <f t="shared" si="158"/>
        <v>0.12521548564462179</v>
      </c>
      <c r="T125" s="12"/>
      <c r="U125" s="43">
        <f t="shared" si="159"/>
        <v>1.0156258552982826</v>
      </c>
      <c r="V125" s="43">
        <f t="shared" si="159"/>
        <v>1.0185769624082228</v>
      </c>
      <c r="W125" s="43">
        <f t="shared" si="159"/>
        <v>0.74203264934183033</v>
      </c>
      <c r="X125" s="43">
        <f t="shared" si="159"/>
        <v>1.1424880618233513</v>
      </c>
      <c r="Y125" s="43">
        <f t="shared" si="159"/>
        <v>0.71812730431892247</v>
      </c>
      <c r="Z125" s="43">
        <f t="shared" si="159"/>
        <v>0.53964363731414833</v>
      </c>
      <c r="AA125" s="43">
        <f t="shared" si="159"/>
        <v>0.69911781514239346</v>
      </c>
      <c r="AB125" s="43">
        <f t="shared" si="159"/>
        <v>7.983853076414206E-2</v>
      </c>
      <c r="AC125" s="43">
        <f t="shared" si="159"/>
        <v>0.28090515155933665</v>
      </c>
      <c r="AD125" s="43">
        <f t="shared" si="159"/>
        <v>0.32504993676427074</v>
      </c>
      <c r="AE125" s="43">
        <f t="shared" si="159"/>
        <v>0.43607566520644664</v>
      </c>
      <c r="AF125" s="43">
        <f t="shared" si="159"/>
        <v>0.32654542052173047</v>
      </c>
      <c r="AG125" s="12"/>
      <c r="AH125" s="43">
        <f t="shared" si="168"/>
        <v>0.71935227999749629</v>
      </c>
      <c r="AI125" s="43">
        <f t="shared" si="168"/>
        <v>0.64125564207225794</v>
      </c>
      <c r="AJ125" s="43">
        <f t="shared" si="168"/>
        <v>0.38969684219305317</v>
      </c>
      <c r="AK125" s="43">
        <f t="shared" si="168"/>
        <v>5.2506275946273342E-2</v>
      </c>
      <c r="AL125" s="43">
        <f t="shared" si="168"/>
        <v>-6.7738098192142451E-2</v>
      </c>
      <c r="AM125" s="43">
        <f t="shared" si="168"/>
        <v>-0.13147066522763748</v>
      </c>
      <c r="AN125" s="12"/>
      <c r="AO125" s="43">
        <f t="shared" ref="AO125:AT125" si="190">(AO77-AO$66)/(AO$66+MIN(AO$52:AO$53))</f>
        <v>1.2925170068027212</v>
      </c>
      <c r="AP125" s="43">
        <f t="shared" si="190"/>
        <v>0.82058047493403696</v>
      </c>
      <c r="AQ125" s="43">
        <f t="shared" si="190"/>
        <v>0.65229110512129385</v>
      </c>
      <c r="AR125" s="43">
        <f t="shared" si="190"/>
        <v>0.10874200426439233</v>
      </c>
      <c r="AS125" s="43">
        <f t="shared" si="190"/>
        <v>0.14055299539170507</v>
      </c>
      <c r="AT125" s="43">
        <f t="shared" si="190"/>
        <v>0.14495798319327732</v>
      </c>
      <c r="AU125" s="12"/>
      <c r="AV125" s="43">
        <f t="shared" ref="AV125:BG125" si="191">(AV77-AV$66)/(AV$66+MIN(AV$52:AV$53))</f>
        <v>1.6548526249300382</v>
      </c>
      <c r="AW125" s="43">
        <f t="shared" si="191"/>
        <v>1.2513027367089211</v>
      </c>
      <c r="AX125" s="43">
        <f t="shared" si="191"/>
        <v>1.1261522069972791</v>
      </c>
      <c r="AY125" s="43">
        <f t="shared" si="191"/>
        <v>1.2747192977488377</v>
      </c>
      <c r="AZ125" s="43">
        <f t="shared" si="191"/>
        <v>1.386361985235343</v>
      </c>
      <c r="BA125" s="43">
        <f t="shared" si="191"/>
        <v>1.069360762738333</v>
      </c>
      <c r="BB125" s="43">
        <f t="shared" si="191"/>
        <v>9.8981380792548743E-2</v>
      </c>
      <c r="BC125" s="43">
        <f t="shared" si="191"/>
        <v>0.15994013878119073</v>
      </c>
      <c r="BD125" s="43">
        <f t="shared" si="191"/>
        <v>0.11209474990645865</v>
      </c>
      <c r="BE125" s="43">
        <f t="shared" si="191"/>
        <v>0.15440367501095303</v>
      </c>
      <c r="BF125" s="43">
        <f t="shared" si="191"/>
        <v>0.20780537476433494</v>
      </c>
      <c r="BG125" s="43">
        <f t="shared" si="191"/>
        <v>0.13075238030422229</v>
      </c>
      <c r="BH125" s="12"/>
      <c r="BI125" s="43">
        <f t="shared" ref="BI125:BN125" si="192">(BI77-BI$66)/(BI$66+MIN(BI$52:BI$53))</f>
        <v>0.71865069665118553</v>
      </c>
      <c r="BJ125" s="43">
        <f t="shared" si="192"/>
        <v>0.87643742953776782</v>
      </c>
      <c r="BK125" s="43">
        <f t="shared" si="192"/>
        <v>0.53611793611793612</v>
      </c>
      <c r="BL125" s="43">
        <f t="shared" si="192"/>
        <v>0.56358974358974367</v>
      </c>
      <c r="BM125" s="43">
        <f t="shared" si="192"/>
        <v>0.28816793893129772</v>
      </c>
      <c r="BN125" s="43">
        <f t="shared" si="192"/>
        <v>0.57241996865905531</v>
      </c>
      <c r="BO125" s="12"/>
      <c r="BP125" s="119"/>
      <c r="BQ125" s="119"/>
      <c r="BR125" s="119"/>
      <c r="BS125" s="119"/>
      <c r="BT125" s="119"/>
      <c r="BU125" s="119"/>
      <c r="BV125" s="12"/>
      <c r="BW125" s="43">
        <f t="shared" ref="BW125:CB125" si="193">(BW77-BW$66)/(BW$66+MIN(BW$52:BW$53))</f>
        <v>0.59186512614949305</v>
      </c>
      <c r="BX125" s="43">
        <f t="shared" si="193"/>
        <v>0.68169373549883994</v>
      </c>
      <c r="BY125" s="43">
        <f t="shared" si="193"/>
        <v>0.26542943461372459</v>
      </c>
      <c r="BZ125" s="43">
        <f t="shared" si="193"/>
        <v>0.50842824601366743</v>
      </c>
      <c r="CA125" s="43">
        <f t="shared" si="193"/>
        <v>0.30327702015062075</v>
      </c>
      <c r="CB125" s="43">
        <f t="shared" si="193"/>
        <v>0.30856423173803527</v>
      </c>
      <c r="CC125" s="12"/>
      <c r="CD125" s="43">
        <f t="shared" ref="CD125:CK125" si="194">(CD77-CD$66)/(CD$66+MIN(CD$52:CD$53))</f>
        <v>1.853780509043863</v>
      </c>
      <c r="CE125" s="43">
        <f t="shared" si="194"/>
        <v>1.9755418759876409</v>
      </c>
      <c r="CF125" s="43">
        <f t="shared" si="194"/>
        <v>2.3379553466509986</v>
      </c>
      <c r="CG125" s="43">
        <f t="shared" si="194"/>
        <v>2.1844334148208504</v>
      </c>
      <c r="CH125" s="43">
        <f t="shared" si="194"/>
        <v>0.2433771106941838</v>
      </c>
      <c r="CI125" s="43">
        <f t="shared" si="194"/>
        <v>0.20484848484848489</v>
      </c>
      <c r="CJ125" s="43">
        <f t="shared" si="194"/>
        <v>0.2452667153116479</v>
      </c>
      <c r="CK125" s="43">
        <f t="shared" si="194"/>
        <v>0.22723608445297513</v>
      </c>
      <c r="CL125" s="12"/>
      <c r="CM125" s="43">
        <f t="shared" ref="CM125:CR125" si="195">(CM77-CM$66)/(CM$66+MIN(CM$52:CM$53))</f>
        <v>0.91957218886462755</v>
      </c>
      <c r="CN125" s="43">
        <f t="shared" si="195"/>
        <v>0.89444041742892633</v>
      </c>
      <c r="CO125" s="119"/>
      <c r="CP125" s="43">
        <f t="shared" si="166"/>
        <v>0.24282828282828281</v>
      </c>
      <c r="CQ125" s="43">
        <f t="shared" si="195"/>
        <v>0.22921227433290975</v>
      </c>
      <c r="CR125" s="43">
        <f t="shared" si="195"/>
        <v>0.13378303103346528</v>
      </c>
      <c r="CS125" s="12"/>
      <c r="CT125" s="119"/>
      <c r="CU125" s="119"/>
      <c r="CV125" s="119"/>
      <c r="CW125" s="119"/>
      <c r="CX125" s="12"/>
      <c r="CY125" s="43">
        <f t="shared" ref="CY125:CZ125" si="196">(CY77-CY$66)/(CY$66+MIN(CY$52:CY$53))</f>
        <v>7.6250992851469399E-2</v>
      </c>
      <c r="CZ125" s="43">
        <f t="shared" si="196"/>
        <v>8.0355110402913724E-2</v>
      </c>
      <c r="DA125" s="12"/>
    </row>
    <row r="126" spans="1:105" s="1" customFormat="1" ht="12.95" customHeight="1" x14ac:dyDescent="0.2">
      <c r="C126" s="6" t="s">
        <v>242</v>
      </c>
      <c r="D126" s="67" t="s">
        <v>799</v>
      </c>
      <c r="E126" s="197" t="s">
        <v>83</v>
      </c>
      <c r="F126" s="13" t="s">
        <v>13</v>
      </c>
      <c r="G126" s="12"/>
      <c r="H126" s="43">
        <f t="shared" si="156"/>
        <v>0.96844857758813552</v>
      </c>
      <c r="I126" s="43">
        <f t="shared" si="157"/>
        <v>0.79641040703100774</v>
      </c>
      <c r="J126" s="43">
        <f t="shared" si="157"/>
        <v>0.81429729179043575</v>
      </c>
      <c r="K126" s="43">
        <f t="shared" si="157"/>
        <v>0.95044743893124273</v>
      </c>
      <c r="L126" s="43">
        <f t="shared" si="157"/>
        <v>0.86267638203155361</v>
      </c>
      <c r="M126" s="43">
        <f t="shared" si="157"/>
        <v>0.72032041134602032</v>
      </c>
      <c r="N126" s="119"/>
      <c r="O126" s="43">
        <f t="shared" si="158"/>
        <v>0.1742109057521089</v>
      </c>
      <c r="P126" s="43">
        <f t="shared" si="158"/>
        <v>8.1058427723083165E-2</v>
      </c>
      <c r="Q126" s="43">
        <f t="shared" si="158"/>
        <v>0.10682089751162419</v>
      </c>
      <c r="R126" s="43">
        <f t="shared" si="158"/>
        <v>0.22063968480623855</v>
      </c>
      <c r="S126" s="43">
        <f t="shared" si="158"/>
        <v>0.14997535593231384</v>
      </c>
      <c r="T126" s="12"/>
      <c r="U126" s="119"/>
      <c r="V126" s="119"/>
      <c r="W126" s="119"/>
      <c r="X126" s="119"/>
      <c r="Y126" s="119"/>
      <c r="Z126" s="119"/>
      <c r="AA126" s="119"/>
      <c r="AB126" s="119"/>
      <c r="AC126" s="119"/>
      <c r="AD126" s="119"/>
      <c r="AE126" s="119"/>
      <c r="AF126" s="119"/>
      <c r="AG126" s="12"/>
      <c r="AH126" s="43">
        <f t="shared" si="168"/>
        <v>0.73731162324882127</v>
      </c>
      <c r="AI126" s="43">
        <f t="shared" si="168"/>
        <v>0.6627176379535813</v>
      </c>
      <c r="AJ126" s="43">
        <f t="shared" si="168"/>
        <v>0.39733717907659638</v>
      </c>
      <c r="AK126" s="43">
        <f t="shared" si="168"/>
        <v>5.1252759290710062E-2</v>
      </c>
      <c r="AL126" s="43">
        <f t="shared" si="168"/>
        <v>-7.3538139975444505E-2</v>
      </c>
      <c r="AM126" s="43">
        <f t="shared" si="168"/>
        <v>-0.13532355012654529</v>
      </c>
      <c r="AN126" s="12"/>
      <c r="AO126" s="43">
        <f t="shared" ref="AO126:AT126" si="197">(AO78-AO$66)/(AO$66+MIN(AO$52:AO$53))</f>
        <v>1.3764172335600906</v>
      </c>
      <c r="AP126" s="43">
        <f t="shared" si="197"/>
        <v>0.87862796833773082</v>
      </c>
      <c r="AQ126" s="43">
        <f t="shared" si="197"/>
        <v>0.70080862533692723</v>
      </c>
      <c r="AR126" s="43">
        <f t="shared" si="197"/>
        <v>0.12366737739872068</v>
      </c>
      <c r="AS126" s="43">
        <f t="shared" si="197"/>
        <v>0.15898617511520738</v>
      </c>
      <c r="AT126" s="43">
        <f t="shared" si="197"/>
        <v>0.16176470588235295</v>
      </c>
      <c r="AU126" s="12"/>
      <c r="AV126" s="43">
        <f t="shared" ref="AV126:BG126" si="198">(AV78-AV$66)/(AV$66+MIN(AV$52:AV$53))</f>
        <v>1.785621788141819</v>
      </c>
      <c r="AW126" s="43">
        <f t="shared" si="198"/>
        <v>1.339014177834928</v>
      </c>
      <c r="AX126" s="43">
        <f t="shared" si="198"/>
        <v>1.1821864794328236</v>
      </c>
      <c r="AY126" s="43">
        <f t="shared" si="198"/>
        <v>1.3371274300344584</v>
      </c>
      <c r="AZ126" s="43">
        <f t="shared" si="198"/>
        <v>1.4628204174201547</v>
      </c>
      <c r="BA126" s="43">
        <f t="shared" si="198"/>
        <v>1.1269417268857822</v>
      </c>
      <c r="BB126" s="43">
        <f t="shared" si="198"/>
        <v>0.10881673998335127</v>
      </c>
      <c r="BC126" s="43">
        <f t="shared" si="198"/>
        <v>0.17348633181317819</v>
      </c>
      <c r="BD126" s="43">
        <f t="shared" si="198"/>
        <v>0.12521222064019349</v>
      </c>
      <c r="BE126" s="43">
        <f t="shared" si="198"/>
        <v>0.17478496011239883</v>
      </c>
      <c r="BF126" s="43">
        <f t="shared" si="198"/>
        <v>0.24334310552113425</v>
      </c>
      <c r="BG126" s="43">
        <f t="shared" si="198"/>
        <v>0.13788432832081651</v>
      </c>
      <c r="BH126" s="12"/>
      <c r="BI126" s="43">
        <f t="shared" ref="BI126:BN126" si="199">(BI78-BI$66)/(BI$66+MIN(BI$52:BI$53))</f>
        <v>0.76044976778293816</v>
      </c>
      <c r="BJ126" s="43">
        <f t="shared" si="199"/>
        <v>1.1129650507328073</v>
      </c>
      <c r="BK126" s="43">
        <f t="shared" si="199"/>
        <v>0.56339066339066346</v>
      </c>
      <c r="BL126" s="43">
        <f t="shared" si="199"/>
        <v>0.84478632478632487</v>
      </c>
      <c r="BM126" s="43">
        <f t="shared" si="199"/>
        <v>0.37955894826123837</v>
      </c>
      <c r="BN126" s="43">
        <f t="shared" si="199"/>
        <v>0.64629505260801434</v>
      </c>
      <c r="BO126" s="12"/>
      <c r="BP126" s="119"/>
      <c r="BQ126" s="119"/>
      <c r="BR126" s="119"/>
      <c r="BS126" s="119"/>
      <c r="BT126" s="119"/>
      <c r="BU126" s="119"/>
      <c r="BV126" s="12"/>
      <c r="BW126" s="43">
        <f t="shared" ref="BW126:CB126" si="200">(BW78-BW$66)/(BW$66+MIN(BW$52:BW$53))</f>
        <v>0.58967224711153032</v>
      </c>
      <c r="BX126" s="43">
        <f t="shared" si="200"/>
        <v>0.67953596287703011</v>
      </c>
      <c r="BY126" s="43">
        <f t="shared" si="200"/>
        <v>0.26365990504963321</v>
      </c>
      <c r="BZ126" s="43">
        <f t="shared" si="200"/>
        <v>0.53435079726651491</v>
      </c>
      <c r="CA126" s="43">
        <f t="shared" si="200"/>
        <v>0.31646651740280901</v>
      </c>
      <c r="CB126" s="43">
        <f t="shared" si="200"/>
        <v>0.31909319899244332</v>
      </c>
      <c r="CC126" s="12"/>
      <c r="CD126" s="43">
        <f t="shared" ref="CD126:CK126" si="201">(CD78-CD$66)/(CD$66+MIN(CD$52:CD$53))</f>
        <v>1.9183439902470578</v>
      </c>
      <c r="CE126" s="43">
        <f t="shared" si="201"/>
        <v>2.0630439397155595</v>
      </c>
      <c r="CF126" s="43">
        <f t="shared" si="201"/>
        <v>2.4303172737955343</v>
      </c>
      <c r="CG126" s="43">
        <f t="shared" si="201"/>
        <v>2.278267525989579</v>
      </c>
      <c r="CH126" s="43">
        <f t="shared" si="201"/>
        <v>0.20566604127579738</v>
      </c>
      <c r="CI126" s="43">
        <f t="shared" si="201"/>
        <v>0.18806818181818183</v>
      </c>
      <c r="CJ126" s="43">
        <f t="shared" si="201"/>
        <v>0.23610737739544532</v>
      </c>
      <c r="CK126" s="43">
        <f t="shared" si="201"/>
        <v>0.18262955854126675</v>
      </c>
      <c r="CL126" s="12"/>
      <c r="CM126" s="43">
        <f t="shared" ref="CM126:CR126" si="202">(CM78-CM$66)/(CM$66+MIN(CM$52:CM$53))</f>
        <v>0.9541802871903986</v>
      </c>
      <c r="CN126" s="43">
        <f t="shared" si="202"/>
        <v>0.94356230202504787</v>
      </c>
      <c r="CO126" s="119"/>
      <c r="CP126" s="43">
        <f t="shared" si="166"/>
        <v>0.26301756804152726</v>
      </c>
      <c r="CQ126" s="43">
        <f t="shared" si="202"/>
        <v>0.26153140441903178</v>
      </c>
      <c r="CR126" s="43">
        <f t="shared" si="202"/>
        <v>0.14857893047569884</v>
      </c>
      <c r="CS126" s="12"/>
      <c r="CT126" s="119"/>
      <c r="CU126" s="119"/>
      <c r="CV126" s="119"/>
      <c r="CW126" s="119"/>
      <c r="CX126" s="12"/>
      <c r="CY126" s="43">
        <f t="shared" ref="CY126:CZ126" si="203">(CY78-CY$66)/(CY$66+MIN(CY$52:CY$53))</f>
        <v>8.5583796664019052E-2</v>
      </c>
      <c r="CZ126" s="43">
        <f t="shared" si="203"/>
        <v>8.9915775096744824E-2</v>
      </c>
      <c r="DA126" s="12"/>
    </row>
    <row r="127" spans="1:105" s="1" customFormat="1" ht="12.95" customHeight="1" x14ac:dyDescent="0.2">
      <c r="C127" s="6" t="s">
        <v>243</v>
      </c>
      <c r="D127" s="67" t="s">
        <v>800</v>
      </c>
      <c r="E127" s="197" t="s">
        <v>84</v>
      </c>
      <c r="F127" s="13" t="s">
        <v>13</v>
      </c>
      <c r="G127" s="12"/>
      <c r="H127" s="43">
        <f t="shared" si="156"/>
        <v>1.0248943949676863</v>
      </c>
      <c r="I127" s="43">
        <f t="shared" si="157"/>
        <v>0.85167010947275035</v>
      </c>
      <c r="J127" s="43">
        <f t="shared" si="157"/>
        <v>0.85017372350627252</v>
      </c>
      <c r="K127" s="43">
        <f t="shared" si="157"/>
        <v>1.0110176779365014</v>
      </c>
      <c r="L127" s="43">
        <f t="shared" si="157"/>
        <v>0.92761050921236698</v>
      </c>
      <c r="M127" s="43">
        <f t="shared" si="157"/>
        <v>0.76019040846524599</v>
      </c>
      <c r="N127" s="119"/>
      <c r="O127" s="43">
        <f t="shared" si="158"/>
        <v>0.20959386526887333</v>
      </c>
      <c r="P127" s="43">
        <f t="shared" si="158"/>
        <v>9.0746261874378786E-2</v>
      </c>
      <c r="Q127" s="43">
        <f t="shared" si="158"/>
        <v>0.13025038345648665</v>
      </c>
      <c r="R127" s="43">
        <f t="shared" si="158"/>
        <v>0.26406051411462383</v>
      </c>
      <c r="S127" s="43">
        <f t="shared" si="158"/>
        <v>0.17549948912492133</v>
      </c>
      <c r="T127" s="12"/>
      <c r="U127" s="119"/>
      <c r="V127" s="119"/>
      <c r="W127" s="119"/>
      <c r="X127" s="119"/>
      <c r="Y127" s="119"/>
      <c r="Z127" s="119"/>
      <c r="AA127" s="119"/>
      <c r="AB127" s="119"/>
      <c r="AC127" s="119"/>
      <c r="AD127" s="119"/>
      <c r="AE127" s="119"/>
      <c r="AF127" s="119"/>
      <c r="AG127" s="12"/>
      <c r="AH127" s="43">
        <f t="shared" si="168"/>
        <v>0.75124197211699173</v>
      </c>
      <c r="AI127" s="43">
        <f t="shared" si="168"/>
        <v>0.6793648552738476</v>
      </c>
      <c r="AJ127" s="43">
        <f t="shared" si="168"/>
        <v>0.40326348477545609</v>
      </c>
      <c r="AK127" s="43">
        <f t="shared" si="168"/>
        <v>5.0280456234874669E-2</v>
      </c>
      <c r="AL127" s="43">
        <f t="shared" si="168"/>
        <v>-7.8037001897101929E-2</v>
      </c>
      <c r="AM127" s="43">
        <f t="shared" si="168"/>
        <v>-0.13831207983164631</v>
      </c>
      <c r="AN127" s="12"/>
      <c r="AO127" s="43">
        <f t="shared" ref="AO127:AT127" si="204">(AO79-AO$66)/(AO$66+MIN(AO$52:AO$53))</f>
        <v>1.4149659863945578</v>
      </c>
      <c r="AP127" s="43">
        <f t="shared" si="204"/>
        <v>0.90765171503957787</v>
      </c>
      <c r="AQ127" s="43">
        <f t="shared" si="204"/>
        <v>0.72237196765498657</v>
      </c>
      <c r="AR127" s="43">
        <f t="shared" si="204"/>
        <v>0.12366737739872068</v>
      </c>
      <c r="AS127" s="43">
        <f t="shared" si="204"/>
        <v>0.16359447004608296</v>
      </c>
      <c r="AT127" s="43">
        <f t="shared" si="204"/>
        <v>0.16596638655462184</v>
      </c>
      <c r="AU127" s="12"/>
      <c r="AV127" s="43">
        <f t="shared" ref="AV127:BG127" si="205">(AV79-AV$66)/(AV$66+MIN(AV$52:AV$53))</f>
        <v>1.87747155754057</v>
      </c>
      <c r="AW127" s="43">
        <f t="shared" si="205"/>
        <v>1.4019683573527879</v>
      </c>
      <c r="AX127" s="43">
        <f t="shared" si="205"/>
        <v>1.230020614438776</v>
      </c>
      <c r="AY127" s="43">
        <f t="shared" si="205"/>
        <v>1.3875850689036828</v>
      </c>
      <c r="AZ127" s="43">
        <f t="shared" si="205"/>
        <v>1.5114757833559438</v>
      </c>
      <c r="BA127" s="43">
        <f t="shared" si="205"/>
        <v>1.165329036317414</v>
      </c>
      <c r="BB127" s="43">
        <f t="shared" si="205"/>
        <v>0.11090936959841571</v>
      </c>
      <c r="BC127" s="43">
        <f t="shared" si="205"/>
        <v>0.1851313047705013</v>
      </c>
      <c r="BD127" s="43">
        <f t="shared" si="205"/>
        <v>0.12521222064019349</v>
      </c>
      <c r="BE127" s="43">
        <f t="shared" si="205"/>
        <v>0.18590202471318745</v>
      </c>
      <c r="BF127" s="43">
        <f t="shared" si="205"/>
        <v>0.26081080368973053</v>
      </c>
      <c r="BG127" s="43">
        <f t="shared" si="205"/>
        <v>0.14145030232911293</v>
      </c>
      <c r="BH127" s="12"/>
      <c r="BI127" s="43">
        <f t="shared" ref="BI127:BN127" si="206">(BI79-BI$66)/(BI$66+MIN(BI$52:BI$53))</f>
        <v>0.77340503544365669</v>
      </c>
      <c r="BJ127" s="43">
        <f t="shared" si="206"/>
        <v>1.3213077790304397</v>
      </c>
      <c r="BK127" s="43">
        <f t="shared" si="206"/>
        <v>0.57960687960687951</v>
      </c>
      <c r="BL127" s="119"/>
      <c r="BM127" s="43">
        <f t="shared" si="206"/>
        <v>0.39694656488549618</v>
      </c>
      <c r="BN127" s="43">
        <f t="shared" si="206"/>
        <v>0.82583389299306031</v>
      </c>
      <c r="BO127" s="12"/>
      <c r="BP127" s="119"/>
      <c r="BQ127" s="119"/>
      <c r="BR127" s="119"/>
      <c r="BS127" s="119"/>
      <c r="BT127" s="119"/>
      <c r="BU127" s="119"/>
      <c r="BV127" s="12"/>
      <c r="BW127" s="43">
        <f t="shared" ref="BW127:CB127" si="207">(BW79-BW$66)/(BW$66+MIN(BW$52:BW$53))</f>
        <v>0.58255128507427489</v>
      </c>
      <c r="BX127" s="43">
        <f t="shared" si="207"/>
        <v>0.67229698375870073</v>
      </c>
      <c r="BY127" s="43">
        <f t="shared" si="207"/>
        <v>0.27304704359085036</v>
      </c>
      <c r="BZ127" s="43">
        <f t="shared" si="207"/>
        <v>0.52193621867881546</v>
      </c>
      <c r="CA127" s="43">
        <f t="shared" si="207"/>
        <v>0.31025849786281307</v>
      </c>
      <c r="CB127" s="43">
        <f t="shared" si="207"/>
        <v>0.29881612090680099</v>
      </c>
      <c r="CC127" s="12"/>
      <c r="CD127" s="43">
        <f t="shared" ref="CD127:CK127" si="208">(CD79-CD$66)/(CD$66+MIN(CD$52:CD$53))</f>
        <v>1.9651680640907618</v>
      </c>
      <c r="CE127" s="43">
        <f t="shared" si="208"/>
        <v>2.1208283214226751</v>
      </c>
      <c r="CF127" s="43">
        <f t="shared" si="208"/>
        <v>2.4888366627497063</v>
      </c>
      <c r="CG127" s="43">
        <f t="shared" si="208"/>
        <v>2.3466676543941523</v>
      </c>
      <c r="CH127" s="43">
        <f t="shared" si="208"/>
        <v>0.19435272045028149</v>
      </c>
      <c r="CI127" s="43">
        <f t="shared" si="208"/>
        <v>0.21297348484848483</v>
      </c>
      <c r="CJ127" s="43">
        <f t="shared" si="208"/>
        <v>0.24495948385114641</v>
      </c>
      <c r="CK127" s="43">
        <f t="shared" si="208"/>
        <v>0.21103646833013445</v>
      </c>
      <c r="CL127" s="12"/>
      <c r="CM127" s="43">
        <f t="shared" ref="CM127:CR127" si="209">(CM79-CM$66)/(CM$66+MIN(CM$52:CM$53))</f>
        <v>0.97898478526688726</v>
      </c>
      <c r="CN127" s="43">
        <f t="shared" si="209"/>
        <v>0.95668334595339721</v>
      </c>
      <c r="CO127" s="119"/>
      <c r="CP127" s="43">
        <f t="shared" si="166"/>
        <v>0.26969696969696971</v>
      </c>
      <c r="CQ127" s="43">
        <f t="shared" si="209"/>
        <v>0.26528347914725287</v>
      </c>
      <c r="CR127" s="43">
        <f t="shared" si="209"/>
        <v>0.15239042670401592</v>
      </c>
      <c r="CS127" s="12"/>
      <c r="CT127" s="119"/>
      <c r="CU127" s="119"/>
      <c r="CV127" s="119"/>
      <c r="CW127" s="119"/>
      <c r="CX127" s="12"/>
      <c r="CY127" s="43">
        <f t="shared" ref="CY127:CZ127" si="210">(CY79-CY$66)/(CY$66+MIN(CY$52:CY$53))</f>
        <v>9.2335186656076249E-2</v>
      </c>
      <c r="CZ127" s="43">
        <f t="shared" si="210"/>
        <v>9.7655360801274738E-2</v>
      </c>
      <c r="DA127" s="12"/>
    </row>
    <row r="128" spans="1:105" s="1" customFormat="1" ht="12.95" customHeight="1" x14ac:dyDescent="0.2">
      <c r="C128" s="6" t="s">
        <v>244</v>
      </c>
      <c r="D128" s="67" t="s">
        <v>801</v>
      </c>
      <c r="E128" s="197" t="s">
        <v>47</v>
      </c>
      <c r="F128" s="13" t="s">
        <v>13</v>
      </c>
      <c r="G128" s="12"/>
      <c r="H128" s="43">
        <f t="shared" si="156"/>
        <v>1.0653721603363187</v>
      </c>
      <c r="I128" s="43">
        <f t="shared" si="157"/>
        <v>0.88928193051911253</v>
      </c>
      <c r="J128" s="43">
        <f t="shared" si="157"/>
        <v>0.88058851966759966</v>
      </c>
      <c r="K128" s="43">
        <f t="shared" si="157"/>
        <v>1.0486803738251893</v>
      </c>
      <c r="L128" s="43">
        <f t="shared" si="157"/>
        <v>0.95943873130214852</v>
      </c>
      <c r="M128" s="43">
        <f t="shared" si="157"/>
        <v>0.77823475377871476</v>
      </c>
      <c r="N128" s="119"/>
      <c r="O128" s="43">
        <f t="shared" si="158"/>
        <v>0.22913370858411367</v>
      </c>
      <c r="P128" s="43">
        <f t="shared" si="158"/>
        <v>9.8943660002413572E-2</v>
      </c>
      <c r="Q128" s="43">
        <f t="shared" si="158"/>
        <v>0.13365232286768516</v>
      </c>
      <c r="R128" s="43">
        <f t="shared" si="158"/>
        <v>0.2766337720670331</v>
      </c>
      <c r="S128" s="43">
        <f t="shared" si="158"/>
        <v>0.18195076717537756</v>
      </c>
      <c r="T128" s="12"/>
      <c r="U128" s="119"/>
      <c r="V128" s="119"/>
      <c r="W128" s="119"/>
      <c r="X128" s="119"/>
      <c r="Y128" s="119"/>
      <c r="Z128" s="119"/>
      <c r="AA128" s="119"/>
      <c r="AB128" s="119"/>
      <c r="AC128" s="119"/>
      <c r="AD128" s="119"/>
      <c r="AE128" s="119"/>
      <c r="AF128" s="119"/>
      <c r="AG128" s="12"/>
      <c r="AH128" s="43">
        <f t="shared" si="168"/>
        <v>0.76262389589372415</v>
      </c>
      <c r="AI128" s="43">
        <f t="shared" si="168"/>
        <v>0.69296662220926963</v>
      </c>
      <c r="AJ128" s="43">
        <f t="shared" si="168"/>
        <v>0.40810562910223325</v>
      </c>
      <c r="AK128" s="43">
        <f t="shared" si="168"/>
        <v>4.9486026793506749E-2</v>
      </c>
      <c r="AL128" s="43">
        <f t="shared" si="168"/>
        <v>-8.1712839735689727E-2</v>
      </c>
      <c r="AM128" s="43">
        <f t="shared" si="168"/>
        <v>-0.14075388639585104</v>
      </c>
      <c r="AN128" s="12"/>
      <c r="AO128" s="43">
        <f t="shared" ref="AO128:AT128" si="211">(AO80-AO$66)/(AO$66+MIN(AO$52:AO$53))</f>
        <v>1.4557823129251701</v>
      </c>
      <c r="AP128" s="43">
        <f t="shared" si="211"/>
        <v>0.9366754617414248</v>
      </c>
      <c r="AQ128" s="43">
        <f t="shared" si="211"/>
        <v>0.74663072776280326</v>
      </c>
      <c r="AR128" s="43">
        <f t="shared" si="211"/>
        <v>0.13219616204690832</v>
      </c>
      <c r="AS128" s="43">
        <f t="shared" si="211"/>
        <v>0.17050691244239632</v>
      </c>
      <c r="AT128" s="43">
        <f t="shared" si="211"/>
        <v>0.17436974789915966</v>
      </c>
      <c r="AU128" s="12"/>
      <c r="AV128" s="43">
        <f t="shared" ref="AV128:BG128" si="212">(AV80-AV$66)/(AV$66+MIN(AV$52:AV$53))</f>
        <v>1.9459696906515029</v>
      </c>
      <c r="AW128" s="43">
        <f t="shared" si="212"/>
        <v>1.4486534792424368</v>
      </c>
      <c r="AX128" s="43">
        <f t="shared" si="212"/>
        <v>1.2737546807299331</v>
      </c>
      <c r="AY128" s="43">
        <f t="shared" si="212"/>
        <v>1.427420046958334</v>
      </c>
      <c r="AZ128" s="43">
        <f t="shared" si="212"/>
        <v>1.5487571676444056</v>
      </c>
      <c r="BA128" s="43">
        <f t="shared" si="212"/>
        <v>1.1996034197385146</v>
      </c>
      <c r="BB128" s="43">
        <f t="shared" si="212"/>
        <v>0.11300199921348016</v>
      </c>
      <c r="BC128" s="43">
        <f t="shared" si="212"/>
        <v>0.19368679510649345</v>
      </c>
      <c r="BD128" s="43">
        <f t="shared" si="212"/>
        <v>0.12878971265848418</v>
      </c>
      <c r="BE128" s="43">
        <f t="shared" si="212"/>
        <v>0.19022532761349412</v>
      </c>
      <c r="BF128" s="43">
        <f t="shared" si="212"/>
        <v>0.27044815440343878</v>
      </c>
      <c r="BG128" s="43">
        <f t="shared" si="212"/>
        <v>0.14382761833464477</v>
      </c>
      <c r="BH128" s="12"/>
      <c r="BI128" s="43">
        <f t="shared" ref="BI128:BN128" si="213">(BI80-BI$66)/(BI$66+MIN(BI$52:BI$53))</f>
        <v>0.91273527254949882</v>
      </c>
      <c r="BJ128" s="43">
        <f t="shared" si="213"/>
        <v>1.3258173618940248</v>
      </c>
      <c r="BK128" s="43">
        <f t="shared" si="213"/>
        <v>0.64373464373464373</v>
      </c>
      <c r="BL128" s="119"/>
      <c r="BM128" s="43">
        <f t="shared" si="213"/>
        <v>0.46225614927905007</v>
      </c>
      <c r="BN128" s="43">
        <f t="shared" si="213"/>
        <v>0.82986344302663984</v>
      </c>
      <c r="BO128" s="12"/>
      <c r="BP128" s="119"/>
      <c r="BQ128" s="119"/>
      <c r="BR128" s="119"/>
      <c r="BS128" s="119"/>
      <c r="BT128" s="119"/>
      <c r="BU128" s="119"/>
      <c r="BV128" s="12"/>
      <c r="BW128" s="43">
        <f t="shared" ref="BW128:CB128" si="214">(BW80-BW$66)/(BW$66+MIN(BW$52:BW$53))</f>
        <v>0.57561895779297345</v>
      </c>
      <c r="BX128" s="43">
        <f t="shared" si="214"/>
        <v>0.68867749419953594</v>
      </c>
      <c r="BY128" s="43">
        <f t="shared" si="214"/>
        <v>0.29292188174363398</v>
      </c>
      <c r="BZ128" s="43">
        <f t="shared" si="214"/>
        <v>0.53790432801822319</v>
      </c>
      <c r="CA128" s="43">
        <f t="shared" si="214"/>
        <v>0.31943822511703651</v>
      </c>
      <c r="CB128" s="43">
        <f t="shared" si="214"/>
        <v>0.30413098236775821</v>
      </c>
      <c r="CC128" s="12"/>
      <c r="CD128" s="43">
        <f t="shared" ref="CD128:CK128" si="215">(CD80-CD$66)/(CD$66+MIN(CD$52:CD$53))</f>
        <v>2.0026372751474137</v>
      </c>
      <c r="CE128" s="43">
        <f t="shared" si="215"/>
        <v>2.174131465364749</v>
      </c>
      <c r="CF128" s="43">
        <f t="shared" si="215"/>
        <v>2.5400705052878969</v>
      </c>
      <c r="CG128" s="43">
        <f t="shared" si="215"/>
        <v>2.401239597994913</v>
      </c>
      <c r="CH128" s="43">
        <f t="shared" si="215"/>
        <v>0.22630393996247655</v>
      </c>
      <c r="CI128" s="43">
        <f t="shared" si="215"/>
        <v>0.24206439393939394</v>
      </c>
      <c r="CJ128" s="43">
        <f t="shared" si="215"/>
        <v>0.28271054956027497</v>
      </c>
      <c r="CK128" s="43">
        <f t="shared" si="215"/>
        <v>0.25299424184261038</v>
      </c>
      <c r="CL128" s="12"/>
      <c r="CM128" s="43">
        <f t="shared" ref="CM128:CR128" si="216">(CM80-CM$66)/(CM$66+MIN(CM$52:CM$53))</f>
        <v>1.0037527292576405</v>
      </c>
      <c r="CN128" s="43">
        <f t="shared" si="216"/>
        <v>0.9732203467835685</v>
      </c>
      <c r="CO128" s="119"/>
      <c r="CP128" s="43">
        <f t="shared" si="166"/>
        <v>0.27676767676767677</v>
      </c>
      <c r="CQ128" s="43">
        <f t="shared" si="216"/>
        <v>0.27138258969363149</v>
      </c>
      <c r="CR128" s="43">
        <f t="shared" si="216"/>
        <v>0.15772202987861786</v>
      </c>
      <c r="CS128" s="12"/>
      <c r="CT128" s="119"/>
      <c r="CU128" s="119"/>
      <c r="CV128" s="119"/>
      <c r="CW128" s="119"/>
      <c r="CX128" s="12"/>
      <c r="CY128" s="43">
        <f t="shared" ref="CY128:CZ128" si="217">(CY80-CY$66)/(CY$66+MIN(CY$52:CY$53))</f>
        <v>0.10305798252581415</v>
      </c>
      <c r="CZ128" s="43">
        <f t="shared" si="217"/>
        <v>0.10585021625312997</v>
      </c>
      <c r="DA128" s="12"/>
    </row>
    <row r="129" spans="1:105" s="1" customFormat="1" ht="12.95" customHeight="1" x14ac:dyDescent="0.2">
      <c r="A129" s="8"/>
      <c r="C129" s="6" t="s">
        <v>245</v>
      </c>
      <c r="D129" s="67" t="s">
        <v>802</v>
      </c>
      <c r="E129" s="197" t="s">
        <v>85</v>
      </c>
      <c r="F129" s="13" t="s">
        <v>13</v>
      </c>
      <c r="G129" s="12"/>
      <c r="H129" s="43">
        <f t="shared" si="156"/>
        <v>1.08622116168828</v>
      </c>
      <c r="I129" s="43">
        <f t="shared" si="157"/>
        <v>0.91364879341636607</v>
      </c>
      <c r="J129" s="43">
        <f t="shared" si="157"/>
        <v>0.89947876374144042</v>
      </c>
      <c r="K129" s="43">
        <f t="shared" si="157"/>
        <v>1.0650255795901185</v>
      </c>
      <c r="L129" s="43">
        <f t="shared" si="157"/>
        <v>0.979982861935625</v>
      </c>
      <c r="M129" s="43">
        <f t="shared" si="157"/>
        <v>0.78997281595191182</v>
      </c>
      <c r="N129" s="119"/>
      <c r="O129" s="43">
        <f t="shared" si="158"/>
        <v>0.23283043569779477</v>
      </c>
      <c r="P129" s="43">
        <f t="shared" si="158"/>
        <v>0.10068959934395781</v>
      </c>
      <c r="Q129" s="43">
        <f t="shared" si="158"/>
        <v>0.13320238894555211</v>
      </c>
      <c r="R129" s="43">
        <f t="shared" si="158"/>
        <v>0.27379429289851825</v>
      </c>
      <c r="S129" s="43">
        <f t="shared" si="158"/>
        <v>0.17627499119022236</v>
      </c>
      <c r="T129" s="12"/>
      <c r="U129" s="119"/>
      <c r="V129" s="119"/>
      <c r="W129" s="119"/>
      <c r="X129" s="119"/>
      <c r="Y129" s="119"/>
      <c r="Z129" s="119"/>
      <c r="AA129" s="119"/>
      <c r="AB129" s="119"/>
      <c r="AC129" s="119"/>
      <c r="AD129" s="119"/>
      <c r="AE129" s="119"/>
      <c r="AF129" s="119"/>
      <c r="AG129" s="12"/>
      <c r="AH129" s="43">
        <f t="shared" si="168"/>
        <v>0.772247175328027</v>
      </c>
      <c r="AI129" s="43">
        <f t="shared" si="168"/>
        <v>0.70446675229162059</v>
      </c>
      <c r="AJ129" s="43">
        <f t="shared" si="168"/>
        <v>0.41219960379683251</v>
      </c>
      <c r="AK129" s="43">
        <f t="shared" si="168"/>
        <v>4.8814346271383577E-2</v>
      </c>
      <c r="AL129" s="43">
        <f t="shared" si="168"/>
        <v>-8.4820716345110278E-2</v>
      </c>
      <c r="AM129" s="43">
        <f t="shared" si="168"/>
        <v>-0.14281840442925184</v>
      </c>
      <c r="AN129" s="12"/>
      <c r="AO129" s="43">
        <f t="shared" ref="AO129:AT129" si="218">(AO81-AO$66)/(AO$66+MIN(AO$52:AO$53))</f>
        <v>1.489795918367347</v>
      </c>
      <c r="AP129" s="43">
        <f t="shared" si="218"/>
        <v>0.96569920844327173</v>
      </c>
      <c r="AQ129" s="43">
        <f t="shared" si="218"/>
        <v>0.78706199460916437</v>
      </c>
      <c r="AR129" s="43">
        <f t="shared" si="218"/>
        <v>0.13859275053304904</v>
      </c>
      <c r="AS129" s="43">
        <f t="shared" si="218"/>
        <v>0.17741935483870969</v>
      </c>
      <c r="AT129" s="43">
        <f t="shared" si="218"/>
        <v>0.17815126050420171</v>
      </c>
      <c r="AU129" s="12"/>
      <c r="AV129" s="43">
        <f t="shared" ref="AV129:BG129" si="219">(AV81-AV$66)/(AV$66+MIN(AV$52:AV$53))</f>
        <v>2.0051271692473085</v>
      </c>
      <c r="AW129" s="43">
        <f t="shared" si="219"/>
        <v>1.4854356964888267</v>
      </c>
      <c r="AX129" s="43">
        <f t="shared" si="219"/>
        <v>1.3120219887346944</v>
      </c>
      <c r="AY129" s="43">
        <f t="shared" si="219"/>
        <v>1.4738941880220937</v>
      </c>
      <c r="AZ129" s="43">
        <f t="shared" si="219"/>
        <v>1.5951377372507292</v>
      </c>
      <c r="BA129" s="43">
        <f t="shared" si="219"/>
        <v>1.240732679843835</v>
      </c>
      <c r="BB129" s="43">
        <f t="shared" si="219"/>
        <v>0.11404831402101238</v>
      </c>
      <c r="BC129" s="43">
        <f t="shared" si="219"/>
        <v>0.19606332019982464</v>
      </c>
      <c r="BD129" s="43">
        <f t="shared" si="219"/>
        <v>0.12878971265848418</v>
      </c>
      <c r="BE129" s="43">
        <f t="shared" si="219"/>
        <v>0.19578385991388844</v>
      </c>
      <c r="BF129" s="43">
        <f t="shared" si="219"/>
        <v>0.28008550511714708</v>
      </c>
      <c r="BG129" s="43">
        <f t="shared" si="219"/>
        <v>0.14620493434017665</v>
      </c>
      <c r="BH129" s="12"/>
      <c r="BI129" s="43">
        <f t="shared" ref="BI129:BN129" si="220">(BI81-BI$66)/(BI$66+MIN(BI$52:BI$53))</f>
        <v>0.92740161329748216</v>
      </c>
      <c r="BJ129" s="43">
        <f t="shared" si="220"/>
        <v>1.3303269447576098</v>
      </c>
      <c r="BK129" s="43">
        <f t="shared" si="220"/>
        <v>0.64864864864864868</v>
      </c>
      <c r="BL129" s="119"/>
      <c r="BM129" s="43">
        <f t="shared" si="220"/>
        <v>0.4792196776929602</v>
      </c>
      <c r="BN129" s="43">
        <f t="shared" si="220"/>
        <v>0.8300873069173943</v>
      </c>
      <c r="BO129" s="12"/>
      <c r="BP129" s="119"/>
      <c r="BQ129" s="119"/>
      <c r="BR129" s="119"/>
      <c r="BS129" s="119"/>
      <c r="BT129" s="119"/>
      <c r="BU129" s="119"/>
      <c r="BV129" s="12"/>
      <c r="BW129" s="43">
        <f t="shared" ref="BW129:CB129" si="221">(BW81-BW$66)/(BW$66+MIN(BW$52:BW$53))</f>
        <v>0.59228955435038921</v>
      </c>
      <c r="BX129" s="43">
        <f t="shared" si="221"/>
        <v>0.72225058004640375</v>
      </c>
      <c r="BY129" s="43">
        <f t="shared" si="221"/>
        <v>0.26098403107466545</v>
      </c>
      <c r="BZ129" s="43">
        <f t="shared" si="221"/>
        <v>0.49257403189066062</v>
      </c>
      <c r="CA129" s="43">
        <f t="shared" si="221"/>
        <v>0.28911052310197449</v>
      </c>
      <c r="CB129" s="43">
        <f t="shared" si="221"/>
        <v>0.27843828715365243</v>
      </c>
      <c r="CC129" s="12"/>
      <c r="CD129" s="43">
        <f t="shared" ref="CD129:CK129" si="222">(CD81-CD$66)/(CD$66+MIN(CD$52:CD$53))</f>
        <v>2.0286368273082376</v>
      </c>
      <c r="CE129" s="43">
        <f t="shared" si="222"/>
        <v>2.206915257435317</v>
      </c>
      <c r="CF129" s="43">
        <f t="shared" si="222"/>
        <v>2.5720329024676847</v>
      </c>
      <c r="CG129" s="43">
        <f t="shared" si="222"/>
        <v>2.4469219942217943</v>
      </c>
      <c r="CH129" s="43">
        <f t="shared" si="222"/>
        <v>0.2538273921200751</v>
      </c>
      <c r="CI129" s="43">
        <f t="shared" si="222"/>
        <v>0.27905303030303036</v>
      </c>
      <c r="CJ129" s="43">
        <f t="shared" si="222"/>
        <v>0.3201927877414647</v>
      </c>
      <c r="CK129" s="43">
        <f t="shared" si="222"/>
        <v>0.26523992322456813</v>
      </c>
      <c r="CL129" s="12"/>
      <c r="CM129" s="43">
        <f t="shared" ref="CM129:CR129" si="223">(CM81-CM$66)/(CM$66+MIN(CM$52:CM$53))</f>
        <v>1.016179380458514</v>
      </c>
      <c r="CN129" s="43">
        <f t="shared" si="223"/>
        <v>1.0012414713198201</v>
      </c>
      <c r="CO129" s="119"/>
      <c r="CP129" s="43">
        <f t="shared" si="166"/>
        <v>0.28447595573512924</v>
      </c>
      <c r="CQ129" s="43">
        <f t="shared" si="223"/>
        <v>0.27598475222363406</v>
      </c>
      <c r="CR129" s="43">
        <f t="shared" si="223"/>
        <v>0.16338877025898055</v>
      </c>
      <c r="CS129" s="12"/>
      <c r="CT129" s="119"/>
      <c r="CU129" s="119"/>
      <c r="CV129" s="119"/>
      <c r="CW129" s="119"/>
      <c r="CX129" s="12"/>
      <c r="CY129" s="43">
        <f t="shared" ref="CY129:CZ129" si="224">(CY81-CY$66)/(CY$66+MIN(CY$52:CY$53))</f>
        <v>0.10444797458300237</v>
      </c>
      <c r="CZ129" s="43">
        <f t="shared" si="224"/>
        <v>0.10471204188481675</v>
      </c>
      <c r="DA129" s="12"/>
    </row>
    <row r="130" spans="1:105" s="1" customFormat="1" ht="12.95" customHeight="1" x14ac:dyDescent="0.2">
      <c r="A130" s="8"/>
      <c r="C130" s="6" t="s">
        <v>246</v>
      </c>
      <c r="D130" s="67" t="s">
        <v>803</v>
      </c>
      <c r="E130" s="197" t="s">
        <v>86</v>
      </c>
      <c r="F130" s="13" t="s">
        <v>13</v>
      </c>
      <c r="G130" s="12"/>
      <c r="H130" s="43">
        <f t="shared" si="156"/>
        <v>1.1260822479735046</v>
      </c>
      <c r="I130" s="43">
        <f t="shared" si="157"/>
        <v>0.95129680287297247</v>
      </c>
      <c r="J130" s="43">
        <f t="shared" si="157"/>
        <v>0.93854950065544118</v>
      </c>
      <c r="K130" s="43">
        <f t="shared" si="157"/>
        <v>1.0971500400547429</v>
      </c>
      <c r="L130" s="43">
        <f t="shared" si="157"/>
        <v>1.0223108552235713</v>
      </c>
      <c r="M130" s="43">
        <f t="shared" si="157"/>
        <v>0.81411405609824772</v>
      </c>
      <c r="N130" s="119"/>
      <c r="O130" s="43">
        <f t="shared" si="158"/>
        <v>0.25266601718212728</v>
      </c>
      <c r="P130" s="43">
        <f t="shared" si="158"/>
        <v>0.10805661168758332</v>
      </c>
      <c r="Q130" s="43">
        <f t="shared" si="158"/>
        <v>0.14493359291513777</v>
      </c>
      <c r="R130" s="43">
        <f t="shared" si="158"/>
        <v>0.29367064707810969</v>
      </c>
      <c r="S130" s="43">
        <f t="shared" si="158"/>
        <v>0.1915827276095754</v>
      </c>
      <c r="T130" s="12"/>
      <c r="U130" s="119"/>
      <c r="V130" s="119"/>
      <c r="W130" s="119"/>
      <c r="X130" s="119"/>
      <c r="Y130" s="119"/>
      <c r="Z130" s="119"/>
      <c r="AA130" s="119"/>
      <c r="AB130" s="119"/>
      <c r="AC130" s="119"/>
      <c r="AD130" s="119"/>
      <c r="AE130" s="119"/>
      <c r="AF130" s="119"/>
      <c r="AG130" s="12"/>
      <c r="AH130" s="43">
        <f t="shared" si="168"/>
        <v>0.78058323914504923</v>
      </c>
      <c r="AI130" s="43">
        <f t="shared" si="168"/>
        <v>0.71442861809059299</v>
      </c>
      <c r="AJ130" s="43">
        <f t="shared" si="168"/>
        <v>0.41574596598577651</v>
      </c>
      <c r="AK130" s="43">
        <f t="shared" si="168"/>
        <v>4.8232510137943406E-2</v>
      </c>
      <c r="AL130" s="43">
        <f t="shared" si="168"/>
        <v>-8.7512881518991767E-2</v>
      </c>
      <c r="AM130" s="43">
        <f t="shared" si="168"/>
        <v>-0.14460677129475882</v>
      </c>
      <c r="AN130" s="12"/>
      <c r="AO130" s="43">
        <f t="shared" ref="AO130:AT130" si="225">(AO82-AO$66)/(AO$66+MIN(AO$52:AO$53))</f>
        <v>1.5222222222222221</v>
      </c>
      <c r="AP130" s="43">
        <f t="shared" si="225"/>
        <v>0.97783641160949875</v>
      </c>
      <c r="AQ130" s="43">
        <f t="shared" si="225"/>
        <v>0.8274932614555256</v>
      </c>
      <c r="AR130" s="43">
        <f t="shared" si="225"/>
        <v>0.14498933901918976</v>
      </c>
      <c r="AS130" s="43">
        <f t="shared" si="225"/>
        <v>0.18225806451612903</v>
      </c>
      <c r="AT130" s="43">
        <f t="shared" si="225"/>
        <v>0.1796218487394958</v>
      </c>
      <c r="AU130" s="12"/>
      <c r="AV130" s="43">
        <f t="shared" ref="AV130:BG130" si="226">(AV82-AV$66)/(AV$66+MIN(AV$52:AV$53))</f>
        <v>2.0526088296992051</v>
      </c>
      <c r="AW130" s="43">
        <f t="shared" si="226"/>
        <v>1.5151444104186034</v>
      </c>
      <c r="AX130" s="43">
        <f t="shared" si="226"/>
        <v>1.3461892280246603</v>
      </c>
      <c r="AY130" s="43">
        <f t="shared" si="226"/>
        <v>1.5270074920949619</v>
      </c>
      <c r="AZ130" s="43">
        <f t="shared" si="226"/>
        <v>1.6429084601695041</v>
      </c>
      <c r="BA130" s="43">
        <f t="shared" si="226"/>
        <v>1.285974865959687</v>
      </c>
      <c r="BB130" s="43">
        <f t="shared" si="226"/>
        <v>0.1192798880586735</v>
      </c>
      <c r="BC130" s="43">
        <f t="shared" si="226"/>
        <v>0.20141050165981986</v>
      </c>
      <c r="BD130" s="43">
        <f t="shared" si="226"/>
        <v>0.13355970201620693</v>
      </c>
      <c r="BE130" s="43">
        <f t="shared" si="226"/>
        <v>0.19763670401401986</v>
      </c>
      <c r="BF130" s="43">
        <f t="shared" si="226"/>
        <v>0.28731351815242828</v>
      </c>
      <c r="BG130" s="43">
        <f t="shared" si="226"/>
        <v>0.15571419836230135</v>
      </c>
      <c r="BH130" s="12"/>
      <c r="BI130" s="43">
        <f t="shared" ref="BI130:BN130" si="227">(BI82-BI$66)/(BI$66+MIN(BI$52:BI$53))</f>
        <v>0.9386458078709361</v>
      </c>
      <c r="BJ130" s="43">
        <f t="shared" si="227"/>
        <v>1.3472378804960541</v>
      </c>
      <c r="BK130" s="43">
        <f t="shared" si="227"/>
        <v>0.65110565110565111</v>
      </c>
      <c r="BL130" s="119"/>
      <c r="BM130" s="43">
        <f t="shared" si="227"/>
        <v>0.50254452926208659</v>
      </c>
      <c r="BN130" s="43">
        <f t="shared" si="227"/>
        <v>0.8347884486232372</v>
      </c>
      <c r="BO130" s="12"/>
      <c r="BP130" s="119"/>
      <c r="BQ130" s="119"/>
      <c r="BR130" s="119"/>
      <c r="BS130" s="119"/>
      <c r="BT130" s="119"/>
      <c r="BU130" s="119"/>
      <c r="BV130" s="12"/>
      <c r="BW130" s="43">
        <f t="shared" ref="BW130:CB130" si="228">(BW82-BW$66)/(BW$66+MIN(BW$52:BW$53))</f>
        <v>0.61480782834237202</v>
      </c>
      <c r="BX130" s="43">
        <f t="shared" si="228"/>
        <v>0.75624129930394413</v>
      </c>
      <c r="BY130" s="43">
        <f t="shared" si="228"/>
        <v>0.27108329736728537</v>
      </c>
      <c r="BZ130" s="43">
        <f t="shared" si="228"/>
        <v>0.51439635535307515</v>
      </c>
      <c r="CA130" s="43">
        <f t="shared" si="228"/>
        <v>0.30352127009973551</v>
      </c>
      <c r="CB130" s="43">
        <f t="shared" si="228"/>
        <v>0.28418136020151141</v>
      </c>
      <c r="CC130" s="12"/>
      <c r="CD130" s="43">
        <f t="shared" ref="CD130:CK130" si="229">(CD82-CD$66)/(CD$66+MIN(CD$52:CD$53))</f>
        <v>2.0619759659642227</v>
      </c>
      <c r="CE130" s="43">
        <f t="shared" si="229"/>
        <v>2.2526710535625836</v>
      </c>
      <c r="CF130" s="43">
        <f t="shared" si="229"/>
        <v>2.6126909518213868</v>
      </c>
      <c r="CG130" s="43">
        <f t="shared" si="229"/>
        <v>2.4963083685211251</v>
      </c>
      <c r="CH130" s="43">
        <f t="shared" si="229"/>
        <v>0.27840525328330212</v>
      </c>
      <c r="CI130" s="43">
        <f t="shared" si="229"/>
        <v>0.28532196969696966</v>
      </c>
      <c r="CJ130" s="43">
        <f t="shared" si="229"/>
        <v>0.31135988325204506</v>
      </c>
      <c r="CK130" s="43">
        <f t="shared" si="229"/>
        <v>0.24529750479846452</v>
      </c>
      <c r="CL130" s="12"/>
      <c r="CM130" s="43">
        <f t="shared" ref="CM130:CR130" si="230">(CM82-CM$66)/(CM$66+MIN(CM$52:CM$53))</f>
        <v>1.0318129093886448</v>
      </c>
      <c r="CN130" s="43">
        <f t="shared" si="230"/>
        <v>1.0106888497693132</v>
      </c>
      <c r="CO130" s="119"/>
      <c r="CP130" s="43">
        <f t="shared" si="166"/>
        <v>0.29530366512906864</v>
      </c>
      <c r="CQ130" s="43">
        <f t="shared" si="230"/>
        <v>0.28567304416913597</v>
      </c>
      <c r="CR130" s="43">
        <f t="shared" si="230"/>
        <v>0.16867605979409334</v>
      </c>
      <c r="CS130" s="12"/>
      <c r="CT130" s="119"/>
      <c r="CU130" s="119"/>
      <c r="CV130" s="119"/>
      <c r="CW130" s="119"/>
      <c r="CX130" s="12"/>
      <c r="CY130" s="43">
        <f t="shared" ref="CY130:CZ130" si="231">(CY82-CY$66)/(CY$66+MIN(CY$52:CY$53))</f>
        <v>0.10961080222398727</v>
      </c>
      <c r="CZ130" s="43">
        <f t="shared" si="231"/>
        <v>0.10653312087411791</v>
      </c>
      <c r="DA130" s="12"/>
    </row>
    <row r="131" spans="1:105" s="1" customFormat="1" ht="12.95" customHeight="1" x14ac:dyDescent="0.2">
      <c r="A131" s="8"/>
      <c r="C131" s="6" t="s">
        <v>247</v>
      </c>
      <c r="D131" s="67" t="s">
        <v>804</v>
      </c>
      <c r="E131" s="197" t="s">
        <v>87</v>
      </c>
      <c r="F131" s="13" t="s">
        <v>13</v>
      </c>
      <c r="G131" s="12"/>
      <c r="H131" s="43">
        <f t="shared" si="156"/>
        <v>1.1536753567483025</v>
      </c>
      <c r="I131" s="43">
        <f t="shared" si="157"/>
        <v>0.97398693609561138</v>
      </c>
      <c r="J131" s="43">
        <f t="shared" si="157"/>
        <v>0.96207461893837498</v>
      </c>
      <c r="K131" s="43">
        <f t="shared" si="157"/>
        <v>1.1234263395119608</v>
      </c>
      <c r="L131" s="43">
        <f t="shared" si="157"/>
        <v>1.0529752472528446</v>
      </c>
      <c r="M131" s="43">
        <f t="shared" si="157"/>
        <v>0.83754091260760688</v>
      </c>
      <c r="N131" s="119"/>
      <c r="O131" s="43">
        <f t="shared" si="158"/>
        <v>0.26088331345199317</v>
      </c>
      <c r="P131" s="43">
        <f t="shared" si="158"/>
        <v>0.11044130932483608</v>
      </c>
      <c r="Q131" s="43">
        <f t="shared" si="158"/>
        <v>0.16458802351338137</v>
      </c>
      <c r="R131" s="43">
        <f t="shared" si="158"/>
        <v>0.30678528432723645</v>
      </c>
      <c r="S131" s="43">
        <f t="shared" si="158"/>
        <v>0.201697971939546</v>
      </c>
      <c r="T131" s="12"/>
      <c r="U131" s="119"/>
      <c r="V131" s="119"/>
      <c r="W131" s="119"/>
      <c r="X131" s="119"/>
      <c r="Y131" s="119"/>
      <c r="Z131" s="119"/>
      <c r="AA131" s="119"/>
      <c r="AB131" s="119"/>
      <c r="AC131" s="119"/>
      <c r="AD131" s="119"/>
      <c r="AE131" s="119"/>
      <c r="AF131" s="119"/>
      <c r="AG131" s="12"/>
      <c r="AH131" s="43">
        <f t="shared" si="168"/>
        <v>0.7879361685386268</v>
      </c>
      <c r="AI131" s="43">
        <f t="shared" si="168"/>
        <v>0.72321560646495819</v>
      </c>
      <c r="AJ131" s="43">
        <f t="shared" si="168"/>
        <v>0.41887407912787011</v>
      </c>
      <c r="AK131" s="43">
        <f t="shared" si="168"/>
        <v>4.7719294296303373E-2</v>
      </c>
      <c r="AL131" s="43">
        <f t="shared" si="168"/>
        <v>-8.9887539495935032E-2</v>
      </c>
      <c r="AM131" s="43">
        <f t="shared" si="168"/>
        <v>-0.14618422266515685</v>
      </c>
      <c r="AN131" s="12"/>
      <c r="AO131" s="43">
        <f t="shared" ref="AO131:AT131" si="232">(AO83-AO$66)/(AO$66+MIN(AO$52:AO$53))</f>
        <v>1.5448979591836733</v>
      </c>
      <c r="AP131" s="43">
        <f t="shared" si="232"/>
        <v>1.0068601583113457</v>
      </c>
      <c r="AQ131" s="43">
        <f t="shared" si="232"/>
        <v>0.84366576819407013</v>
      </c>
      <c r="AR131" s="43">
        <f t="shared" si="232"/>
        <v>0.14925373134328357</v>
      </c>
      <c r="AS131" s="43">
        <f t="shared" si="232"/>
        <v>0.18686635944700458</v>
      </c>
      <c r="AT131" s="43">
        <f t="shared" si="232"/>
        <v>0.18172268907563024</v>
      </c>
      <c r="AU131" s="12"/>
      <c r="AV131" s="43">
        <f t="shared" ref="AV131:BG131" si="233">(AV83-AV$66)/(AV$66+MIN(AV$52:AV$53))</f>
        <v>2.1117663082950111</v>
      </c>
      <c r="AW131" s="43">
        <f t="shared" si="233"/>
        <v>1.5575854303182841</v>
      </c>
      <c r="AX131" s="43">
        <f t="shared" si="233"/>
        <v>1.3912899838874149</v>
      </c>
      <c r="AY131" s="43">
        <f t="shared" si="233"/>
        <v>1.5668424701496131</v>
      </c>
      <c r="AZ131" s="43">
        <f t="shared" si="233"/>
        <v>1.6808217323272618</v>
      </c>
      <c r="BA131" s="43">
        <f t="shared" si="233"/>
        <v>1.3161363233702559</v>
      </c>
      <c r="BB131" s="43">
        <f t="shared" si="233"/>
        <v>0.12451146209633462</v>
      </c>
      <c r="BC131" s="43">
        <f t="shared" si="233"/>
        <v>0.20616355184648227</v>
      </c>
      <c r="BD131" s="43">
        <f t="shared" si="233"/>
        <v>0.13713719403449762</v>
      </c>
      <c r="BE131" s="43">
        <f t="shared" si="233"/>
        <v>0.2044304657145018</v>
      </c>
      <c r="BF131" s="43">
        <f t="shared" si="233"/>
        <v>0.29996254096417041</v>
      </c>
      <c r="BG131" s="43">
        <f t="shared" si="233"/>
        <v>0.16522346238442609</v>
      </c>
      <c r="BH131" s="12"/>
      <c r="BI131" s="43">
        <f t="shared" ref="BI131:BN131" si="234">(BI83-BI$66)/(BI$66+MIN(BI$52:BI$53))</f>
        <v>0.95917868491811287</v>
      </c>
      <c r="BJ131" s="43">
        <f t="shared" si="234"/>
        <v>1.3799323562570462</v>
      </c>
      <c r="BK131" s="43">
        <f t="shared" si="234"/>
        <v>0.65601965601965606</v>
      </c>
      <c r="BL131" s="119"/>
      <c r="BM131" s="43">
        <f t="shared" si="234"/>
        <v>0.52586938083121293</v>
      </c>
      <c r="BN131" s="43">
        <f t="shared" si="234"/>
        <v>0.83702708753078137</v>
      </c>
      <c r="BO131" s="12"/>
      <c r="BP131" s="119"/>
      <c r="BQ131" s="119"/>
      <c r="BR131" s="119"/>
      <c r="BS131" s="119"/>
      <c r="BT131" s="119"/>
      <c r="BU131" s="119"/>
      <c r="BV131" s="12"/>
      <c r="BW131" s="43">
        <f t="shared" ref="BW131:CB131" si="235">(BW83-BW$66)/(BW$66+MIN(BW$52:BW$53))</f>
        <v>0.6374204197123321</v>
      </c>
      <c r="BX131" s="43">
        <f t="shared" si="235"/>
        <v>0.76735498839907201</v>
      </c>
      <c r="BY131" s="43">
        <f t="shared" si="235"/>
        <v>0.30174794993526116</v>
      </c>
      <c r="BZ131" s="43">
        <f t="shared" si="235"/>
        <v>0.51396355353075185</v>
      </c>
      <c r="CA131" s="43">
        <f t="shared" si="235"/>
        <v>0.32796661917362097</v>
      </c>
      <c r="CB131" s="43">
        <f t="shared" si="235"/>
        <v>0.28370277078085643</v>
      </c>
      <c r="CC131" s="12"/>
      <c r="CD131" s="119"/>
      <c r="CE131" s="119"/>
      <c r="CF131" s="119"/>
      <c r="CG131" s="119"/>
      <c r="CH131" s="43">
        <f t="shared" ref="CH131:CK131" si="236">(CH83-CH$66)/(CH$66+MIN(CH$52:CH$53))</f>
        <v>0.29833020637898683</v>
      </c>
      <c r="CI131" s="43">
        <f t="shared" si="236"/>
        <v>0.34518939393939402</v>
      </c>
      <c r="CJ131" s="43">
        <f t="shared" si="236"/>
        <v>0.32750873689465798</v>
      </c>
      <c r="CK131" s="43">
        <f t="shared" si="236"/>
        <v>0.29470249520153546</v>
      </c>
      <c r="CL131" s="12"/>
      <c r="CM131" s="43">
        <f t="shared" ref="CM131:CR131" si="237">(CM83-CM$66)/(CM$66+MIN(CM$52:CM$53))</f>
        <v>1.039830103711789</v>
      </c>
      <c r="CN131" s="43">
        <f t="shared" si="237"/>
        <v>1.0288217010962815</v>
      </c>
      <c r="CO131" s="119"/>
      <c r="CP131" s="43">
        <f t="shared" si="166"/>
        <v>0.29862018185185246</v>
      </c>
      <c r="CQ131" s="43">
        <f t="shared" si="237"/>
        <v>0.28746376116052602</v>
      </c>
      <c r="CR131" s="43">
        <f t="shared" si="237"/>
        <v>0.17123834593837459</v>
      </c>
      <c r="CS131" s="12"/>
      <c r="CT131" s="119"/>
      <c r="CU131" s="119"/>
      <c r="CV131" s="119"/>
      <c r="CW131" s="119"/>
      <c r="CX131" s="12"/>
      <c r="CY131" s="43">
        <f t="shared" ref="CY131:CZ131" si="238">(CY83-CY$66)/(CY$66+MIN(CY$52:CY$53))</f>
        <v>0.11775218427323268</v>
      </c>
      <c r="CZ131" s="43">
        <f t="shared" si="238"/>
        <v>0.11176872296835874</v>
      </c>
      <c r="DA131" s="12"/>
    </row>
    <row r="132" spans="1:105" s="1" customFormat="1" ht="12.95" customHeight="1" x14ac:dyDescent="0.2">
      <c r="C132" s="6" t="s">
        <v>248</v>
      </c>
      <c r="D132" s="67" t="s">
        <v>805</v>
      </c>
      <c r="E132" s="197" t="s">
        <v>88</v>
      </c>
      <c r="F132" s="13" t="s">
        <v>13</v>
      </c>
      <c r="G132" s="12"/>
      <c r="H132" s="43">
        <f t="shared" si="156"/>
        <v>1.177778324327621</v>
      </c>
      <c r="I132" s="43">
        <f t="shared" si="157"/>
        <v>0.99922232083871243</v>
      </c>
      <c r="J132" s="43">
        <f t="shared" si="157"/>
        <v>0.98824286818921359</v>
      </c>
      <c r="K132" s="43">
        <f t="shared" si="157"/>
        <v>1.1509288662771953</v>
      </c>
      <c r="L132" s="43">
        <f t="shared" si="157"/>
        <v>1.082286054320426</v>
      </c>
      <c r="M132" s="43">
        <f t="shared" si="157"/>
        <v>0.86800075285346656</v>
      </c>
      <c r="N132" s="119"/>
      <c r="O132" s="119"/>
      <c r="P132" s="43">
        <f t="shared" ref="P132:S134" si="239">(P84-P$66)/(P$66+P$53)</f>
        <v>0.11441225672969997</v>
      </c>
      <c r="Q132" s="43">
        <f t="shared" si="239"/>
        <v>0.17275267810026029</v>
      </c>
      <c r="R132" s="43">
        <f t="shared" si="239"/>
        <v>0.3119118148104662</v>
      </c>
      <c r="S132" s="43">
        <f t="shared" si="239"/>
        <v>0.21150975893960258</v>
      </c>
      <c r="T132" s="12"/>
      <c r="U132" s="119"/>
      <c r="V132" s="43">
        <f t="shared" si="159"/>
        <v>1.5126756352300794</v>
      </c>
      <c r="W132" s="43">
        <f t="shared" si="159"/>
        <v>1.1418125934463332</v>
      </c>
      <c r="X132" s="43">
        <f t="shared" si="159"/>
        <v>1.7295207707944369</v>
      </c>
      <c r="Y132" s="43">
        <f t="shared" si="159"/>
        <v>1.1262574234719933</v>
      </c>
      <c r="Z132" s="43">
        <f t="shared" si="159"/>
        <v>0.87119842736298869</v>
      </c>
      <c r="AA132" s="43">
        <f t="shared" si="159"/>
        <v>1.0875230466619252</v>
      </c>
      <c r="AB132" s="43">
        <f t="shared" si="159"/>
        <v>0.15551332582874963</v>
      </c>
      <c r="AC132" s="43">
        <f t="shared" si="159"/>
        <v>0.52049952139745193</v>
      </c>
      <c r="AD132" s="43">
        <f t="shared" si="159"/>
        <v>0.69900219500279215</v>
      </c>
      <c r="AE132" s="119"/>
      <c r="AF132" s="119"/>
      <c r="AG132" s="12"/>
      <c r="AH132" s="43">
        <f t="shared" si="168"/>
        <v>0.79451358801321947</v>
      </c>
      <c r="AI132" s="43">
        <f t="shared" si="168"/>
        <v>0.73107583541085952</v>
      </c>
      <c r="AJ132" s="43">
        <f t="shared" si="168"/>
        <v>0.42167227168463628</v>
      </c>
      <c r="AK132" s="43">
        <f t="shared" si="168"/>
        <v>4.7260207082108076E-2</v>
      </c>
      <c r="AL132" s="43">
        <f t="shared" si="168"/>
        <v>-9.2011743440649232E-2</v>
      </c>
      <c r="AM132" s="43">
        <f t="shared" si="168"/>
        <v>-0.14759530099985985</v>
      </c>
      <c r="AN132" s="12"/>
      <c r="AO132" s="43">
        <f t="shared" ref="AO132:AT132" si="240">(AO84-AO$66)/(AO$66+MIN(AO$52:AO$53))</f>
        <v>1.5789115646258503</v>
      </c>
      <c r="AP132" s="43">
        <f t="shared" si="240"/>
        <v>1.0358839050131927</v>
      </c>
      <c r="AQ132" s="43">
        <f t="shared" si="240"/>
        <v>0.86792452830188682</v>
      </c>
      <c r="AR132" s="43">
        <f t="shared" si="240"/>
        <v>0.15991471215351813</v>
      </c>
      <c r="AS132" s="43">
        <f t="shared" si="240"/>
        <v>0.20069124423963133</v>
      </c>
      <c r="AT132" s="43">
        <f t="shared" si="240"/>
        <v>0.19642857142857142</v>
      </c>
      <c r="AU132" s="12"/>
      <c r="AV132" s="43">
        <f t="shared" ref="AV132:BG132" si="241">(AV84-AV$66)/(AV$66+MIN(AV$52:AV$53))</f>
        <v>2.1569128051181257</v>
      </c>
      <c r="AW132" s="43">
        <f t="shared" si="241"/>
        <v>1.592670006768687</v>
      </c>
      <c r="AX132" s="43">
        <f t="shared" si="241"/>
        <v>1.4240905336057836</v>
      </c>
      <c r="AY132" s="43">
        <f t="shared" si="241"/>
        <v>1.5973826199915118</v>
      </c>
      <c r="AZ132" s="43">
        <f t="shared" si="241"/>
        <v>1.7199987802236116</v>
      </c>
      <c r="BA132" s="43">
        <f t="shared" si="241"/>
        <v>1.3572655834755765</v>
      </c>
      <c r="BB132" s="43">
        <f t="shared" si="241"/>
        <v>0.13340513796035852</v>
      </c>
      <c r="BC132" s="43">
        <f t="shared" si="241"/>
        <v>0.21329312712647591</v>
      </c>
      <c r="BD132" s="43">
        <f t="shared" si="241"/>
        <v>0.14309968073164969</v>
      </c>
      <c r="BE132" s="43">
        <f t="shared" si="241"/>
        <v>0.21060661271493994</v>
      </c>
      <c r="BF132" s="43">
        <f t="shared" si="241"/>
        <v>0.31020222609748549</v>
      </c>
      <c r="BG132" s="43">
        <f t="shared" si="241"/>
        <v>0.16760077838995793</v>
      </c>
      <c r="BH132" s="12"/>
      <c r="BI132" s="43">
        <f t="shared" ref="BI132:BN132" si="242">(BI84-BI$66)/(BI$66+MIN(BI$52:BI$53))</f>
        <v>0.96895624541676839</v>
      </c>
      <c r="BJ132" s="43">
        <f t="shared" si="242"/>
        <v>1.4250281848928974</v>
      </c>
      <c r="BK132" s="43">
        <f t="shared" si="242"/>
        <v>0.65847665847665848</v>
      </c>
      <c r="BL132" s="119"/>
      <c r="BM132" s="43">
        <f t="shared" si="242"/>
        <v>0.52841391009329941</v>
      </c>
      <c r="BN132" s="43">
        <f t="shared" si="242"/>
        <v>0.84598164316095825</v>
      </c>
      <c r="BO132" s="12"/>
      <c r="BP132" s="119"/>
      <c r="BQ132" s="119"/>
      <c r="BR132" s="119"/>
      <c r="BS132" s="119"/>
      <c r="BT132" s="119"/>
      <c r="BU132" s="119"/>
      <c r="BV132" s="12"/>
      <c r="BW132" s="43">
        <f t="shared" ref="BW132:CB132" si="243">(BW84-BW$66)/(BW$66+MIN(BW$52:BW$53))</f>
        <v>0.6485734496580996</v>
      </c>
      <c r="BX132" s="43">
        <f t="shared" si="243"/>
        <v>0.81290023201856154</v>
      </c>
      <c r="BY132" s="43">
        <f t="shared" si="243"/>
        <v>0.3014458351316357</v>
      </c>
      <c r="BZ132" s="43">
        <f t="shared" si="243"/>
        <v>0.519111617312073</v>
      </c>
      <c r="CA132" s="43">
        <f t="shared" si="243"/>
        <v>0.33256665988194589</v>
      </c>
      <c r="CB132" s="43">
        <f t="shared" si="243"/>
        <v>0.28335012594458447</v>
      </c>
      <c r="CC132" s="12"/>
      <c r="CD132" s="119"/>
      <c r="CE132" s="119"/>
      <c r="CF132" s="119"/>
      <c r="CG132" s="119"/>
      <c r="CH132" s="43">
        <f t="shared" ref="CH132:CK132" si="244">(CH84-CH$66)/(CH$66+MIN(CH$52:CH$53))</f>
        <v>0.36262664165103187</v>
      </c>
      <c r="CI132" s="43">
        <f t="shared" si="244"/>
        <v>0.40486742424242422</v>
      </c>
      <c r="CJ132" s="43">
        <f t="shared" si="244"/>
        <v>0.34703713660278812</v>
      </c>
      <c r="CK132" s="43">
        <f t="shared" si="244"/>
        <v>0.38224568138195786</v>
      </c>
      <c r="CL132" s="12"/>
      <c r="CM132" s="43">
        <f t="shared" ref="CM132:CR132" si="245">(CM84-CM$66)/(CM$66+MIN(CM$52:CM$53))</f>
        <v>1.0438998511211264</v>
      </c>
      <c r="CN132" s="43">
        <f t="shared" si="245"/>
        <v>1.0310107548597485</v>
      </c>
      <c r="CO132" s="119"/>
      <c r="CP132" s="43">
        <f t="shared" si="166"/>
        <v>0.31161420191919198</v>
      </c>
      <c r="CQ132" s="119"/>
      <c r="CR132" s="43">
        <f t="shared" si="245"/>
        <v>0.18004641755123174</v>
      </c>
      <c r="CS132" s="12"/>
      <c r="CT132" s="119"/>
      <c r="CU132" s="119"/>
      <c r="CV132" s="119"/>
      <c r="CW132" s="119"/>
      <c r="CX132" s="12"/>
      <c r="CY132" s="43">
        <f t="shared" ref="CY132:CZ132" si="246">(CY84-CY$66)/(CY$66+MIN(CY$52:CY$53))</f>
        <v>0.13224781572676725</v>
      </c>
      <c r="CZ132" s="43">
        <f t="shared" si="246"/>
        <v>0.1272478943774186</v>
      </c>
      <c r="DA132" s="12"/>
    </row>
    <row r="133" spans="1:105" s="1" customFormat="1" ht="12.95" customHeight="1" x14ac:dyDescent="0.2">
      <c r="A133" s="3"/>
      <c r="C133" s="6" t="s">
        <v>249</v>
      </c>
      <c r="D133" s="67" t="s">
        <v>806</v>
      </c>
      <c r="E133" s="197" t="s">
        <v>89</v>
      </c>
      <c r="F133" s="13" t="s">
        <v>13</v>
      </c>
      <c r="G133" s="12"/>
      <c r="H133" s="43">
        <f t="shared" si="156"/>
        <v>1.1912796600048783</v>
      </c>
      <c r="I133" s="43">
        <f t="shared" si="157"/>
        <v>1.0136856221326789</v>
      </c>
      <c r="J133" s="43">
        <f t="shared" si="157"/>
        <v>0.99682364881956154</v>
      </c>
      <c r="K133" s="43">
        <f t="shared" si="157"/>
        <v>1.1624769630130074</v>
      </c>
      <c r="L133" s="43">
        <f t="shared" si="157"/>
        <v>1.0931147340139353</v>
      </c>
      <c r="M133" s="43">
        <f t="shared" si="157"/>
        <v>0.8764255529861783</v>
      </c>
      <c r="N133" s="119"/>
      <c r="O133" s="119"/>
      <c r="P133" s="43">
        <f t="shared" si="239"/>
        <v>0.11623271787241604</v>
      </c>
      <c r="Q133" s="43">
        <f t="shared" si="239"/>
        <v>0.17087612442505182</v>
      </c>
      <c r="R133" s="43">
        <f t="shared" si="239"/>
        <v>0.31570146988750114</v>
      </c>
      <c r="S133" s="43">
        <f t="shared" si="239"/>
        <v>0.21150975893960258</v>
      </c>
      <c r="T133" s="12"/>
      <c r="U133" s="119"/>
      <c r="V133" s="43">
        <f t="shared" si="159"/>
        <v>1.5288720669277005</v>
      </c>
      <c r="W133" s="43">
        <f t="shared" si="159"/>
        <v>1.1577999857099155</v>
      </c>
      <c r="X133" s="43">
        <f t="shared" si="159"/>
        <v>1.7662249336208531</v>
      </c>
      <c r="Y133" s="43">
        <f t="shared" si="159"/>
        <v>1.1495490819296434</v>
      </c>
      <c r="Z133" s="43">
        <f t="shared" si="159"/>
        <v>0.87639994343326766</v>
      </c>
      <c r="AA133" s="43">
        <f t="shared" si="159"/>
        <v>1.0786800485266472</v>
      </c>
      <c r="AB133" s="43">
        <f t="shared" si="159"/>
        <v>0.14862791463030983</v>
      </c>
      <c r="AC133" s="43">
        <f t="shared" si="159"/>
        <v>0.50009912175989135</v>
      </c>
      <c r="AD133" s="43">
        <f t="shared" si="159"/>
        <v>0.67376349804610691</v>
      </c>
      <c r="AE133" s="119"/>
      <c r="AF133" s="119"/>
      <c r="AG133" s="12"/>
      <c r="AH133" s="43">
        <f t="shared" si="168"/>
        <v>0.80046358767730463</v>
      </c>
      <c r="AI133" s="43">
        <f t="shared" si="168"/>
        <v>0.73818627739626153</v>
      </c>
      <c r="AJ133" s="43">
        <f t="shared" si="168"/>
        <v>0.42420354475261018</v>
      </c>
      <c r="AK133" s="43">
        <f t="shared" si="168"/>
        <v>4.6844912180999947E-2</v>
      </c>
      <c r="AL133" s="43">
        <f t="shared" si="168"/>
        <v>-9.3933319646381561E-2</v>
      </c>
      <c r="AM133" s="43">
        <f t="shared" si="168"/>
        <v>-0.14887177662223922</v>
      </c>
      <c r="AN133" s="12"/>
      <c r="AO133" s="43">
        <f t="shared" ref="AO133:AT133" si="247">(AO85-AO$66)/(AO$66+MIN(AO$52:AO$53))</f>
        <v>1.5857142857142856</v>
      </c>
      <c r="AP133" s="43">
        <f t="shared" si="247"/>
        <v>1.0490765171503957</v>
      </c>
      <c r="AQ133" s="43">
        <f t="shared" si="247"/>
        <v>0.87061994609164417</v>
      </c>
      <c r="AR133" s="43">
        <f t="shared" si="247"/>
        <v>0.15991471215351813</v>
      </c>
      <c r="AS133" s="43">
        <f t="shared" si="247"/>
        <v>0.20069124423963133</v>
      </c>
      <c r="AT133" s="43">
        <f t="shared" si="247"/>
        <v>0.19852941176470587</v>
      </c>
      <c r="AU133" s="12"/>
      <c r="AV133" s="43">
        <f t="shared" ref="AV133:BG133" si="248">(AV85-AV$66)/(AV$66+MIN(AV$52:AV$53))</f>
        <v>2.2121783443326284</v>
      </c>
      <c r="AW133" s="43">
        <f t="shared" si="248"/>
        <v>1.6396380687910002</v>
      </c>
      <c r="AX133" s="43">
        <f t="shared" si="248"/>
        <v>1.4623578416105449</v>
      </c>
      <c r="AY133" s="43">
        <f t="shared" si="248"/>
        <v>1.6465124262589155</v>
      </c>
      <c r="AZ133" s="43">
        <f t="shared" si="248"/>
        <v>1.763599043205033</v>
      </c>
      <c r="BA133" s="43">
        <f t="shared" si="248"/>
        <v>1.4011367942545856</v>
      </c>
      <c r="BB133" s="43">
        <f t="shared" si="248"/>
        <v>0.14491460084321298</v>
      </c>
      <c r="BC133" s="43">
        <f t="shared" si="248"/>
        <v>0.22636401513979754</v>
      </c>
      <c r="BD133" s="43">
        <f t="shared" si="248"/>
        <v>0.1574096488048152</v>
      </c>
      <c r="BE133" s="43">
        <f t="shared" si="248"/>
        <v>0.21678275971537805</v>
      </c>
      <c r="BF133" s="43">
        <f t="shared" si="248"/>
        <v>0.32104424565040729</v>
      </c>
      <c r="BG133" s="43">
        <f t="shared" si="248"/>
        <v>0.17948735841761451</v>
      </c>
      <c r="BH133" s="12"/>
      <c r="BI133" s="43">
        <f t="shared" ref="BI133:BN133" si="249">(BI85-BI$66)/(BI$66+MIN(BI$52:BI$53))</f>
        <v>0.97408946467856261</v>
      </c>
      <c r="BJ133" s="43">
        <f t="shared" si="249"/>
        <v>1.4768883878241263</v>
      </c>
      <c r="BK133" s="43">
        <f t="shared" si="249"/>
        <v>0.67051597051597045</v>
      </c>
      <c r="BL133" s="119"/>
      <c r="BM133" s="43">
        <f t="shared" si="249"/>
        <v>0.54792196776929591</v>
      </c>
      <c r="BN133" s="43">
        <f t="shared" si="249"/>
        <v>0.84822028206850242</v>
      </c>
      <c r="BO133" s="12"/>
      <c r="BP133" s="119"/>
      <c r="BQ133" s="119"/>
      <c r="BR133" s="119"/>
      <c r="BS133" s="119"/>
      <c r="BT133" s="119"/>
      <c r="BU133" s="119"/>
      <c r="BV133" s="12"/>
      <c r="BW133" s="43">
        <f t="shared" ref="BW133:CB133" si="250">(BW85-BW$66)/(BW$66+MIN(BW$52:BW$53))</f>
        <v>0.64824333883518026</v>
      </c>
      <c r="BX133" s="43">
        <f t="shared" si="250"/>
        <v>0.81257540603248268</v>
      </c>
      <c r="BY133" s="43">
        <f t="shared" si="250"/>
        <v>0.29598618903754859</v>
      </c>
      <c r="BZ133" s="43">
        <f t="shared" si="250"/>
        <v>0.50218678815489759</v>
      </c>
      <c r="CA133" s="43">
        <f t="shared" si="250"/>
        <v>0.32253205780582134</v>
      </c>
      <c r="CB133" s="43">
        <f t="shared" si="250"/>
        <v>0.27672544080604539</v>
      </c>
      <c r="CC133" s="12"/>
      <c r="CD133" s="43">
        <f t="shared" ref="CD133:CG133" si="251">(CD85-CD$66)/(CD$66+MIN(CD$52:CD$53))</f>
        <v>2.1298982409872362</v>
      </c>
      <c r="CE133" s="43">
        <f t="shared" si="251"/>
        <v>2.3286162409490787</v>
      </c>
      <c r="CF133" s="43">
        <f t="shared" si="251"/>
        <v>2.6860164512338423</v>
      </c>
      <c r="CG133" s="43">
        <f t="shared" si="251"/>
        <v>2.5800182729584904</v>
      </c>
      <c r="CH133" s="119"/>
      <c r="CI133" s="119"/>
      <c r="CJ133" s="119"/>
      <c r="CK133" s="119"/>
      <c r="CL133" s="12"/>
      <c r="CM133" s="43">
        <f t="shared" ref="CM133:CR133" si="252">(CM85-CM$66)/(CM$66+MIN(CM$52:CM$53))</f>
        <v>1.0699371041747208</v>
      </c>
      <c r="CN133" s="43">
        <f t="shared" si="252"/>
        <v>1.0365266717467811</v>
      </c>
      <c r="CO133" s="119"/>
      <c r="CP133" s="43">
        <f t="shared" si="166"/>
        <v>0.31526611251403031</v>
      </c>
      <c r="CQ133" s="119"/>
      <c r="CR133" s="43">
        <f t="shared" si="252"/>
        <v>0.18401913177551746</v>
      </c>
      <c r="CS133" s="12"/>
      <c r="CT133" s="119"/>
      <c r="CU133" s="119"/>
      <c r="CV133" s="119"/>
      <c r="CW133" s="119"/>
      <c r="CX133" s="12"/>
      <c r="CY133" s="43">
        <f t="shared" ref="CY133:CZ133" si="253">(CY85-CY$66)/(CY$66+MIN(CY$52:CY$53))</f>
        <v>0.14019062748212865</v>
      </c>
      <c r="CZ133" s="43">
        <f t="shared" si="253"/>
        <v>0.13202822672433417</v>
      </c>
      <c r="DA133" s="12"/>
    </row>
    <row r="134" spans="1:105" s="1" customFormat="1" ht="12.95" customHeight="1" x14ac:dyDescent="0.2">
      <c r="A134" s="3"/>
      <c r="C134" s="6" t="s">
        <v>361</v>
      </c>
      <c r="D134" s="67" t="s">
        <v>807</v>
      </c>
      <c r="E134" s="197" t="s">
        <v>48</v>
      </c>
      <c r="F134" s="13" t="s">
        <v>13</v>
      </c>
      <c r="G134" s="12"/>
      <c r="H134" s="43">
        <f t="shared" si="156"/>
        <v>1.2047678748505657</v>
      </c>
      <c r="I134" s="43">
        <f t="shared" si="157"/>
        <v>1.0260861840427626</v>
      </c>
      <c r="J134" s="43">
        <f t="shared" si="157"/>
        <v>1.0097010831086335</v>
      </c>
      <c r="K134" s="43">
        <f t="shared" si="157"/>
        <v>1.1786335184228685</v>
      </c>
      <c r="L134" s="43">
        <f t="shared" si="157"/>
        <v>1.1082951261076377</v>
      </c>
      <c r="M134" s="43">
        <f t="shared" si="157"/>
        <v>0.88698118707056839</v>
      </c>
      <c r="N134" s="119"/>
      <c r="O134" s="119"/>
      <c r="P134" s="43">
        <f t="shared" si="239"/>
        <v>0.11780832166846164</v>
      </c>
      <c r="Q134" s="43">
        <f t="shared" si="239"/>
        <v>0.17275267810026029</v>
      </c>
      <c r="R134" s="43">
        <f t="shared" si="239"/>
        <v>0.31570146988750114</v>
      </c>
      <c r="S134" s="43">
        <f t="shared" si="239"/>
        <v>0.21150975893960258</v>
      </c>
      <c r="T134" s="12"/>
      <c r="U134" s="119"/>
      <c r="V134" s="43">
        <f t="shared" si="159"/>
        <v>1.5411788632040084</v>
      </c>
      <c r="W134" s="43">
        <f t="shared" si="159"/>
        <v>1.1708218249777274</v>
      </c>
      <c r="X134" s="43">
        <f t="shared" si="159"/>
        <v>1.7994951884287576</v>
      </c>
      <c r="Y134" s="43">
        <f t="shared" si="159"/>
        <v>1.1703055818037014</v>
      </c>
      <c r="Z134" s="43">
        <f t="shared" si="159"/>
        <v>0.87855613416297851</v>
      </c>
      <c r="AA134" s="43">
        <f t="shared" si="159"/>
        <v>1.0652419000048874</v>
      </c>
      <c r="AB134" s="43">
        <f t="shared" si="159"/>
        <v>0.14048586957940029</v>
      </c>
      <c r="AC134" s="43">
        <f t="shared" si="159"/>
        <v>0.47582155757782513</v>
      </c>
      <c r="AD134" s="43">
        <f t="shared" si="159"/>
        <v>0.64379610146368493</v>
      </c>
      <c r="AE134" s="119"/>
      <c r="AF134" s="119"/>
      <c r="AG134" s="12"/>
      <c r="AH134" s="43">
        <f t="shared" si="168"/>
        <v>0.80589551178995189</v>
      </c>
      <c r="AI134" s="43">
        <f t="shared" si="168"/>
        <v>0.74467760234628144</v>
      </c>
      <c r="AJ134" s="43">
        <f t="shared" si="168"/>
        <v>0.42651441601141338</v>
      </c>
      <c r="AK134" s="43">
        <f t="shared" si="168"/>
        <v>4.6465777640740093E-2</v>
      </c>
      <c r="AL134" s="43">
        <f t="shared" si="168"/>
        <v>-9.5687581279237044E-2</v>
      </c>
      <c r="AM134" s="43">
        <f t="shared" si="168"/>
        <v>-0.15003710756406458</v>
      </c>
      <c r="AN134" s="12"/>
      <c r="AO134" s="43">
        <f t="shared" ref="AO134:AT134" si="254">(AO86-AO$66)/(AO$66+MIN(AO$52:AO$53))</f>
        <v>1.5947845804988661</v>
      </c>
      <c r="AP134" s="43">
        <f t="shared" si="254"/>
        <v>1.0543535620052771</v>
      </c>
      <c r="AQ134" s="43">
        <f t="shared" si="254"/>
        <v>0.87601078167115898</v>
      </c>
      <c r="AR134" s="43">
        <f t="shared" si="254"/>
        <v>0.16204690831556504</v>
      </c>
      <c r="AS134" s="43">
        <f t="shared" si="254"/>
        <v>0.20069124423963133</v>
      </c>
      <c r="AT134" s="43">
        <f t="shared" si="254"/>
        <v>0.20273109243697479</v>
      </c>
      <c r="AU134" s="12"/>
      <c r="AV134" s="43">
        <f t="shared" ref="AV134:BG134" si="255">(AV86-AV$66)/(AV$66+MIN(AV$52:AV$53))</f>
        <v>2.287681968329907</v>
      </c>
      <c r="AW134" s="43">
        <f t="shared" si="255"/>
        <v>1.688445241675633</v>
      </c>
      <c r="AX134" s="43">
        <f t="shared" si="255"/>
        <v>1.5170254244744905</v>
      </c>
      <c r="AY134" s="43">
        <f t="shared" si="255"/>
        <v>1.7168875541554651</v>
      </c>
      <c r="AZ134" s="43">
        <f t="shared" si="255"/>
        <v>1.8350023724354769</v>
      </c>
      <c r="BA134" s="43">
        <f t="shared" si="255"/>
        <v>1.4765404377810065</v>
      </c>
      <c r="BB134" s="43">
        <f t="shared" si="255"/>
        <v>0.15537774891853523</v>
      </c>
      <c r="BC134" s="43">
        <f t="shared" si="255"/>
        <v>0.23349359041979117</v>
      </c>
      <c r="BD134" s="43">
        <f t="shared" si="255"/>
        <v>0.17291211421741004</v>
      </c>
      <c r="BE134" s="43">
        <f t="shared" si="255"/>
        <v>0.23037028311634192</v>
      </c>
      <c r="BF134" s="43">
        <f t="shared" si="255"/>
        <v>0.33309093404254264</v>
      </c>
      <c r="BG134" s="43">
        <f t="shared" si="255"/>
        <v>0.19137393844527106</v>
      </c>
      <c r="BH134" s="12"/>
      <c r="BI134" s="43">
        <f t="shared" ref="BI134:BN134" si="256">(BI86-BI$66)/(BI$66+MIN(BI$52:BI$53))</f>
        <v>0.97873380591542403</v>
      </c>
      <c r="BJ134" s="43">
        <f t="shared" si="256"/>
        <v>1.5107102593010147</v>
      </c>
      <c r="BK134" s="43">
        <f t="shared" si="256"/>
        <v>0.67051597051597045</v>
      </c>
      <c r="BL134" s="119"/>
      <c r="BM134" s="43">
        <f t="shared" si="256"/>
        <v>0.54919423240033927</v>
      </c>
      <c r="BN134" s="43">
        <f t="shared" si="256"/>
        <v>0.8504589209760467</v>
      </c>
      <c r="BO134" s="12"/>
      <c r="BP134" s="119"/>
      <c r="BQ134" s="119"/>
      <c r="BR134" s="119"/>
      <c r="BS134" s="119"/>
      <c r="BT134" s="119"/>
      <c r="BU134" s="119"/>
      <c r="BV134" s="12"/>
      <c r="BW134" s="43">
        <f t="shared" ref="BW134:CB134" si="257">(BW86-BW$66)/(BW$66+MIN(BW$52:BW$53))</f>
        <v>0.65953784484791322</v>
      </c>
      <c r="BX134" s="43">
        <f t="shared" si="257"/>
        <v>0.80095127610208827</v>
      </c>
      <c r="BY134" s="43">
        <f t="shared" si="257"/>
        <v>0.30094950366853696</v>
      </c>
      <c r="BZ134" s="43">
        <f t="shared" si="257"/>
        <v>0.51312072892938498</v>
      </c>
      <c r="CA134" s="43">
        <f t="shared" si="257"/>
        <v>0.33718705475269695</v>
      </c>
      <c r="CB134" s="43">
        <f t="shared" si="257"/>
        <v>0.28881612090680098</v>
      </c>
      <c r="CC134" s="12"/>
      <c r="CD134" s="43">
        <f t="shared" ref="CD134:CG134" si="258">(CD86-CD$66)/(CD$66+MIN(CD$52:CD$53))</f>
        <v>2.1478118080262734</v>
      </c>
      <c r="CE134" s="43">
        <f t="shared" si="258"/>
        <v>2.3583339229698814</v>
      </c>
      <c r="CF134" s="43">
        <f t="shared" si="258"/>
        <v>2.7121034077555817</v>
      </c>
      <c r="CG134" s="43">
        <f t="shared" si="258"/>
        <v>2.6061930513371361</v>
      </c>
      <c r="CH134" s="119"/>
      <c r="CI134" s="119"/>
      <c r="CJ134" s="119"/>
      <c r="CK134" s="119"/>
      <c r="CL134" s="12"/>
      <c r="CM134" s="43">
        <f t="shared" ref="CM134:CR134" si="259">(CM86-CM$66)/(CM$66+MIN(CM$52:CM$53))</f>
        <v>1.0770675355632677</v>
      </c>
      <c r="CN134" s="43">
        <f t="shared" si="259"/>
        <v>1.0514179998565005</v>
      </c>
      <c r="CO134" s="119"/>
      <c r="CP134" s="43">
        <f t="shared" si="166"/>
        <v>0.32287199424803636</v>
      </c>
      <c r="CQ134" s="119"/>
      <c r="CR134" s="43">
        <f t="shared" si="259"/>
        <v>0.18681637073689072</v>
      </c>
      <c r="CS134" s="12"/>
      <c r="CT134" s="119"/>
      <c r="CU134" s="119"/>
      <c r="CV134" s="119"/>
      <c r="CW134" s="119"/>
      <c r="CX134" s="12"/>
      <c r="CY134" s="43">
        <f t="shared" ref="CY134:CZ134" si="260">(CY86-CY$66)/(CY$66+MIN(CY$52:CY$53))</f>
        <v>0.14833200953137407</v>
      </c>
      <c r="CZ134" s="43">
        <f t="shared" si="260"/>
        <v>0.1363532893239244</v>
      </c>
      <c r="DA134" s="12"/>
    </row>
    <row r="135" spans="1:105" s="1" customFormat="1" ht="12.95" customHeight="1" x14ac:dyDescent="0.2">
      <c r="A135" s="3"/>
      <c r="B135" s="11" t="s">
        <v>292</v>
      </c>
      <c r="C135" s="9" t="s">
        <v>0</v>
      </c>
      <c r="D135" s="70"/>
      <c r="E135" s="65"/>
      <c r="F135" s="12"/>
      <c r="G135" s="12"/>
      <c r="H135" s="35"/>
      <c r="I135" s="35"/>
      <c r="J135" s="35"/>
      <c r="K135" s="35"/>
      <c r="L135" s="35"/>
      <c r="M135" s="35"/>
      <c r="N135" s="35"/>
      <c r="O135" s="35"/>
      <c r="P135" s="35"/>
      <c r="Q135" s="35"/>
      <c r="R135" s="35"/>
      <c r="S135" s="35"/>
      <c r="T135" s="12"/>
      <c r="U135" s="35"/>
      <c r="V135" s="35"/>
      <c r="W135" s="35"/>
      <c r="X135" s="35"/>
      <c r="Y135" s="35"/>
      <c r="Z135" s="35"/>
      <c r="AA135" s="35"/>
      <c r="AB135" s="35"/>
      <c r="AC135" s="35"/>
      <c r="AD135" s="35"/>
      <c r="AE135" s="35"/>
      <c r="AF135" s="35"/>
      <c r="AG135" s="12"/>
      <c r="AH135" s="35"/>
      <c r="AI135" s="35"/>
      <c r="AJ135" s="35"/>
      <c r="AK135" s="35"/>
      <c r="AL135" s="35"/>
      <c r="AM135" s="35"/>
      <c r="AN135" s="12"/>
      <c r="AO135" s="35"/>
      <c r="AP135" s="35"/>
      <c r="AQ135" s="35"/>
      <c r="AR135" s="35"/>
      <c r="AS135" s="35"/>
      <c r="AT135" s="35"/>
      <c r="AU135" s="12"/>
      <c r="AV135" s="35"/>
      <c r="AW135" s="35"/>
      <c r="AX135" s="35"/>
      <c r="AY135" s="35"/>
      <c r="AZ135" s="35"/>
      <c r="BA135" s="35"/>
      <c r="BB135" s="35"/>
      <c r="BC135" s="35"/>
      <c r="BD135" s="35"/>
      <c r="BE135" s="35"/>
      <c r="BF135" s="35"/>
      <c r="BG135" s="35"/>
      <c r="BH135" s="12"/>
      <c r="BI135" s="35"/>
      <c r="BJ135" s="35"/>
      <c r="BK135" s="35"/>
      <c r="BL135" s="35"/>
      <c r="BM135" s="35"/>
      <c r="BN135" s="35"/>
      <c r="BO135" s="12"/>
      <c r="BP135" s="35"/>
      <c r="BQ135" s="35"/>
      <c r="BR135" s="35"/>
      <c r="BS135" s="35"/>
      <c r="BT135" s="35"/>
      <c r="BU135" s="35"/>
      <c r="BV135" s="12"/>
      <c r="BW135" s="35"/>
      <c r="BX135" s="35"/>
      <c r="BY135" s="35"/>
      <c r="BZ135" s="35"/>
      <c r="CA135" s="35"/>
      <c r="CB135" s="35"/>
      <c r="CC135" s="12"/>
      <c r="CD135" s="35"/>
      <c r="CE135" s="35"/>
      <c r="CF135" s="35"/>
      <c r="CG135" s="35"/>
      <c r="CH135" s="35"/>
      <c r="CI135" s="35"/>
      <c r="CJ135" s="35"/>
      <c r="CK135" s="35"/>
      <c r="CL135" s="12"/>
      <c r="CM135" s="35"/>
      <c r="CN135" s="35"/>
      <c r="CO135" s="35"/>
      <c r="CP135" s="35"/>
      <c r="CQ135" s="35"/>
      <c r="CR135" s="35"/>
      <c r="CS135" s="12"/>
      <c r="CT135" s="35"/>
      <c r="CU135" s="35"/>
      <c r="CV135" s="35"/>
      <c r="CW135" s="35"/>
      <c r="CX135" s="12"/>
      <c r="CY135" s="35"/>
      <c r="CZ135" s="35"/>
      <c r="DA135" s="12"/>
    </row>
    <row r="136" spans="1:105" s="1" customFormat="1" ht="12.95" customHeight="1" x14ac:dyDescent="0.2">
      <c r="A136" s="3"/>
      <c r="C136" s="6" t="s">
        <v>291</v>
      </c>
      <c r="D136" s="67" t="s">
        <v>811</v>
      </c>
      <c r="E136" s="193" t="s">
        <v>813</v>
      </c>
      <c r="F136" s="5" t="s">
        <v>120</v>
      </c>
      <c r="G136" s="12"/>
      <c r="H136" s="174">
        <f>((H75-H66))/((30-0)/365)</f>
        <v>3504.4866666666735</v>
      </c>
      <c r="I136" s="174">
        <f t="shared" ref="I136:BT136" si="261">((I75-I66))/((30-0)/365)</f>
        <v>3038.7466666666533</v>
      </c>
      <c r="J136" s="174">
        <f t="shared" si="261"/>
        <v>3060.1600000000622</v>
      </c>
      <c r="K136" s="174">
        <f t="shared" si="261"/>
        <v>3264.3166666666561</v>
      </c>
      <c r="L136" s="174">
        <f t="shared" si="261"/>
        <v>3005.4708333333424</v>
      </c>
      <c r="M136" s="174">
        <f t="shared" si="261"/>
        <v>2873.0366666666155</v>
      </c>
      <c r="N136" s="162"/>
      <c r="O136" s="174">
        <f t="shared" si="261"/>
        <v>691.9791666666747</v>
      </c>
      <c r="P136" s="174">
        <f t="shared" si="261"/>
        <v>344.25583333333839</v>
      </c>
      <c r="Q136" s="174">
        <f t="shared" si="261"/>
        <v>380.32999999999544</v>
      </c>
      <c r="R136" s="174">
        <f t="shared" si="261"/>
        <v>759.93000000003747</v>
      </c>
      <c r="S136" s="174">
        <f t="shared" si="261"/>
        <v>546.46583333334468</v>
      </c>
      <c r="T136" s="195"/>
      <c r="U136" s="174">
        <f t="shared" si="261"/>
        <v>4471.0105896774312</v>
      </c>
      <c r="V136" s="174">
        <f t="shared" si="261"/>
        <v>4336.2501339438186</v>
      </c>
      <c r="W136" s="174">
        <f t="shared" si="261"/>
        <v>2297.0833779812738</v>
      </c>
      <c r="X136" s="174">
        <f t="shared" si="261"/>
        <v>4256.5626451058033</v>
      </c>
      <c r="Y136" s="174">
        <f t="shared" si="261"/>
        <v>3289.7553171626855</v>
      </c>
      <c r="Z136" s="174">
        <f t="shared" si="261"/>
        <v>2180.895889143258</v>
      </c>
      <c r="AA136" s="174">
        <f t="shared" si="261"/>
        <v>955.24481678113239</v>
      </c>
      <c r="AB136" s="174">
        <f t="shared" si="261"/>
        <v>312.38543340964401</v>
      </c>
      <c r="AC136" s="174">
        <f t="shared" si="261"/>
        <v>412.29687220950325</v>
      </c>
      <c r="AD136" s="174">
        <f t="shared" si="261"/>
        <v>294.73958891432591</v>
      </c>
      <c r="AE136" s="174">
        <f t="shared" si="261"/>
        <v>1958.8751116198491</v>
      </c>
      <c r="AF136" s="174">
        <f t="shared" si="261"/>
        <v>474.09665757163066</v>
      </c>
      <c r="AG136" s="195"/>
      <c r="AH136" s="174">
        <f t="shared" si="261"/>
        <v>2739.5180052341475</v>
      </c>
      <c r="AI136" s="174">
        <f t="shared" si="261"/>
        <v>2572.2008216482855</v>
      </c>
      <c r="AJ136" s="174">
        <f t="shared" si="261"/>
        <v>1618.5527678068513</v>
      </c>
      <c r="AK136" s="174">
        <f t="shared" si="261"/>
        <v>319.95419704622111</v>
      </c>
      <c r="AL136" s="174">
        <f t="shared" si="261"/>
        <v>-275.11234810222896</v>
      </c>
      <c r="AM136" s="174">
        <f t="shared" si="261"/>
        <v>-636.40407552800411</v>
      </c>
      <c r="AN136" s="195"/>
      <c r="AO136" s="174">
        <f t="shared" si="261"/>
        <v>5280.3333333333339</v>
      </c>
      <c r="AP136" s="174">
        <f t="shared" si="261"/>
        <v>2944.3333333333335</v>
      </c>
      <c r="AQ136" s="174">
        <f t="shared" si="261"/>
        <v>2311.666666666667</v>
      </c>
      <c r="AR136" s="174">
        <f t="shared" si="261"/>
        <v>438</v>
      </c>
      <c r="AS136" s="174">
        <f t="shared" si="261"/>
        <v>486.66666666666669</v>
      </c>
      <c r="AT136" s="174">
        <f t="shared" si="261"/>
        <v>608.33333333333337</v>
      </c>
      <c r="AU136" s="195"/>
      <c r="AV136" s="174">
        <f t="shared" si="261"/>
        <v>4860.5833333333339</v>
      </c>
      <c r="AW136" s="174">
        <f t="shared" si="261"/>
        <v>4215.75</v>
      </c>
      <c r="AX136" s="174">
        <f t="shared" si="261"/>
        <v>4075.8333333333335</v>
      </c>
      <c r="AY136" s="174">
        <f t="shared" si="261"/>
        <v>4580.7499999999973</v>
      </c>
      <c r="AZ136" s="174">
        <f t="shared" si="261"/>
        <v>5280.3333333333339</v>
      </c>
      <c r="BA136" s="174">
        <f t="shared" si="261"/>
        <v>3802.0833333333335</v>
      </c>
      <c r="BB136" s="174">
        <f t="shared" si="261"/>
        <v>352.83333333333337</v>
      </c>
      <c r="BC136" s="174">
        <f t="shared" si="261"/>
        <v>544.45833333333337</v>
      </c>
      <c r="BD136" s="174">
        <f t="shared" si="261"/>
        <v>383.25</v>
      </c>
      <c r="BE136" s="174">
        <f t="shared" si="261"/>
        <v>483.625</v>
      </c>
      <c r="BF136" s="174">
        <f t="shared" si="261"/>
        <v>699.58333333333337</v>
      </c>
      <c r="BG136" s="174">
        <f t="shared" si="261"/>
        <v>419.74999999999864</v>
      </c>
      <c r="BH136" s="195"/>
      <c r="BI136" s="174">
        <f t="shared" si="261"/>
        <v>3014.9</v>
      </c>
      <c r="BJ136" s="174">
        <f t="shared" si="261"/>
        <v>3276.4833333333336</v>
      </c>
      <c r="BK136" s="174">
        <f t="shared" si="261"/>
        <v>804.2166666666667</v>
      </c>
      <c r="BL136" s="174">
        <f t="shared" si="261"/>
        <v>2271.5166666666669</v>
      </c>
      <c r="BM136" s="174">
        <f t="shared" si="261"/>
        <v>1379.7</v>
      </c>
      <c r="BN136" s="174">
        <f t="shared" si="261"/>
        <v>1270.2000000000005</v>
      </c>
      <c r="BO136" s="195"/>
      <c r="BP136" s="174">
        <f t="shared" si="261"/>
        <v>8638.3333333333339</v>
      </c>
      <c r="BQ136" s="174">
        <f t="shared" si="261"/>
        <v>6448.3333333333339</v>
      </c>
      <c r="BR136" s="174">
        <f t="shared" si="261"/>
        <v>8151.666666666667</v>
      </c>
      <c r="BS136" s="174">
        <f t="shared" si="261"/>
        <v>973.33333333333337</v>
      </c>
      <c r="BT136" s="174">
        <f t="shared" si="261"/>
        <v>973.33333333333337</v>
      </c>
      <c r="BU136" s="174">
        <f t="shared" ref="BU136:CZ136" si="262">((BU75-BU66))/((30-0)/365)</f>
        <v>1216.6666666666667</v>
      </c>
      <c r="BV136" s="195"/>
      <c r="BW136" s="174">
        <f t="shared" si="262"/>
        <v>2276.8700000000003</v>
      </c>
      <c r="BX136" s="174">
        <f t="shared" si="262"/>
        <v>2877.9033333333336</v>
      </c>
      <c r="BY136" s="174">
        <f t="shared" si="262"/>
        <v>1048.8883333333335</v>
      </c>
      <c r="BZ136" s="174">
        <f t="shared" si="262"/>
        <v>2140.2383333333337</v>
      </c>
      <c r="CA136" s="174">
        <f t="shared" si="262"/>
        <v>1329.938333333333</v>
      </c>
      <c r="CB136" s="174">
        <f t="shared" si="262"/>
        <v>1179.0716666666667</v>
      </c>
      <c r="CC136" s="195"/>
      <c r="CD136" s="174">
        <f t="shared" si="262"/>
        <v>7713.1800000000012</v>
      </c>
      <c r="CE136" s="174">
        <f t="shared" si="262"/>
        <v>8422.8616666666676</v>
      </c>
      <c r="CF136" s="174">
        <f t="shared" si="262"/>
        <v>10019.25</v>
      </c>
      <c r="CG136" s="174">
        <f t="shared" si="262"/>
        <v>8916.2199999999993</v>
      </c>
      <c r="CH136" s="174">
        <f t="shared" si="262"/>
        <v>586.43333333333328</v>
      </c>
      <c r="CI136" s="174">
        <f t="shared" si="262"/>
        <v>259.14999999999947</v>
      </c>
      <c r="CJ136" s="174">
        <f t="shared" si="262"/>
        <v>641.42666666666673</v>
      </c>
      <c r="CK136" s="174">
        <f t="shared" si="262"/>
        <v>560.88333333333367</v>
      </c>
      <c r="CL136" s="195"/>
      <c r="CM136" s="174">
        <f t="shared" si="262"/>
        <v>3648.7997584750051</v>
      </c>
      <c r="CN136" s="174">
        <f t="shared" si="262"/>
        <v>4025.8050478077889</v>
      </c>
      <c r="CO136" s="162"/>
      <c r="CP136" s="174">
        <f t="shared" si="262"/>
        <v>1209.3666666666666</v>
      </c>
      <c r="CQ136" s="174">
        <f t="shared" si="262"/>
        <v>822.68496971944842</v>
      </c>
      <c r="CR136" s="174">
        <f t="shared" si="262"/>
        <v>545.13943435091903</v>
      </c>
      <c r="CS136" s="195"/>
      <c r="CT136" s="174">
        <f t="shared" si="262"/>
        <v>4413.4705000000004</v>
      </c>
      <c r="CU136" s="174">
        <f t="shared" si="262"/>
        <v>9182.0008333333335</v>
      </c>
      <c r="CV136" s="174">
        <f t="shared" si="262"/>
        <v>2715.0038333333328</v>
      </c>
      <c r="CW136" s="174">
        <f t="shared" si="262"/>
        <v>1520.7481666666667</v>
      </c>
      <c r="CX136" s="195"/>
      <c r="CY136" s="174">
        <f t="shared" si="262"/>
        <v>379.59999999999991</v>
      </c>
      <c r="CZ136" s="174">
        <f t="shared" si="262"/>
        <v>245.76666666666671</v>
      </c>
      <c r="DA136" s="12"/>
    </row>
    <row r="137" spans="1:105" s="1" customFormat="1" ht="12.95" customHeight="1" x14ac:dyDescent="0.2">
      <c r="A137" s="3"/>
      <c r="C137" s="6" t="s">
        <v>295</v>
      </c>
      <c r="D137" s="67" t="s">
        <v>703</v>
      </c>
      <c r="E137" s="193" t="s">
        <v>814</v>
      </c>
      <c r="F137" s="5" t="s">
        <v>120</v>
      </c>
      <c r="G137" s="12"/>
      <c r="H137" s="174">
        <f t="shared" ref="H137" si="263">((H76-H75))/((60-30)/365)</f>
        <v>431.1866666666383</v>
      </c>
      <c r="I137" s="174">
        <f t="shared" ref="I137:M137" si="264">((I76-I75))/((60-30)/365)</f>
        <v>484.90249999999679</v>
      </c>
      <c r="J137" s="174">
        <f t="shared" si="264"/>
        <v>474.56083333330287</v>
      </c>
      <c r="K137" s="174">
        <f t="shared" si="264"/>
        <v>493.17583333336546</v>
      </c>
      <c r="L137" s="174">
        <f t="shared" si="264"/>
        <v>567.39250000000482</v>
      </c>
      <c r="M137" s="174">
        <f t="shared" si="264"/>
        <v>359.09916666669352</v>
      </c>
      <c r="N137" s="162"/>
      <c r="O137" s="174">
        <f t="shared" ref="O137" si="265">((O76-O75))/((60-30)/365)</f>
        <v>131.15666666665632</v>
      </c>
      <c r="P137" s="174">
        <f t="shared" ref="P137:S137" si="266">((P76-P75))/((60-30)/365)</f>
        <v>65.395833333356507</v>
      </c>
      <c r="Q137" s="174">
        <f t="shared" si="266"/>
        <v>75.250833333302239</v>
      </c>
      <c r="R137" s="174">
        <f t="shared" si="266"/>
        <v>202.51416666664778</v>
      </c>
      <c r="S137" s="174">
        <f t="shared" si="266"/>
        <v>117.7733333333431</v>
      </c>
      <c r="T137" s="195"/>
      <c r="U137" s="174">
        <f t="shared" ref="U137:AF137" si="267">((U76-U75))/((60-30)/365)</f>
        <v>709.43467783375831</v>
      </c>
      <c r="V137" s="174">
        <f t="shared" si="267"/>
        <v>643.44513356736968</v>
      </c>
      <c r="W137" s="174">
        <f t="shared" si="267"/>
        <v>324.57490678235291</v>
      </c>
      <c r="X137" s="174">
        <f t="shared" si="267"/>
        <v>598.56112320228851</v>
      </c>
      <c r="Y137" s="174">
        <f t="shared" si="267"/>
        <v>514.1076029503414</v>
      </c>
      <c r="Z137" s="174">
        <f t="shared" si="267"/>
        <v>320.25154742530225</v>
      </c>
      <c r="AA137" s="174">
        <f t="shared" si="267"/>
        <v>239.43072621026235</v>
      </c>
      <c r="AB137" s="174">
        <f t="shared" si="267"/>
        <v>97.81377784222002</v>
      </c>
      <c r="AC137" s="174">
        <f t="shared" si="267"/>
        <v>111.17403543249499</v>
      </c>
      <c r="AD137" s="174">
        <f t="shared" si="267"/>
        <v>154.28654563817179</v>
      </c>
      <c r="AE137" s="174">
        <f t="shared" si="267"/>
        <v>478.26049081847833</v>
      </c>
      <c r="AF137" s="174">
        <f t="shared" si="267"/>
        <v>104.12425007036616</v>
      </c>
      <c r="AG137" s="195"/>
      <c r="AH137" s="174">
        <f t="shared" ref="AH137:AM137" si="268">((AH76-AH75))/((60-30)/365)</f>
        <v>182.15907905115427</v>
      </c>
      <c r="AI137" s="174">
        <f t="shared" si="268"/>
        <v>237.81879765011678</v>
      </c>
      <c r="AJ137" s="174">
        <f t="shared" si="268"/>
        <v>82.646248828763746</v>
      </c>
      <c r="AK137" s="174">
        <f t="shared" si="268"/>
        <v>-16.866581393625381</v>
      </c>
      <c r="AL137" s="174">
        <f t="shared" si="268"/>
        <v>-84.332906968126736</v>
      </c>
      <c r="AM137" s="174">
        <f t="shared" si="268"/>
        <v>-50.599744180875973</v>
      </c>
      <c r="AN137" s="195"/>
      <c r="AO137" s="174">
        <f t="shared" ref="AO137:AT137" si="269">((AO76-AO75))/((60-30)/365)</f>
        <v>1070.6666666666667</v>
      </c>
      <c r="AP137" s="174">
        <f t="shared" si="269"/>
        <v>547.5</v>
      </c>
      <c r="AQ137" s="174">
        <f t="shared" si="269"/>
        <v>389.33333333333337</v>
      </c>
      <c r="AR137" s="174">
        <f t="shared" si="269"/>
        <v>121.66666666666667</v>
      </c>
      <c r="AS137" s="174">
        <f t="shared" si="269"/>
        <v>146</v>
      </c>
      <c r="AT137" s="174">
        <f t="shared" si="269"/>
        <v>146</v>
      </c>
      <c r="AU137" s="195"/>
      <c r="AV137" s="174">
        <f t="shared" ref="AV137:AZ137" si="270">((AV76-AV75))/((60-30)/365)</f>
        <v>955.08333333333337</v>
      </c>
      <c r="AW137" s="174">
        <f t="shared" si="270"/>
        <v>574.875</v>
      </c>
      <c r="AX137" s="174">
        <f t="shared" si="270"/>
        <v>547.5</v>
      </c>
      <c r="AY137" s="174">
        <f t="shared" si="270"/>
        <v>833.41666666666947</v>
      </c>
      <c r="AZ137" s="174">
        <f t="shared" si="270"/>
        <v>952.04166666666674</v>
      </c>
      <c r="BA137" s="174">
        <f t="shared" ref="BA137:BG137" si="271">((BA76-BA75))/((60-30)/365)</f>
        <v>547.5</v>
      </c>
      <c r="BB137" s="174">
        <f t="shared" si="271"/>
        <v>105.85000000000332</v>
      </c>
      <c r="BC137" s="174">
        <f t="shared" si="271"/>
        <v>149.04166666666669</v>
      </c>
      <c r="BD137" s="174">
        <f t="shared" si="271"/>
        <v>152.08333333333474</v>
      </c>
      <c r="BE137" s="174">
        <f t="shared" si="271"/>
        <v>103.41666666666667</v>
      </c>
      <c r="BF137" s="174">
        <f t="shared" si="271"/>
        <v>167.29166666666669</v>
      </c>
      <c r="BG137" s="174">
        <f t="shared" si="271"/>
        <v>121.66666666666667</v>
      </c>
      <c r="BH137" s="195"/>
      <c r="BI137" s="174">
        <f t="shared" ref="BI137:BN137" si="272">((BI76-BI75))/((60-30)/365)</f>
        <v>439.21666666666698</v>
      </c>
      <c r="BJ137" s="174">
        <f t="shared" si="272"/>
        <v>700.79999999999961</v>
      </c>
      <c r="BK137" s="174">
        <f t="shared" si="272"/>
        <v>1649.8</v>
      </c>
      <c r="BL137" s="174">
        <f t="shared" si="272"/>
        <v>1664.4000000000003</v>
      </c>
      <c r="BM137" s="174">
        <f t="shared" si="272"/>
        <v>260.36666666666639</v>
      </c>
      <c r="BN137" s="174">
        <f t="shared" si="272"/>
        <v>410.01666666666654</v>
      </c>
      <c r="BO137" s="195"/>
      <c r="BP137" s="174">
        <f t="shared" ref="BP137:BU137" si="273">((BP76-BP75))/((60-30)/365)</f>
        <v>973.33333333333337</v>
      </c>
      <c r="BQ137" s="174">
        <f t="shared" si="273"/>
        <v>851.66666666666674</v>
      </c>
      <c r="BR137" s="174">
        <f t="shared" si="273"/>
        <v>1095</v>
      </c>
      <c r="BS137" s="174">
        <f t="shared" si="273"/>
        <v>243.33333333333334</v>
      </c>
      <c r="BT137" s="174">
        <f t="shared" si="273"/>
        <v>243.33333333333334</v>
      </c>
      <c r="BU137" s="174">
        <f t="shared" si="273"/>
        <v>121.66666666666667</v>
      </c>
      <c r="BV137" s="195"/>
      <c r="BW137" s="174">
        <f t="shared" ref="BW137:BX137" si="274">((BW76-BW75))/((60-30)/365)</f>
        <v>647.50999999999965</v>
      </c>
      <c r="BX137" s="174">
        <f t="shared" si="274"/>
        <v>715.64333333333332</v>
      </c>
      <c r="BY137" s="174">
        <f t="shared" ref="BY137:CB137" si="275">((BY76-BY75))/((60-30)/365)</f>
        <v>347.60166666666663</v>
      </c>
      <c r="BZ137" s="174">
        <f t="shared" si="275"/>
        <v>234.45166666666645</v>
      </c>
      <c r="CA137" s="174">
        <f t="shared" si="275"/>
        <v>262.43499999999995</v>
      </c>
      <c r="CB137" s="174">
        <f t="shared" si="275"/>
        <v>86.018333333333601</v>
      </c>
      <c r="CC137" s="195"/>
      <c r="CD137" s="174">
        <f t="shared" ref="CD137" si="276">((CD76-CD75))/((60-30)/365)</f>
        <v>959.46333333333359</v>
      </c>
      <c r="CE137" s="174">
        <f t="shared" ref="CE137" si="277">((CE76-CE75))/((60-30)/365)</f>
        <v>1229.198333333333</v>
      </c>
      <c r="CF137" s="174">
        <f t="shared" ref="CF137" si="278">((CF76-CF75))/((60-30)/365)</f>
        <v>1486.7666666666673</v>
      </c>
      <c r="CG137" s="174">
        <f t="shared" ref="CG137:CH137" si="279">((CG76-CG75))/((60-30)/365)</f>
        <v>1283.4616666666668</v>
      </c>
      <c r="CH137" s="174">
        <f t="shared" si="279"/>
        <v>826.72500000000059</v>
      </c>
      <c r="CI137" s="174">
        <f t="shared" ref="CI137" si="280">((CI76-CI75))/((60-30)/365)</f>
        <v>766.13500000000033</v>
      </c>
      <c r="CJ137" s="174">
        <f t="shared" ref="CJ137" si="281">((CJ76-CJ75))/((60-30)/365)</f>
        <v>612.59166666666692</v>
      </c>
      <c r="CK137" s="174">
        <f t="shared" ref="CK137" si="282">((CK76-CK75))/((60-30)/365)</f>
        <v>710.65499999999963</v>
      </c>
      <c r="CL137" s="195"/>
      <c r="CM137" s="174">
        <f t="shared" ref="CM137:CN137" si="283">((CM76-CM75))/((60-30)/365)</f>
        <v>355.12788016622841</v>
      </c>
      <c r="CN137" s="174">
        <f t="shared" si="283"/>
        <v>450.45612716029939</v>
      </c>
      <c r="CO137" s="162"/>
      <c r="CP137" s="174">
        <f t="shared" ref="CP137" si="284">((CP76-CP75))/((60-30)/365)</f>
        <v>142.32984368611559</v>
      </c>
      <c r="CQ137" s="174">
        <f t="shared" ref="CQ137:CR137" si="285">((CQ76-CQ75))/((60-30)/365)</f>
        <v>166.44487396666682</v>
      </c>
      <c r="CR137" s="174">
        <f t="shared" si="285"/>
        <v>103.34389898241427</v>
      </c>
      <c r="CS137" s="195"/>
      <c r="CT137" s="174">
        <f t="shared" ref="CT137:CW137" si="286">((CT76-CT75))/((60-30)/365)</f>
        <v>251.43633333333329</v>
      </c>
      <c r="CU137" s="174">
        <f t="shared" si="286"/>
        <v>391.5354999999991</v>
      </c>
      <c r="CV137" s="174">
        <f t="shared" si="286"/>
        <v>592.69916666666711</v>
      </c>
      <c r="CW137" s="174">
        <f t="shared" si="286"/>
        <v>355.18150000000054</v>
      </c>
      <c r="CX137" s="195"/>
      <c r="CY137" s="174">
        <f t="shared" ref="CY137:CZ137" si="287">((CY76-CY75))/((60-30)/365)</f>
        <v>48.666666666666671</v>
      </c>
      <c r="CZ137" s="174">
        <f t="shared" si="287"/>
        <v>71.783333333333232</v>
      </c>
      <c r="DA137" s="12"/>
    </row>
    <row r="138" spans="1:105" s="1" customFormat="1" ht="12.95" customHeight="1" x14ac:dyDescent="0.2">
      <c r="A138" s="3"/>
      <c r="C138" s="6" t="s">
        <v>362</v>
      </c>
      <c r="D138" s="67" t="s">
        <v>704</v>
      </c>
      <c r="E138" s="193" t="s">
        <v>815</v>
      </c>
      <c r="F138" s="5" t="s">
        <v>120</v>
      </c>
      <c r="G138" s="12"/>
      <c r="H138" s="174">
        <f t="shared" ref="H138:M138" si="288">((H77-H76))/((90-60)/365)</f>
        <v>326.91833333334654</v>
      </c>
      <c r="I138" s="174">
        <f t="shared" si="288"/>
        <v>255.56083333335403</v>
      </c>
      <c r="J138" s="174">
        <f t="shared" si="288"/>
        <v>213.89000000000465</v>
      </c>
      <c r="K138" s="174">
        <f t="shared" si="288"/>
        <v>263.83416666665494</v>
      </c>
      <c r="L138" s="174">
        <f t="shared" si="288"/>
        <v>254.52666666669177</v>
      </c>
      <c r="M138" s="174">
        <f t="shared" si="288"/>
        <v>119.35499999998758</v>
      </c>
      <c r="N138" s="162"/>
      <c r="O138" s="174">
        <f>((O77-O76))/((90-60)/365)</f>
        <v>58.156666666717861</v>
      </c>
      <c r="P138" s="174">
        <f>((P77-P76))/((90-60)/365)</f>
        <v>2.859166666647468</v>
      </c>
      <c r="Q138" s="174">
        <f>((Q77-Q76))/((90-60)/365)</f>
        <v>75.190000000000779</v>
      </c>
      <c r="R138" s="174">
        <f>((R77-R76))/((90-60)/365)</f>
        <v>67.038333333302447</v>
      </c>
      <c r="S138" s="174">
        <f>((S77-S76))/((90-60)/365)</f>
        <v>13.504999999983223</v>
      </c>
      <c r="T138" s="195"/>
      <c r="U138" s="174">
        <f>((U77-U76))/((90-60)/365)</f>
        <v>410.99824334556371</v>
      </c>
      <c r="V138" s="174">
        <f t="shared" ref="V138:AF138" si="289">((V77-V76))/((90-60)/365)</f>
        <v>361.55256053046423</v>
      </c>
      <c r="W138" s="174">
        <f t="shared" si="289"/>
        <v>136.41523678584508</v>
      </c>
      <c r="X138" s="174">
        <f t="shared" si="289"/>
        <v>315.77719950439672</v>
      </c>
      <c r="Y138" s="174">
        <f t="shared" si="289"/>
        <v>289.52255844685828</v>
      </c>
      <c r="Z138" s="174">
        <f t="shared" si="289"/>
        <v>190.77490756684929</v>
      </c>
      <c r="AA138" s="174">
        <f t="shared" si="289"/>
        <v>110.98523660495404</v>
      </c>
      <c r="AB138" s="174">
        <f t="shared" si="289"/>
        <v>46.829804896570224</v>
      </c>
      <c r="AC138" s="174">
        <f t="shared" si="289"/>
        <v>78.040656897061467</v>
      </c>
      <c r="AD138" s="174">
        <f t="shared" si="289"/>
        <v>134.30306446571672</v>
      </c>
      <c r="AE138" s="174">
        <f t="shared" si="289"/>
        <v>327.07536002780364</v>
      </c>
      <c r="AF138" s="174">
        <f t="shared" si="289"/>
        <v>31.629877300711779</v>
      </c>
      <c r="AG138" s="195"/>
      <c r="AH138" s="174">
        <f t="shared" ref="AH138:AM138" si="290">((AH77-AH76))/((90-60)/365)</f>
        <v>106.55623041082532</v>
      </c>
      <c r="AI138" s="174">
        <f t="shared" si="290"/>
        <v>139.11507859191212</v>
      </c>
      <c r="AJ138" s="174">
        <f t="shared" si="290"/>
        <v>48.34495639009706</v>
      </c>
      <c r="AK138" s="174">
        <f t="shared" si="290"/>
        <v>-9.8663176306322438</v>
      </c>
      <c r="AL138" s="174">
        <f t="shared" si="290"/>
        <v>-49.331588153160006</v>
      </c>
      <c r="AM138" s="174">
        <f t="shared" si="290"/>
        <v>-29.59895289189604</v>
      </c>
      <c r="AN138" s="195"/>
      <c r="AO138" s="174">
        <f t="shared" ref="AO138:AT138" si="291">((AO77-AO76))/((90-60)/365)</f>
        <v>584</v>
      </c>
      <c r="AP138" s="174">
        <f t="shared" si="291"/>
        <v>292</v>
      </c>
      <c r="AQ138" s="174">
        <f t="shared" si="291"/>
        <v>243.33333333333334</v>
      </c>
      <c r="AR138" s="174">
        <f t="shared" si="291"/>
        <v>60.833333333333336</v>
      </c>
      <c r="AS138" s="174">
        <f t="shared" si="291"/>
        <v>109.5</v>
      </c>
      <c r="AT138" s="174">
        <f t="shared" si="291"/>
        <v>85.166666666666671</v>
      </c>
      <c r="AU138" s="195"/>
      <c r="AV138" s="174">
        <f t="shared" ref="AV138:BG138" si="292">((AV77-AV76))/((90-60)/365)</f>
        <v>650.91666666666674</v>
      </c>
      <c r="AW138" s="174">
        <f t="shared" si="292"/>
        <v>590.08333333333337</v>
      </c>
      <c r="AX138" s="174">
        <f t="shared" si="292"/>
        <v>389.33333333333195</v>
      </c>
      <c r="AY138" s="174">
        <f t="shared" si="292"/>
        <v>425.83333333333337</v>
      </c>
      <c r="AZ138" s="174">
        <f t="shared" si="292"/>
        <v>441.04166666666669</v>
      </c>
      <c r="BA138" s="174">
        <f t="shared" si="292"/>
        <v>395.41666666666669</v>
      </c>
      <c r="BB138" s="174">
        <f t="shared" si="292"/>
        <v>116.7999999999989</v>
      </c>
      <c r="BC138" s="174">
        <f t="shared" si="292"/>
        <v>125.31666666666888</v>
      </c>
      <c r="BD138" s="174">
        <f t="shared" si="292"/>
        <v>36.499999999997236</v>
      </c>
      <c r="BE138" s="174">
        <f t="shared" si="292"/>
        <v>173.375</v>
      </c>
      <c r="BF138" s="174">
        <f t="shared" si="292"/>
        <v>182.5</v>
      </c>
      <c r="BG138" s="174">
        <f t="shared" si="292"/>
        <v>127.75000000000139</v>
      </c>
      <c r="BH138" s="195"/>
      <c r="BI138" s="174">
        <f t="shared" ref="BI138:BN138" si="293">((BI77-BI76))/((90-60)/365)</f>
        <v>122.88333333333361</v>
      </c>
      <c r="BJ138" s="174">
        <f t="shared" si="293"/>
        <v>751.90000000000089</v>
      </c>
      <c r="BK138" s="174">
        <f t="shared" si="293"/>
        <v>200.75</v>
      </c>
      <c r="BL138" s="174">
        <f t="shared" si="293"/>
        <v>75.433333333333891</v>
      </c>
      <c r="BM138" s="174">
        <f t="shared" si="293"/>
        <v>13.38333333333361</v>
      </c>
      <c r="BN138" s="174">
        <f t="shared" si="293"/>
        <v>1430.7999999999997</v>
      </c>
      <c r="BO138" s="195"/>
      <c r="BP138" s="174">
        <f t="shared" ref="BP138:BU138" si="294">((BP77-BP76))/((90-60)/365)</f>
        <v>365</v>
      </c>
      <c r="BQ138" s="174">
        <f t="shared" si="294"/>
        <v>243.33333333333334</v>
      </c>
      <c r="BR138" s="174">
        <f t="shared" si="294"/>
        <v>365</v>
      </c>
      <c r="BS138" s="174">
        <f t="shared" si="294"/>
        <v>121.66666666666667</v>
      </c>
      <c r="BT138" s="174">
        <f t="shared" si="294"/>
        <v>0</v>
      </c>
      <c r="BU138" s="174">
        <f t="shared" si="294"/>
        <v>0</v>
      </c>
      <c r="BV138" s="195"/>
      <c r="BW138" s="174">
        <f t="shared" ref="BW138:CB138" si="295">((BW77-BW76))/((90-60)/365)</f>
        <v>129.57500000000041</v>
      </c>
      <c r="BX138" s="174">
        <f t="shared" si="295"/>
        <v>-18.858333333333473</v>
      </c>
      <c r="BY138" s="174">
        <f t="shared" si="295"/>
        <v>100.00999999999965</v>
      </c>
      <c r="BZ138" s="174">
        <f t="shared" si="295"/>
        <v>340.9099999999998</v>
      </c>
      <c r="CA138" s="174">
        <f t="shared" si="295"/>
        <v>220.46000000000006</v>
      </c>
      <c r="CB138" s="174">
        <f t="shared" si="295"/>
        <v>225.32666666666645</v>
      </c>
      <c r="CC138" s="195"/>
      <c r="CD138" s="174">
        <f t="shared" ref="CD138:CK138" si="296">((CD77-CD76))/((90-60)/365)</f>
        <v>392.61833333333311</v>
      </c>
      <c r="CE138" s="174">
        <f t="shared" si="296"/>
        <v>538.86166666666622</v>
      </c>
      <c r="CF138" s="174">
        <f t="shared" si="296"/>
        <v>597.3833333333323</v>
      </c>
      <c r="CG138" s="174">
        <f t="shared" si="296"/>
        <v>563.31666666666615</v>
      </c>
      <c r="CH138" s="174">
        <f t="shared" si="296"/>
        <v>165.10166666666589</v>
      </c>
      <c r="CI138" s="174">
        <f t="shared" si="296"/>
        <v>290.6616666666672</v>
      </c>
      <c r="CJ138" s="174">
        <f t="shared" si="296"/>
        <v>300.02999999999963</v>
      </c>
      <c r="CK138" s="174">
        <f t="shared" si="296"/>
        <v>168.87333333333399</v>
      </c>
      <c r="CL138" s="195"/>
      <c r="CM138" s="174">
        <f>((CM77-CM76))/((90-60)/365)</f>
        <v>292.31362773430664</v>
      </c>
      <c r="CN138" s="174">
        <f>((CN77-CN76))/((90-60)/365)</f>
        <v>355.505959982972</v>
      </c>
      <c r="CO138" s="162"/>
      <c r="CP138" s="174">
        <f>((CP77-CP76))/((90-60)/365)</f>
        <v>110.73682298055121</v>
      </c>
      <c r="CQ138" s="174">
        <f>((CQ77-CQ76))/((90-60)/365)</f>
        <v>108.24302070555139</v>
      </c>
      <c r="CR138" s="174">
        <f>((CR77-CR76))/((90-60)/365)</f>
        <v>87.559687372218193</v>
      </c>
      <c r="CS138" s="195"/>
      <c r="CT138" s="174">
        <f>((CT77-CT76))/((90-60)/365)</f>
        <v>607.96833333333302</v>
      </c>
      <c r="CU138" s="174">
        <f>((CU77-CU76))/((90-60)/365)</f>
        <v>616.19299999999953</v>
      </c>
      <c r="CV138" s="174">
        <f>((CV77-CV76))/((90-60)/365)</f>
        <v>1635.1634999999992</v>
      </c>
      <c r="CW138" s="174">
        <f>((CW77-CW76))/((90-60)/365)</f>
        <v>636.20716666666601</v>
      </c>
      <c r="CX138" s="195"/>
      <c r="CY138" s="174">
        <f>((CY77-CY76))/((90-60)/365)</f>
        <v>38.933333333333373</v>
      </c>
      <c r="CZ138" s="174">
        <f>((CZ77-CZ76))/((90-60)/365)</f>
        <v>111.93333333333338</v>
      </c>
      <c r="DA138" s="12"/>
    </row>
    <row r="139" spans="1:105" s="1" customFormat="1" ht="12.75" customHeight="1" x14ac:dyDescent="0.2">
      <c r="A139" s="3"/>
      <c r="C139" s="6" t="s">
        <v>363</v>
      </c>
      <c r="D139" s="67" t="s">
        <v>705</v>
      </c>
      <c r="E139" s="193" t="s">
        <v>816</v>
      </c>
      <c r="F139" s="5" t="s">
        <v>120</v>
      </c>
      <c r="G139" s="12"/>
      <c r="H139" s="174">
        <f t="shared" ref="H139:M139" si="297">((H78-H77))/((120-90)/365)</f>
        <v>227.51666666665756</v>
      </c>
      <c r="I139" s="174">
        <f t="shared" si="297"/>
        <v>237.12833333333137</v>
      </c>
      <c r="J139" s="174">
        <f t="shared" si="297"/>
        <v>205.859999999976</v>
      </c>
      <c r="K139" s="174">
        <f t="shared" si="297"/>
        <v>269.49166666664979</v>
      </c>
      <c r="L139" s="174">
        <f t="shared" si="297"/>
        <v>321.07833333331314</v>
      </c>
      <c r="M139" s="174">
        <f t="shared" si="297"/>
        <v>206.16416666668528</v>
      </c>
      <c r="N139" s="162"/>
      <c r="O139" s="174">
        <f>((O78-O77))/((120-90)/365)</f>
        <v>122.09249999996504</v>
      </c>
      <c r="P139" s="174">
        <f>((P78-P77))/((120-90)/365)</f>
        <v>50.674166666671759</v>
      </c>
      <c r="Q139" s="174">
        <f>((Q78-Q77))/((120-90)/365)</f>
        <v>61.38083333337606</v>
      </c>
      <c r="R139" s="174">
        <f>((R78-R77))/((120-90)/365)</f>
        <v>185.35916666669519</v>
      </c>
      <c r="S139" s="174">
        <f>((S78-S77))/((120-90)/365)</f>
        <v>134.01583333337086</v>
      </c>
      <c r="T139" s="195"/>
      <c r="U139" s="162"/>
      <c r="V139" s="162"/>
      <c r="W139" s="162"/>
      <c r="X139" s="162"/>
      <c r="Y139" s="162"/>
      <c r="Z139" s="162"/>
      <c r="AA139" s="162"/>
      <c r="AB139" s="162"/>
      <c r="AC139" s="162"/>
      <c r="AD139" s="162"/>
      <c r="AE139" s="162"/>
      <c r="AF139" s="162"/>
      <c r="AG139" s="195"/>
      <c r="AH139" s="174">
        <f t="shared" ref="AH139:AM139" si="298">((AH78-AH77))/((120-90)/365)</f>
        <v>75.602848640327551</v>
      </c>
      <c r="AI139" s="174">
        <f t="shared" si="298"/>
        <v>98.703719058206048</v>
      </c>
      <c r="AJ139" s="174">
        <f t="shared" si="298"/>
        <v>34.301292438667382</v>
      </c>
      <c r="AK139" s="174">
        <f t="shared" si="298"/>
        <v>-7.0002637629931384</v>
      </c>
      <c r="AL139" s="174">
        <f t="shared" si="298"/>
        <v>-35.00131881496673</v>
      </c>
      <c r="AM139" s="174">
        <f t="shared" si="298"/>
        <v>-21.000791288980107</v>
      </c>
      <c r="AN139" s="195"/>
      <c r="AO139" s="174">
        <f t="shared" ref="AO139:AT139" si="299">((AO78-AO77))/((120-90)/365)</f>
        <v>450.16666666666669</v>
      </c>
      <c r="AP139" s="174">
        <f t="shared" si="299"/>
        <v>267.66666666666669</v>
      </c>
      <c r="AQ139" s="174">
        <f t="shared" si="299"/>
        <v>219</v>
      </c>
      <c r="AR139" s="174">
        <f t="shared" si="299"/>
        <v>85.166666666666671</v>
      </c>
      <c r="AS139" s="174">
        <f t="shared" si="299"/>
        <v>97.333333333333343</v>
      </c>
      <c r="AT139" s="174">
        <f t="shared" si="299"/>
        <v>97.333333333333343</v>
      </c>
      <c r="AU139" s="195"/>
      <c r="AV139" s="174">
        <f t="shared" ref="AV139:BG139" si="300">((AV78-AV77))/((120-90)/365)</f>
        <v>511</v>
      </c>
      <c r="AW139" s="174">
        <f t="shared" si="300"/>
        <v>377.16666666666669</v>
      </c>
      <c r="AX139" s="174">
        <f t="shared" si="300"/>
        <v>249.41666666666805</v>
      </c>
      <c r="AY139" s="174">
        <f t="shared" si="300"/>
        <v>285.91666666666947</v>
      </c>
      <c r="AZ139" s="174">
        <f t="shared" si="300"/>
        <v>368.04166666666669</v>
      </c>
      <c r="BA139" s="174">
        <f t="shared" si="300"/>
        <v>255.50000000000279</v>
      </c>
      <c r="BB139" s="174">
        <f t="shared" si="300"/>
        <v>57.18333333333112</v>
      </c>
      <c r="BC139" s="174">
        <f t="shared" si="300"/>
        <v>69.349999999997792</v>
      </c>
      <c r="BD139" s="174">
        <f t="shared" si="300"/>
        <v>66.91666666666805</v>
      </c>
      <c r="BE139" s="174">
        <f t="shared" si="300"/>
        <v>100.375</v>
      </c>
      <c r="BF139" s="174">
        <f t="shared" si="300"/>
        <v>179.45833333333334</v>
      </c>
      <c r="BG139" s="174">
        <f t="shared" si="300"/>
        <v>36.500000000001386</v>
      </c>
      <c r="BH139" s="195"/>
      <c r="BI139" s="174">
        <f t="shared" ref="BI139:BN139" si="301">((BI78-BI77))/((120-90)/365)</f>
        <v>208.04999999999959</v>
      </c>
      <c r="BJ139" s="174">
        <f t="shared" si="301"/>
        <v>1276.2833333333331</v>
      </c>
      <c r="BK139" s="174">
        <f t="shared" si="301"/>
        <v>135.0500000000003</v>
      </c>
      <c r="BL139" s="174">
        <f t="shared" si="301"/>
        <v>2001.4166666666667</v>
      </c>
      <c r="BM139" s="174">
        <f t="shared" si="301"/>
        <v>524.38333333333367</v>
      </c>
      <c r="BN139" s="174">
        <f t="shared" si="301"/>
        <v>401.5</v>
      </c>
      <c r="BO139" s="195"/>
      <c r="BP139" s="174">
        <f t="shared" ref="BP139:BU139" si="302">((BP78-BP77))/((120-90)/365)</f>
        <v>365</v>
      </c>
      <c r="BQ139" s="174">
        <f t="shared" si="302"/>
        <v>365</v>
      </c>
      <c r="BR139" s="174">
        <f t="shared" si="302"/>
        <v>608.33333333333337</v>
      </c>
      <c r="BS139" s="174">
        <f t="shared" si="302"/>
        <v>0</v>
      </c>
      <c r="BT139" s="174">
        <f t="shared" si="302"/>
        <v>121.66666666666667</v>
      </c>
      <c r="BU139" s="174">
        <f t="shared" si="302"/>
        <v>243.33333333333334</v>
      </c>
      <c r="BV139" s="195"/>
      <c r="BW139" s="174">
        <f t="shared" ref="BW139:CB139" si="303">((BW78-BW77))/((120-90)/365)</f>
        <v>-11.315000000000083</v>
      </c>
      <c r="BX139" s="174">
        <f t="shared" si="303"/>
        <v>-11.315000000000083</v>
      </c>
      <c r="BY139" s="174">
        <f t="shared" si="303"/>
        <v>-9.9766666666658921</v>
      </c>
      <c r="BZ139" s="174">
        <f t="shared" si="303"/>
        <v>138.4566666666673</v>
      </c>
      <c r="CA139" s="174">
        <f t="shared" si="303"/>
        <v>78.840000000000913</v>
      </c>
      <c r="CB139" s="174">
        <f t="shared" si="303"/>
        <v>50.856666666666754</v>
      </c>
      <c r="CC139" s="195"/>
      <c r="CD139" s="174">
        <f t="shared" ref="CD139:CK139" si="304">((CD78-CD77))/((120-90)/365)</f>
        <v>315.72500000000059</v>
      </c>
      <c r="CE139" s="174">
        <f t="shared" si="304"/>
        <v>451.38333333333503</v>
      </c>
      <c r="CF139" s="174">
        <f t="shared" si="304"/>
        <v>478.14999999999947</v>
      </c>
      <c r="CG139" s="174">
        <f t="shared" si="304"/>
        <v>462.33333333333337</v>
      </c>
      <c r="CH139" s="174">
        <f t="shared" si="304"/>
        <v>-244.54999999999959</v>
      </c>
      <c r="CI139" s="174">
        <f t="shared" si="304"/>
        <v>-107.79666666666684</v>
      </c>
      <c r="CJ139" s="174">
        <f t="shared" si="304"/>
        <v>-58.034999999999783</v>
      </c>
      <c r="CK139" s="174">
        <f t="shared" si="304"/>
        <v>-282.75333333333413</v>
      </c>
      <c r="CL139" s="195"/>
      <c r="CM139" s="174">
        <f>((CM78-CM77))/((120-90)/365)</f>
        <v>161.68903537800236</v>
      </c>
      <c r="CN139" s="174">
        <f>((CN78-CN77))/((120-90)/365)</f>
        <v>265.35642058824834</v>
      </c>
      <c r="CO139" s="162"/>
      <c r="CP139" s="174">
        <f>((CP78-CP77))/((120-90)/365)</f>
        <v>121.58997019676485</v>
      </c>
      <c r="CQ139" s="174">
        <f>((CQ78-CQ77))/((120-90)/365)</f>
        <v>154.73052854814961</v>
      </c>
      <c r="CR139" s="174">
        <f>((CR78-CR77))/((120-90)/365)</f>
        <v>81.403586354632452</v>
      </c>
      <c r="CS139" s="195"/>
      <c r="CT139" s="174">
        <f>((CT78-CT77))/((120-90)/365)</f>
        <v>763.20283333333384</v>
      </c>
      <c r="CU139" s="174">
        <f>((CU78-CU77))/((120-90)/365)</f>
        <v>695.03299999999979</v>
      </c>
      <c r="CV139" s="174">
        <f>((CV78-CV77))/((120-90)/365)</f>
        <v>37.144833333334688</v>
      </c>
      <c r="CW139" s="174">
        <f>((CW78-CW77))/((120-90)/365)</f>
        <v>2.4089999999997458</v>
      </c>
      <c r="CX139" s="195"/>
      <c r="CY139" s="174">
        <f>((CY78-CY77))/((120-90)/365)</f>
        <v>57.183333333333373</v>
      </c>
      <c r="CZ139" s="174">
        <f>((CZ78-CZ77))/((120-90)/365)</f>
        <v>51.100000000000037</v>
      </c>
      <c r="DA139" s="12"/>
    </row>
    <row r="140" spans="1:105" s="1" customFormat="1" ht="12.95" customHeight="1" x14ac:dyDescent="0.2">
      <c r="A140" s="3"/>
      <c r="C140" s="6" t="s">
        <v>364</v>
      </c>
      <c r="D140" s="67" t="s">
        <v>706</v>
      </c>
      <c r="E140" s="193" t="s">
        <v>817</v>
      </c>
      <c r="F140" s="5" t="s">
        <v>120</v>
      </c>
      <c r="G140" s="12"/>
      <c r="H140" s="174">
        <f t="shared" ref="H140:M140" si="305">((H79-H78))/((150-120)/365)</f>
        <v>261.70500000002897</v>
      </c>
      <c r="I140" s="174">
        <f t="shared" si="305"/>
        <v>278.67749999997619</v>
      </c>
      <c r="J140" s="174">
        <f t="shared" si="305"/>
        <v>174.22666666667905</v>
      </c>
      <c r="K140" s="174">
        <f t="shared" si="305"/>
        <v>273.44583333339585</v>
      </c>
      <c r="L140" s="174">
        <f t="shared" si="305"/>
        <v>312.25750000003069</v>
      </c>
      <c r="M140" s="174">
        <f t="shared" si="305"/>
        <v>196.91749999995577</v>
      </c>
      <c r="N140" s="162"/>
      <c r="O140" s="174">
        <f>((O79-O78))/((150-120)/365)</f>
        <v>203.79166666665111</v>
      </c>
      <c r="P140" s="174">
        <f>((P79-P78))/((150-120)/365)</f>
        <v>55.358333333304429</v>
      </c>
      <c r="Q140" s="174">
        <f>((Q79-Q78))/((150-120)/365)</f>
        <v>129.87916666665333</v>
      </c>
      <c r="R140" s="174">
        <f>((R79-R78))/((150-120)/365)</f>
        <v>239.07499999998589</v>
      </c>
      <c r="S140" s="174">
        <f>((S79-S78))/((150-120)/365)</f>
        <v>138.15249999995424</v>
      </c>
      <c r="T140" s="195"/>
      <c r="U140" s="162"/>
      <c r="V140" s="162"/>
      <c r="W140" s="162"/>
      <c r="X140" s="162"/>
      <c r="Y140" s="162"/>
      <c r="Z140" s="162"/>
      <c r="AA140" s="162"/>
      <c r="AB140" s="162"/>
      <c r="AC140" s="162"/>
      <c r="AD140" s="162"/>
      <c r="AE140" s="162"/>
      <c r="AF140" s="162"/>
      <c r="AG140" s="195"/>
      <c r="AH140" s="174">
        <f t="shared" ref="AH140:AM140" si="306">((AH79-AH78))/((150-120)/365)</f>
        <v>58.642125285374775</v>
      </c>
      <c r="AI140" s="174">
        <f t="shared" si="306"/>
        <v>76.560552455904883</v>
      </c>
      <c r="AJ140" s="174">
        <f t="shared" si="306"/>
        <v>26.606149435030659</v>
      </c>
      <c r="AK140" s="174">
        <f t="shared" si="306"/>
        <v>-5.4298264153127604</v>
      </c>
      <c r="AL140" s="174">
        <f t="shared" si="306"/>
        <v>-27.149132076562076</v>
      </c>
      <c r="AM140" s="174">
        <f t="shared" si="306"/>
        <v>-16.289479245937244</v>
      </c>
      <c r="AN140" s="195"/>
      <c r="AO140" s="174">
        <f t="shared" ref="AO140:AT140" si="307">((AO79-AO78))/((150-120)/365)</f>
        <v>206.83333333333334</v>
      </c>
      <c r="AP140" s="174">
        <f t="shared" si="307"/>
        <v>133.83333333333334</v>
      </c>
      <c r="AQ140" s="174">
        <f t="shared" si="307"/>
        <v>97.333333333333343</v>
      </c>
      <c r="AR140" s="174">
        <f t="shared" si="307"/>
        <v>0</v>
      </c>
      <c r="AS140" s="174">
        <f t="shared" si="307"/>
        <v>24.333333333333336</v>
      </c>
      <c r="AT140" s="174">
        <f t="shared" si="307"/>
        <v>24.333333333333336</v>
      </c>
      <c r="AU140" s="195"/>
      <c r="AV140" s="174">
        <f t="shared" ref="AV140:BG140" si="308">((AV79-AV78))/((150-120)/365)</f>
        <v>358.91666666666669</v>
      </c>
      <c r="AW140" s="174">
        <f t="shared" si="308"/>
        <v>270.70833333333337</v>
      </c>
      <c r="AX140" s="174">
        <f t="shared" si="308"/>
        <v>212.91666666666669</v>
      </c>
      <c r="AY140" s="174">
        <f t="shared" si="308"/>
        <v>231.1666666666639</v>
      </c>
      <c r="AZ140" s="174">
        <f t="shared" si="308"/>
        <v>234.20833333333334</v>
      </c>
      <c r="BA140" s="174">
        <f t="shared" si="308"/>
        <v>170.33333333333059</v>
      </c>
      <c r="BB140" s="174">
        <f t="shared" si="308"/>
        <v>12.166666666666668</v>
      </c>
      <c r="BC140" s="174">
        <f t="shared" si="308"/>
        <v>59.616666666667776</v>
      </c>
      <c r="BD140" s="174">
        <f t="shared" si="308"/>
        <v>0</v>
      </c>
      <c r="BE140" s="174">
        <f t="shared" si="308"/>
        <v>54.75</v>
      </c>
      <c r="BF140" s="174">
        <f t="shared" si="308"/>
        <v>88.208333333333343</v>
      </c>
      <c r="BG140" s="174">
        <f t="shared" si="308"/>
        <v>18.249999999997236</v>
      </c>
      <c r="BH140" s="195"/>
      <c r="BI140" s="174">
        <f t="shared" ref="BI140:BN140" si="309">((BI79-BI78))/((150-120)/365)</f>
        <v>64.483333333333476</v>
      </c>
      <c r="BJ140" s="174">
        <f t="shared" si="309"/>
        <v>1124.1999999999998</v>
      </c>
      <c r="BK140" s="174">
        <f t="shared" si="309"/>
        <v>80.299999999999585</v>
      </c>
      <c r="BL140" s="162"/>
      <c r="BM140" s="174">
        <f t="shared" si="309"/>
        <v>99.766666666666538</v>
      </c>
      <c r="BN140" s="174">
        <f t="shared" si="309"/>
        <v>975.76666666666722</v>
      </c>
      <c r="BO140" s="195"/>
      <c r="BP140" s="174">
        <f t="shared" ref="BP140:BU140" si="310">((BP79-BP78))/((150-120)/365)</f>
        <v>486.66666666666669</v>
      </c>
      <c r="BQ140" s="174">
        <f t="shared" si="310"/>
        <v>365</v>
      </c>
      <c r="BR140" s="174">
        <f t="shared" si="310"/>
        <v>243.33333333333334</v>
      </c>
      <c r="BS140" s="174">
        <f t="shared" si="310"/>
        <v>121.66666666666667</v>
      </c>
      <c r="BT140" s="174">
        <f t="shared" si="310"/>
        <v>121.66666666666667</v>
      </c>
      <c r="BU140" s="174">
        <f t="shared" si="310"/>
        <v>121.66666666666667</v>
      </c>
      <c r="BV140" s="195"/>
      <c r="BW140" s="174">
        <f t="shared" ref="BW140:CB140" si="311">((BW79-BW78))/((150-120)/365)</f>
        <v>-36.743333333333808</v>
      </c>
      <c r="BX140" s="174">
        <f t="shared" si="311"/>
        <v>-37.960000000000058</v>
      </c>
      <c r="BY140" s="174">
        <f t="shared" si="311"/>
        <v>52.925000000000281</v>
      </c>
      <c r="BZ140" s="174">
        <f t="shared" si="311"/>
        <v>-66.308333333333891</v>
      </c>
      <c r="CA140" s="174">
        <f t="shared" si="311"/>
        <v>-37.108333333333476</v>
      </c>
      <c r="CB140" s="174">
        <f t="shared" si="311"/>
        <v>-97.941666666666805</v>
      </c>
      <c r="CC140" s="195"/>
      <c r="CD140" s="174">
        <f t="shared" ref="CD140:CK140" si="312">((CD79-CD78))/((150-120)/365)</f>
        <v>228.97666666666589</v>
      </c>
      <c r="CE140" s="174">
        <f t="shared" si="312"/>
        <v>298.08333333333337</v>
      </c>
      <c r="CF140" s="174">
        <f t="shared" si="312"/>
        <v>302.95000000000113</v>
      </c>
      <c r="CG140" s="174">
        <f t="shared" si="312"/>
        <v>337.01666666666722</v>
      </c>
      <c r="CH140" s="174">
        <f t="shared" si="312"/>
        <v>-73.364999999999668</v>
      </c>
      <c r="CI140" s="174">
        <f t="shared" si="312"/>
        <v>159.99166666666639</v>
      </c>
      <c r="CJ140" s="174">
        <f t="shared" si="312"/>
        <v>56.088333333333502</v>
      </c>
      <c r="CK140" s="174">
        <f t="shared" si="312"/>
        <v>180.06666666666752</v>
      </c>
      <c r="CL140" s="195"/>
      <c r="CM140" s="174">
        <f>((CM79-CM78))/((150-120)/365)</f>
        <v>115.88661501335518</v>
      </c>
      <c r="CN140" s="174">
        <f>((CN79-CN78))/((150-120)/365)</f>
        <v>70.879879300943429</v>
      </c>
      <c r="CO140" s="162"/>
      <c r="CP140" s="174">
        <f>((CP79-CP78))/((150-120)/365)</f>
        <v>40.226696469901967</v>
      </c>
      <c r="CQ140" s="174">
        <f>((CQ79-CQ78))/((150-120)/365)</f>
        <v>17.963370434252422</v>
      </c>
      <c r="CR140" s="174">
        <f>((CR79-CR78))/((150-120)/365)</f>
        <v>20.969962899080777</v>
      </c>
      <c r="CS140" s="195"/>
      <c r="CT140" s="174">
        <f>((CT79-CT78))/((150-120)/365)</f>
        <v>1032.4146666666652</v>
      </c>
      <c r="CU140" s="174">
        <f>((CU79-CU78))/((150-120)/365)</f>
        <v>931.52866666666762</v>
      </c>
      <c r="CV140" s="174">
        <f>((CV79-CV78))/((150-120)/365)</f>
        <v>468.35583333333204</v>
      </c>
      <c r="CW140" s="174">
        <f>((CW79-CW78))/((150-120)/365)</f>
        <v>241.78816666666725</v>
      </c>
      <c r="CX140" s="195"/>
      <c r="CY140" s="174">
        <f>((CY79-CY78))/((150-120)/365)</f>
        <v>41.366666666666738</v>
      </c>
      <c r="CZ140" s="174">
        <f>((CZ79-CZ78))/((150-120)/365)</f>
        <v>41.366666666666568</v>
      </c>
      <c r="DA140" s="12"/>
    </row>
    <row r="141" spans="1:105" s="1" customFormat="1" ht="12.95" customHeight="1" x14ac:dyDescent="0.2">
      <c r="A141" s="3"/>
      <c r="C141" s="6" t="s">
        <v>365</v>
      </c>
      <c r="D141" s="67" t="s">
        <v>707</v>
      </c>
      <c r="E141" s="193" t="s">
        <v>818</v>
      </c>
      <c r="F141" s="5" t="s">
        <v>120</v>
      </c>
      <c r="G141" s="12"/>
      <c r="H141" s="174">
        <f t="shared" ref="H141:M141" si="313">((H80-H79))/((180-150)/365)</f>
        <v>187.67083333329268</v>
      </c>
      <c r="I141" s="174">
        <f t="shared" si="313"/>
        <v>189.67833333335102</v>
      </c>
      <c r="J141" s="174">
        <f t="shared" si="313"/>
        <v>147.70333333332556</v>
      </c>
      <c r="K141" s="174">
        <f t="shared" si="313"/>
        <v>170.02916666665865</v>
      </c>
      <c r="L141" s="174">
        <f t="shared" si="313"/>
        <v>153.05666666660977</v>
      </c>
      <c r="M141" s="174">
        <f t="shared" si="313"/>
        <v>89.120833333363635</v>
      </c>
      <c r="N141" s="162"/>
      <c r="O141" s="174">
        <f>((O80-O79))/((180-150)/365)</f>
        <v>112.54166666672857</v>
      </c>
      <c r="P141" s="174">
        <f>((P80-P79))/((180-150)/365)</f>
        <v>46.841666666730227</v>
      </c>
      <c r="Q141" s="174">
        <f>((Q80-Q79))/((180-150)/365)</f>
        <v>18.858333333335203</v>
      </c>
      <c r="R141" s="174">
        <f>((R80-R79))/((180-150)/365)</f>
        <v>69.22833333336547</v>
      </c>
      <c r="S141" s="174">
        <f>((S80-S79))/((180-150)/365)</f>
        <v>34.918333333391828</v>
      </c>
      <c r="T141" s="195"/>
      <c r="U141" s="162"/>
      <c r="V141" s="162"/>
      <c r="W141" s="162"/>
      <c r="X141" s="162"/>
      <c r="Y141" s="162"/>
      <c r="Z141" s="162"/>
      <c r="AA141" s="162"/>
      <c r="AB141" s="162"/>
      <c r="AC141" s="162"/>
      <c r="AD141" s="162"/>
      <c r="AE141" s="162"/>
      <c r="AF141" s="162"/>
      <c r="AG141" s="195"/>
      <c r="AH141" s="174">
        <f t="shared" ref="AH141:AM141" si="314">((AH80-AH79))/((180-150)/365)</f>
        <v>47.914105125451243</v>
      </c>
      <c r="AI141" s="174">
        <f t="shared" si="314"/>
        <v>62.554526136005848</v>
      </c>
      <c r="AJ141" s="174">
        <f t="shared" si="314"/>
        <v>21.738806955066053</v>
      </c>
      <c r="AK141" s="174">
        <f t="shared" si="314"/>
        <v>-4.4364912153191369</v>
      </c>
      <c r="AL141" s="174">
        <f t="shared" si="314"/>
        <v>-22.182456076597759</v>
      </c>
      <c r="AM141" s="174">
        <f t="shared" si="314"/>
        <v>-13.309473645958708</v>
      </c>
      <c r="AN141" s="195"/>
      <c r="AO141" s="174">
        <f t="shared" ref="AO141:AT141" si="315">((AO80-AO79))/((180-150)/365)</f>
        <v>219</v>
      </c>
      <c r="AP141" s="174">
        <f t="shared" si="315"/>
        <v>133.83333333333334</v>
      </c>
      <c r="AQ141" s="174">
        <f t="shared" si="315"/>
        <v>109.5</v>
      </c>
      <c r="AR141" s="174">
        <f t="shared" si="315"/>
        <v>48.666666666666671</v>
      </c>
      <c r="AS141" s="174">
        <f t="shared" si="315"/>
        <v>36.5</v>
      </c>
      <c r="AT141" s="174">
        <f t="shared" si="315"/>
        <v>48.666666666666671</v>
      </c>
      <c r="AU141" s="195"/>
      <c r="AV141" s="174">
        <f t="shared" ref="AV141:BG141" si="316">((AV80-AV79))/((180-150)/365)</f>
        <v>267.66666666666669</v>
      </c>
      <c r="AW141" s="174">
        <f t="shared" si="316"/>
        <v>200.75</v>
      </c>
      <c r="AX141" s="174">
        <f t="shared" si="316"/>
        <v>194.66666666666944</v>
      </c>
      <c r="AY141" s="174">
        <f t="shared" si="316"/>
        <v>182.5</v>
      </c>
      <c r="AZ141" s="174">
        <f t="shared" si="316"/>
        <v>179.45833333333334</v>
      </c>
      <c r="BA141" s="174">
        <f t="shared" si="316"/>
        <v>152.08333333333334</v>
      </c>
      <c r="BB141" s="174">
        <f t="shared" si="316"/>
        <v>12.166666666666668</v>
      </c>
      <c r="BC141" s="174">
        <f t="shared" si="316"/>
        <v>43.799999999998896</v>
      </c>
      <c r="BD141" s="174">
        <f t="shared" si="316"/>
        <v>18.249999999997236</v>
      </c>
      <c r="BE141" s="174">
        <f t="shared" si="316"/>
        <v>21.291666666666668</v>
      </c>
      <c r="BF141" s="174">
        <f t="shared" si="316"/>
        <v>48.666666666666671</v>
      </c>
      <c r="BG141" s="174">
        <f t="shared" si="316"/>
        <v>12.166666666669434</v>
      </c>
      <c r="BH141" s="195"/>
      <c r="BI141" s="174">
        <f t="shared" ref="BI141:BN141" si="317">((BI80-BI79))/((180-150)/365)</f>
        <v>693.5</v>
      </c>
      <c r="BJ141" s="174">
        <f t="shared" si="317"/>
        <v>24.333333333333336</v>
      </c>
      <c r="BK141" s="174">
        <f t="shared" si="317"/>
        <v>317.5500000000003</v>
      </c>
      <c r="BL141" s="162"/>
      <c r="BM141" s="174">
        <f t="shared" si="317"/>
        <v>374.73333333333352</v>
      </c>
      <c r="BN141" s="174">
        <f t="shared" si="317"/>
        <v>21.899999999999448</v>
      </c>
      <c r="BO141" s="195"/>
      <c r="BP141" s="174">
        <f t="shared" ref="BP141:BU141" si="318">((BP80-BP79))/((180-150)/365)</f>
        <v>121.66666666666667</v>
      </c>
      <c r="BQ141" s="174">
        <f t="shared" si="318"/>
        <v>0</v>
      </c>
      <c r="BR141" s="174">
        <f t="shared" si="318"/>
        <v>121.66666666666667</v>
      </c>
      <c r="BS141" s="174">
        <f t="shared" si="318"/>
        <v>-121.66666666666667</v>
      </c>
      <c r="BT141" s="174">
        <f t="shared" si="318"/>
        <v>0</v>
      </c>
      <c r="BU141" s="174">
        <f t="shared" si="318"/>
        <v>0</v>
      </c>
      <c r="BV141" s="195"/>
      <c r="BW141" s="174">
        <f t="shared" ref="BW141:CB141" si="319">((BW80-BW79))/((180-150)/365)</f>
        <v>-35.769999999999285</v>
      </c>
      <c r="BX141" s="174">
        <f t="shared" si="319"/>
        <v>85.896666666666704</v>
      </c>
      <c r="BY141" s="174">
        <f t="shared" si="319"/>
        <v>112.05499999999907</v>
      </c>
      <c r="BZ141" s="174">
        <f t="shared" si="319"/>
        <v>85.288333333333227</v>
      </c>
      <c r="CA141" s="174">
        <f t="shared" si="319"/>
        <v>54.871666666666556</v>
      </c>
      <c r="CB141" s="174">
        <f t="shared" si="319"/>
        <v>25.671666666666834</v>
      </c>
      <c r="CC141" s="195"/>
      <c r="CD141" s="174">
        <f t="shared" ref="CD141:CK141" si="320">((CD80-CD79))/((180-150)/365)</f>
        <v>183.23000000000073</v>
      </c>
      <c r="CE141" s="174">
        <f t="shared" si="320"/>
        <v>274.96666666666556</v>
      </c>
      <c r="CF141" s="174">
        <f t="shared" si="320"/>
        <v>265.23333333333557</v>
      </c>
      <c r="CG141" s="174">
        <f t="shared" si="320"/>
        <v>268.88333333333503</v>
      </c>
      <c r="CH141" s="174">
        <f t="shared" si="320"/>
        <v>207.19833333333301</v>
      </c>
      <c r="CI141" s="174">
        <f t="shared" si="320"/>
        <v>186.88000000000017</v>
      </c>
      <c r="CJ141" s="174">
        <f t="shared" si="320"/>
        <v>239.19666666666629</v>
      </c>
      <c r="CK141" s="174">
        <f t="shared" si="320"/>
        <v>265.9633333333328</v>
      </c>
      <c r="CL141" s="195"/>
      <c r="CM141" s="174">
        <f>((CM80-CM79))/((180-150)/365)</f>
        <v>115.71583432479886</v>
      </c>
      <c r="CN141" s="174">
        <f>((CN80-CN79))/((180-150)/365)</f>
        <v>89.332878484585578</v>
      </c>
      <c r="CO141" s="162"/>
      <c r="CP141" s="174">
        <f>((CP80-CP79))/((180-150)/365)</f>
        <v>42.583333333333336</v>
      </c>
      <c r="CQ141" s="174">
        <f>((CQ80-CQ79))/((180-150)/365)</f>
        <v>29.20000000000007</v>
      </c>
      <c r="CR141" s="174">
        <f>((CR80-CR79))/((180-150)/365)</f>
        <v>29.333236625919106</v>
      </c>
      <c r="CS141" s="195"/>
      <c r="CT141" s="174">
        <f>((CT80-CT79))/((180-150)/365)</f>
        <v>71.9536666666679</v>
      </c>
      <c r="CU141" s="174">
        <f>((CU80-CU79))/((180-150)/365)</f>
        <v>16.084333333334751</v>
      </c>
      <c r="CV141" s="174">
        <f>((CV80-CV79))/((180-150)/365)</f>
        <v>-4.8544999999986285</v>
      </c>
      <c r="CW141" s="174">
        <f>((CW80-CW79))/((180-150)/365)</f>
        <v>1.6060000000007526</v>
      </c>
      <c r="CX141" s="195"/>
      <c r="CY141" s="174">
        <f>((CY80-CY79))/((180-150)/365)</f>
        <v>65.700000000000074</v>
      </c>
      <c r="CZ141" s="174">
        <f>((CZ80-CZ79))/((180-150)/365)</f>
        <v>43.800000000000104</v>
      </c>
      <c r="DA141" s="12"/>
    </row>
    <row r="142" spans="1:105" s="1" customFormat="1" ht="12.75" customHeight="1" x14ac:dyDescent="0.2">
      <c r="A142" s="3"/>
      <c r="C142" s="6" t="s">
        <v>366</v>
      </c>
      <c r="D142" s="67" t="s">
        <v>708</v>
      </c>
      <c r="E142" s="193" t="s">
        <v>819</v>
      </c>
      <c r="F142" s="5" t="s">
        <v>120</v>
      </c>
      <c r="G142" s="12"/>
      <c r="H142" s="174">
        <f t="shared" ref="H142:M142" si="321">((H81-H80))/((210-180)/365)</f>
        <v>96.664166666711537</v>
      </c>
      <c r="I142" s="174">
        <f t="shared" si="321"/>
        <v>122.88333333332186</v>
      </c>
      <c r="J142" s="174">
        <f t="shared" si="321"/>
        <v>91.736666666670374</v>
      </c>
      <c r="K142" s="174">
        <f t="shared" si="321"/>
        <v>73.790833333328465</v>
      </c>
      <c r="L142" s="174">
        <f t="shared" si="321"/>
        <v>98.793333333337543</v>
      </c>
      <c r="M142" s="174">
        <f t="shared" si="321"/>
        <v>57.974166666678954</v>
      </c>
      <c r="N142" s="162"/>
      <c r="O142" s="174">
        <f>((O81-O80))/((210-180)/365)</f>
        <v>21.291666666603387</v>
      </c>
      <c r="P142" s="174">
        <f>((P81-P80))/((210-180)/365)</f>
        <v>9.9766666666160972</v>
      </c>
      <c r="Q142" s="174">
        <f>((Q81-Q80))/((210-180)/365)</f>
        <v>-2.494166666704511</v>
      </c>
      <c r="R142" s="174">
        <f>((R81-R80))/((210-180)/365)</f>
        <v>-15.634166666677345</v>
      </c>
      <c r="S142" s="174">
        <f>((S81-S80))/((210-180)/365)</f>
        <v>-30.720833333372479</v>
      </c>
      <c r="T142" s="195"/>
      <c r="U142" s="162"/>
      <c r="V142" s="162"/>
      <c r="W142" s="162"/>
      <c r="X142" s="162"/>
      <c r="Y142" s="162"/>
      <c r="Z142" s="162"/>
      <c r="AA142" s="162"/>
      <c r="AB142" s="162"/>
      <c r="AC142" s="162"/>
      <c r="AD142" s="162"/>
      <c r="AE142" s="162"/>
      <c r="AF142" s="162"/>
      <c r="AG142" s="195"/>
      <c r="AH142" s="174">
        <f t="shared" ref="AH142:AM142" si="322">((AH81-AH80))/((210-180)/365)</f>
        <v>40.510798658603775</v>
      </c>
      <c r="AI142" s="174">
        <f t="shared" si="322"/>
        <v>52.889098248732203</v>
      </c>
      <c r="AJ142" s="174">
        <f t="shared" si="322"/>
        <v>18.379899391403463</v>
      </c>
      <c r="AK142" s="174">
        <f t="shared" si="322"/>
        <v>-3.7509998757968503</v>
      </c>
      <c r="AL142" s="174">
        <f t="shared" si="322"/>
        <v>-18.754999378983214</v>
      </c>
      <c r="AM142" s="174">
        <f t="shared" si="322"/>
        <v>-11.25299962738986</v>
      </c>
      <c r="AN142" s="195"/>
      <c r="AO142" s="174">
        <f t="shared" ref="AO142:AT142" si="323">((AO81-AO80))/((210-180)/365)</f>
        <v>182.5</v>
      </c>
      <c r="AP142" s="174">
        <f t="shared" si="323"/>
        <v>133.83333333333334</v>
      </c>
      <c r="AQ142" s="174">
        <f t="shared" si="323"/>
        <v>182.5</v>
      </c>
      <c r="AR142" s="174">
        <f t="shared" si="323"/>
        <v>36.5</v>
      </c>
      <c r="AS142" s="174">
        <f t="shared" si="323"/>
        <v>36.5</v>
      </c>
      <c r="AT142" s="174">
        <f t="shared" si="323"/>
        <v>21.900000000000141</v>
      </c>
      <c r="AU142" s="195"/>
      <c r="AV142" s="174">
        <f t="shared" ref="AV142:BG142" si="324">((AV81-AV80))/((210-180)/365)</f>
        <v>231.16666666666669</v>
      </c>
      <c r="AW142" s="174">
        <f t="shared" si="324"/>
        <v>158.16666666666669</v>
      </c>
      <c r="AX142" s="174">
        <f t="shared" si="324"/>
        <v>170.33333333333059</v>
      </c>
      <c r="AY142" s="174">
        <f t="shared" si="324"/>
        <v>212.91666666666669</v>
      </c>
      <c r="AZ142" s="174">
        <f t="shared" si="324"/>
        <v>223.25833333333225</v>
      </c>
      <c r="BA142" s="174">
        <f t="shared" si="324"/>
        <v>182.5</v>
      </c>
      <c r="BB142" s="174">
        <f t="shared" si="324"/>
        <v>6.0833333333333339</v>
      </c>
      <c r="BC142" s="174">
        <f t="shared" si="324"/>
        <v>12.166666666666668</v>
      </c>
      <c r="BD142" s="174">
        <f t="shared" si="324"/>
        <v>0</v>
      </c>
      <c r="BE142" s="174">
        <f t="shared" si="324"/>
        <v>27.375</v>
      </c>
      <c r="BF142" s="174">
        <f t="shared" si="324"/>
        <v>48.666666666666671</v>
      </c>
      <c r="BG142" s="174">
        <f t="shared" si="324"/>
        <v>12.166666666669434</v>
      </c>
      <c r="BH142" s="195"/>
      <c r="BI142" s="174">
        <f t="shared" ref="BI142:BN142" si="325">((BI81-BI80))/((210-180)/365)</f>
        <v>73</v>
      </c>
      <c r="BJ142" s="174">
        <f t="shared" si="325"/>
        <v>24.333333333333336</v>
      </c>
      <c r="BK142" s="174">
        <f t="shared" si="325"/>
        <v>24.333333333333336</v>
      </c>
      <c r="BL142" s="162"/>
      <c r="BM142" s="174">
        <f t="shared" si="325"/>
        <v>97.333333333333343</v>
      </c>
      <c r="BN142" s="174">
        <f t="shared" si="325"/>
        <v>1.2166666666669435</v>
      </c>
      <c r="BO142" s="195"/>
      <c r="BP142" s="174">
        <f t="shared" ref="BP142:BU142" si="326">((BP81-BP80))/((210-180)/365)</f>
        <v>121.66666666666667</v>
      </c>
      <c r="BQ142" s="174">
        <f t="shared" si="326"/>
        <v>243.33333333333334</v>
      </c>
      <c r="BR142" s="174">
        <f t="shared" si="326"/>
        <v>0</v>
      </c>
      <c r="BS142" s="174">
        <f t="shared" si="326"/>
        <v>-121.66666666666667</v>
      </c>
      <c r="BT142" s="174">
        <f t="shared" si="326"/>
        <v>-121.66666666666667</v>
      </c>
      <c r="BU142" s="174">
        <f t="shared" si="326"/>
        <v>-121.66666666666667</v>
      </c>
      <c r="BV142" s="195"/>
      <c r="BW142" s="174">
        <f t="shared" ref="BW142:CB142" si="327">((BW81-BW80))/((210-180)/365)</f>
        <v>86.018333333333942</v>
      </c>
      <c r="BX142" s="174">
        <f t="shared" si="327"/>
        <v>176.05166666666702</v>
      </c>
      <c r="BY142" s="174">
        <f t="shared" si="327"/>
        <v>-180.0666666666668</v>
      </c>
      <c r="BZ142" s="174">
        <f t="shared" si="327"/>
        <v>-242.11666666666639</v>
      </c>
      <c r="CA142" s="174">
        <f t="shared" si="327"/>
        <v>-181.28333333333308</v>
      </c>
      <c r="CB142" s="174">
        <f t="shared" si="327"/>
        <v>-124.09999999999987</v>
      </c>
      <c r="CC142" s="195"/>
      <c r="CD142" s="174">
        <f t="shared" ref="CD142:CK142" si="328">((CD81-CD80))/((210-180)/365)</f>
        <v>127.14166666666584</v>
      </c>
      <c r="CE142" s="174">
        <f t="shared" si="328"/>
        <v>169.11666666666778</v>
      </c>
      <c r="CF142" s="174">
        <f t="shared" si="328"/>
        <v>165.4666666666628</v>
      </c>
      <c r="CG142" s="174">
        <f t="shared" si="328"/>
        <v>225.08333333333334</v>
      </c>
      <c r="CH142" s="174">
        <f t="shared" si="328"/>
        <v>178.48500000000021</v>
      </c>
      <c r="CI142" s="174">
        <f t="shared" si="328"/>
        <v>237.61500000000038</v>
      </c>
      <c r="CJ142" s="174">
        <f t="shared" si="328"/>
        <v>237.49333333333311</v>
      </c>
      <c r="CK142" s="174">
        <f t="shared" si="328"/>
        <v>77.623333333333278</v>
      </c>
      <c r="CL142" s="195"/>
      <c r="CM142" s="174">
        <f>((CM81-CM80))/((210-180)/365)</f>
        <v>58.057314410481318</v>
      </c>
      <c r="CN142" s="174">
        <f>((CN81-CN80))/((210-180)/365)</f>
        <v>151.37011474483063</v>
      </c>
      <c r="CO142" s="162"/>
      <c r="CP142" s="174">
        <f>((CP81-CP80))/((210-180)/365)</f>
        <v>46.423110081482541</v>
      </c>
      <c r="CQ142" s="174">
        <f>((CQ81-CQ80))/((210-180)/365)</f>
        <v>22.033236625931277</v>
      </c>
      <c r="CR142" s="174">
        <f>((CR81-CR80))/((210-180)/365)</f>
        <v>31.177083333333336</v>
      </c>
      <c r="CS142" s="195"/>
      <c r="CT142" s="174">
        <f>((CT81-CT80))/((210-180)/365)</f>
        <v>-45.272166666666713</v>
      </c>
      <c r="CU142" s="174">
        <f>((CU81-CU80))/((210-180)/365)</f>
        <v>-24.126500000002125</v>
      </c>
      <c r="CV142" s="174">
        <f>((CV81-CV80))/((210-180)/365)</f>
        <v>-45.223500000001195</v>
      </c>
      <c r="CW142" s="174">
        <f>((CW81-CW80))/((210-180)/365)</f>
        <v>-27.314166666668108</v>
      </c>
      <c r="CX142" s="195"/>
      <c r="CY142" s="174">
        <f>((CY81-CY80))/((210-180)/365)</f>
        <v>8.5166666666665289</v>
      </c>
      <c r="CZ142" s="174">
        <f>((CZ81-CZ80))/((210-180)/365)</f>
        <v>-6.0833333333333339</v>
      </c>
      <c r="DA142" s="12"/>
    </row>
    <row r="143" spans="1:105" s="1" customFormat="1" ht="12.75" customHeight="1" x14ac:dyDescent="0.2">
      <c r="A143" s="3"/>
      <c r="C143" s="6" t="s">
        <v>367</v>
      </c>
      <c r="D143" s="67" t="s">
        <v>709</v>
      </c>
      <c r="E143" s="193" t="s">
        <v>820</v>
      </c>
      <c r="F143" s="5" t="s">
        <v>120</v>
      </c>
      <c r="G143" s="12"/>
      <c r="H143" s="174">
        <f t="shared" ref="H143:M143" si="329">((H82-H81))/((240-210)/365)</f>
        <v>184.81166666664521</v>
      </c>
      <c r="I143" s="174">
        <f t="shared" si="329"/>
        <v>189.86083333335569</v>
      </c>
      <c r="J143" s="174">
        <f t="shared" si="329"/>
        <v>189.73916666668569</v>
      </c>
      <c r="K143" s="174">
        <f t="shared" si="329"/>
        <v>145.02666666664959</v>
      </c>
      <c r="L143" s="174">
        <f t="shared" si="329"/>
        <v>203.54833333337922</v>
      </c>
      <c r="M143" s="174">
        <f t="shared" si="329"/>
        <v>119.23333333331757</v>
      </c>
      <c r="N143" s="162"/>
      <c r="O143" s="174">
        <f>((O82-O81))/((240-210)/365)</f>
        <v>114.2450000000434</v>
      </c>
      <c r="P143" s="174">
        <f>((P82-P81))/((240-210)/365)</f>
        <v>42.096666666661235</v>
      </c>
      <c r="Q143" s="174">
        <f>((Q82-Q81))/((240-210)/365)</f>
        <v>65.030833333345768</v>
      </c>
      <c r="R143" s="174">
        <f>((R82-R81))/((240-210)/365)</f>
        <v>109.43916666667295</v>
      </c>
      <c r="S143" s="174">
        <f>((S82-S81))/((240-210)/365)</f>
        <v>82.855000000018705</v>
      </c>
      <c r="T143" s="195"/>
      <c r="U143" s="162"/>
      <c r="V143" s="162"/>
      <c r="W143" s="162"/>
      <c r="X143" s="162"/>
      <c r="Y143" s="162"/>
      <c r="Z143" s="162"/>
      <c r="AA143" s="162"/>
      <c r="AB143" s="162"/>
      <c r="AC143" s="162"/>
      <c r="AD143" s="162"/>
      <c r="AE143" s="162"/>
      <c r="AF143" s="162"/>
      <c r="AG143" s="195"/>
      <c r="AH143" s="174">
        <f t="shared" ref="AH143:AM143" si="330">((AH82-AH81))/((240-210)/365)</f>
        <v>35.092049981724472</v>
      </c>
      <c r="AI143" s="174">
        <f t="shared" si="330"/>
        <v>45.814620809473851</v>
      </c>
      <c r="AJ143" s="174">
        <f t="shared" si="330"/>
        <v>15.921393047263919</v>
      </c>
      <c r="AK143" s="174">
        <f t="shared" si="330"/>
        <v>-3.2492638871966335</v>
      </c>
      <c r="AL143" s="174">
        <f t="shared" si="330"/>
        <v>-16.246319435983516</v>
      </c>
      <c r="AM143" s="174">
        <f t="shared" si="330"/>
        <v>-9.7477916615901599</v>
      </c>
      <c r="AN143" s="195"/>
      <c r="AO143" s="174">
        <f t="shared" ref="AO143:AT143" si="331">((AO82-AO81))/((240-210)/365)</f>
        <v>173.98333333333278</v>
      </c>
      <c r="AP143" s="174">
        <f t="shared" si="331"/>
        <v>55.966666666666946</v>
      </c>
      <c r="AQ143" s="174">
        <f t="shared" si="331"/>
        <v>182.5</v>
      </c>
      <c r="AR143" s="174">
        <f t="shared" si="331"/>
        <v>36.5</v>
      </c>
      <c r="AS143" s="174">
        <f t="shared" si="331"/>
        <v>25.549999999999933</v>
      </c>
      <c r="AT143" s="174">
        <f t="shared" si="331"/>
        <v>8.5166666666665289</v>
      </c>
      <c r="AU143" s="195"/>
      <c r="AV143" s="174">
        <f t="shared" ref="AV143:BG143" si="332">((AV82-AV81))/((240-210)/365)</f>
        <v>185.54166666666669</v>
      </c>
      <c r="AW143" s="174">
        <f t="shared" si="332"/>
        <v>127.75</v>
      </c>
      <c r="AX143" s="174">
        <f t="shared" si="332"/>
        <v>152.08333333333334</v>
      </c>
      <c r="AY143" s="174">
        <f t="shared" si="332"/>
        <v>243.33333333333334</v>
      </c>
      <c r="AZ143" s="174">
        <f t="shared" si="332"/>
        <v>229.95000000000113</v>
      </c>
      <c r="BA143" s="174">
        <f t="shared" si="332"/>
        <v>200.74999999999724</v>
      </c>
      <c r="BB143" s="174">
        <f t="shared" si="332"/>
        <v>30.416666666666668</v>
      </c>
      <c r="BC143" s="174">
        <f t="shared" si="332"/>
        <v>27.375</v>
      </c>
      <c r="BD143" s="174">
        <f t="shared" si="332"/>
        <v>24.333333333338867</v>
      </c>
      <c r="BE143" s="174">
        <f t="shared" si="332"/>
        <v>9.125</v>
      </c>
      <c r="BF143" s="174">
        <f t="shared" si="332"/>
        <v>36.5</v>
      </c>
      <c r="BG143" s="174">
        <f t="shared" si="332"/>
        <v>48.6666666666639</v>
      </c>
      <c r="BH143" s="195"/>
      <c r="BI143" s="174">
        <f t="shared" ref="BI143:BN143" si="333">((BI82-BI81))/((240-210)/365)</f>
        <v>55.966666666666946</v>
      </c>
      <c r="BJ143" s="174">
        <f t="shared" si="333"/>
        <v>91.25</v>
      </c>
      <c r="BK143" s="174">
        <f t="shared" si="333"/>
        <v>12.166666666666668</v>
      </c>
      <c r="BL143" s="162"/>
      <c r="BM143" s="174">
        <f t="shared" si="333"/>
        <v>133.83333333333334</v>
      </c>
      <c r="BN143" s="174">
        <f t="shared" si="333"/>
        <v>25.550000000000278</v>
      </c>
      <c r="BO143" s="195"/>
      <c r="BP143" s="174">
        <f t="shared" ref="BP143:BU143" si="334">((BP82-BP81))/((240-210)/365)</f>
        <v>0</v>
      </c>
      <c r="BQ143" s="174">
        <f t="shared" si="334"/>
        <v>-121.66666666666667</v>
      </c>
      <c r="BR143" s="174">
        <f t="shared" si="334"/>
        <v>243.33333333333334</v>
      </c>
      <c r="BS143" s="174">
        <f t="shared" si="334"/>
        <v>0</v>
      </c>
      <c r="BT143" s="174">
        <f t="shared" si="334"/>
        <v>-121.66666666666667</v>
      </c>
      <c r="BU143" s="174">
        <f t="shared" si="334"/>
        <v>0</v>
      </c>
      <c r="BV143" s="195"/>
      <c r="BW143" s="174">
        <f t="shared" ref="BW143:CB143" si="335">((BW82-BW81))/((240-210)/365)</f>
        <v>116.19166666666612</v>
      </c>
      <c r="BX143" s="174">
        <f t="shared" si="335"/>
        <v>178.24166666666571</v>
      </c>
      <c r="BY143" s="174">
        <f t="shared" si="335"/>
        <v>56.940000000000779</v>
      </c>
      <c r="BZ143" s="174">
        <f t="shared" si="335"/>
        <v>116.55666666666647</v>
      </c>
      <c r="CA143" s="174">
        <f t="shared" si="335"/>
        <v>86.139999999999816</v>
      </c>
      <c r="CB143" s="174">
        <f t="shared" si="335"/>
        <v>27.740000000000016</v>
      </c>
      <c r="CC143" s="195"/>
      <c r="CD143" s="174">
        <f t="shared" ref="CD143:CK143" si="336">((CD82-CD81))/((240-210)/365)</f>
        <v>163.03333333333444</v>
      </c>
      <c r="CE143" s="174">
        <f t="shared" si="336"/>
        <v>236.03333333333168</v>
      </c>
      <c r="CF143" s="174">
        <f t="shared" si="336"/>
        <v>210.48333333333557</v>
      </c>
      <c r="CG143" s="174">
        <f t="shared" si="336"/>
        <v>243.33333333333334</v>
      </c>
      <c r="CH143" s="174">
        <f t="shared" si="336"/>
        <v>159.38333333333361</v>
      </c>
      <c r="CI143" s="174">
        <f t="shared" si="336"/>
        <v>40.271666666666007</v>
      </c>
      <c r="CJ143" s="174">
        <f t="shared" si="336"/>
        <v>-55.966666666666256</v>
      </c>
      <c r="CK143" s="174">
        <f t="shared" si="336"/>
        <v>-126.41166666666651</v>
      </c>
      <c r="CL143" s="195"/>
      <c r="CM143" s="174">
        <f>((CM82-CM81))/((240-210)/365)</f>
        <v>73.039847161570819</v>
      </c>
      <c r="CN143" s="174">
        <f>((CN82-CN81))/((240-210)/365)</f>
        <v>51.034738384162345</v>
      </c>
      <c r="CO143" s="162"/>
      <c r="CP143" s="174">
        <f>((CP82-CP81))/((240-210)/365)</f>
        <v>65.209879824999973</v>
      </c>
      <c r="CQ143" s="174">
        <f>((CQ82-CQ81))/((240-210)/365)</f>
        <v>46.383505046752596</v>
      </c>
      <c r="CR143" s="174">
        <f>((CR82-CR81))/((240-210)/365)</f>
        <v>29.089433321299136</v>
      </c>
      <c r="CS143" s="195"/>
      <c r="CT143" s="174">
        <f>((CT82-CT81))/((240-210)/365)</f>
        <v>25.063333333334054</v>
      </c>
      <c r="CU143" s="174">
        <f>((CU82-CU81))/((240-210)/365)</f>
        <v>1.6060000000007526</v>
      </c>
      <c r="CV143" s="174">
        <f>((CV82-CV81))/((240-210)/365)</f>
        <v>18.578500000000531</v>
      </c>
      <c r="CW143" s="174">
        <f>((CW82-CW81))/((240-210)/365)</f>
        <v>1.6060000000007526</v>
      </c>
      <c r="CX143" s="195"/>
      <c r="CY143" s="174">
        <f>((CY82-CY81))/((240-210)/365)</f>
        <v>31.633333333333265</v>
      </c>
      <c r="CZ143" s="174">
        <f>((CZ82-CZ81))/((240-210)/365)</f>
        <v>9.7333333333332988</v>
      </c>
      <c r="DA143" s="12"/>
    </row>
    <row r="144" spans="1:105" s="1" customFormat="1" ht="12.95" customHeight="1" x14ac:dyDescent="0.2">
      <c r="A144" s="3"/>
      <c r="C144" s="6" t="s">
        <v>368</v>
      </c>
      <c r="D144" s="67" t="s">
        <v>710</v>
      </c>
      <c r="E144" s="193" t="s">
        <v>821</v>
      </c>
      <c r="F144" s="5" t="s">
        <v>120</v>
      </c>
      <c r="G144" s="12"/>
      <c r="H144" s="174">
        <f t="shared" ref="H144:M144" si="337">((H83-H82))/((270-240)/365)</f>
        <v>127.93249999999846</v>
      </c>
      <c r="I144" s="174">
        <f t="shared" si="337"/>
        <v>114.42749999998031</v>
      </c>
      <c r="J144" s="174">
        <f t="shared" si="337"/>
        <v>114.24499999997633</v>
      </c>
      <c r="K144" s="174">
        <f t="shared" si="337"/>
        <v>118.6249999999668</v>
      </c>
      <c r="L144" s="174">
        <f t="shared" si="337"/>
        <v>147.45999999998486</v>
      </c>
      <c r="M144" s="174">
        <f t="shared" si="337"/>
        <v>115.70500000001718</v>
      </c>
      <c r="N144" s="162"/>
      <c r="O144" s="174">
        <f>((O83-O82))/((270-240)/365)</f>
        <v>47.328333333343544</v>
      </c>
      <c r="P144" s="174">
        <f>((P83-P82))/((270-240)/365)</f>
        <v>13.626666666721013</v>
      </c>
      <c r="Q144" s="174">
        <f>((Q83-Q82))/((270-240)/365)</f>
        <v>108.95249999999255</v>
      </c>
      <c r="R144" s="174">
        <f>((R83-R82))/((270-240)/365)</f>
        <v>72.209166666683302</v>
      </c>
      <c r="S144" s="174">
        <f>((S83-S82))/((270-240)/365)</f>
        <v>54.750000000021096</v>
      </c>
      <c r="T144" s="195"/>
      <c r="U144" s="162"/>
      <c r="V144" s="162"/>
      <c r="W144" s="162"/>
      <c r="X144" s="162"/>
      <c r="Y144" s="162"/>
      <c r="Z144" s="162"/>
      <c r="AA144" s="162"/>
      <c r="AB144" s="162"/>
      <c r="AC144" s="162"/>
      <c r="AD144" s="162"/>
      <c r="AE144" s="162"/>
      <c r="AF144" s="162"/>
      <c r="AG144" s="195"/>
      <c r="AH144" s="174">
        <f t="shared" ref="AH144:AM144" si="338">((AH83-AH82))/((270-240)/365)</f>
        <v>30.953381770497082</v>
      </c>
      <c r="AI144" s="174">
        <f t="shared" si="338"/>
        <v>40.411359533705365</v>
      </c>
      <c r="AJ144" s="174">
        <f t="shared" si="338"/>
        <v>14.043663951429334</v>
      </c>
      <c r="AK144" s="174">
        <f t="shared" si="338"/>
        <v>-2.8660538676387595</v>
      </c>
      <c r="AL144" s="174">
        <f t="shared" si="338"/>
        <v>-14.330269338193624</v>
      </c>
      <c r="AM144" s="174">
        <f t="shared" si="338"/>
        <v>-8.5981616029160186</v>
      </c>
      <c r="AN144" s="195"/>
      <c r="AO144" s="174">
        <f t="shared" ref="AO144:AT144" si="339">((AO83-AO82))/((270-240)/365)</f>
        <v>121.66666666666667</v>
      </c>
      <c r="AP144" s="174">
        <f t="shared" si="339"/>
        <v>133.83333333333334</v>
      </c>
      <c r="AQ144" s="174">
        <f t="shared" si="339"/>
        <v>73</v>
      </c>
      <c r="AR144" s="174">
        <f t="shared" si="339"/>
        <v>24.333333333333336</v>
      </c>
      <c r="AS144" s="174">
        <f t="shared" si="339"/>
        <v>24.333333333333336</v>
      </c>
      <c r="AT144" s="174">
        <f t="shared" si="339"/>
        <v>12.166666666666668</v>
      </c>
      <c r="AU144" s="195"/>
      <c r="AV144" s="174">
        <f t="shared" ref="AV144:BG144" si="340">((AV83-AV82))/((270-240)/365)</f>
        <v>231.16666666666669</v>
      </c>
      <c r="AW144" s="174">
        <f t="shared" si="340"/>
        <v>182.5</v>
      </c>
      <c r="AX144" s="174">
        <f t="shared" si="340"/>
        <v>200.74999999999724</v>
      </c>
      <c r="AY144" s="174">
        <f t="shared" si="340"/>
        <v>182.5</v>
      </c>
      <c r="AZ144" s="174">
        <f t="shared" si="340"/>
        <v>182.5</v>
      </c>
      <c r="BA144" s="174">
        <f t="shared" si="340"/>
        <v>133.8333333333361</v>
      </c>
      <c r="BB144" s="174">
        <f t="shared" si="340"/>
        <v>30.416666666666668</v>
      </c>
      <c r="BC144" s="174">
        <f t="shared" si="340"/>
        <v>24.333333333333336</v>
      </c>
      <c r="BD144" s="174">
        <f t="shared" si="340"/>
        <v>18.249999999997236</v>
      </c>
      <c r="BE144" s="174">
        <f t="shared" si="340"/>
        <v>33.458333333333336</v>
      </c>
      <c r="BF144" s="174">
        <f t="shared" si="340"/>
        <v>63.875</v>
      </c>
      <c r="BG144" s="174">
        <f t="shared" si="340"/>
        <v>48.6666666666639</v>
      </c>
      <c r="BH144" s="195"/>
      <c r="BI144" s="174">
        <f t="shared" ref="BI144:BN144" si="341">((BI83-BI82))/((270-240)/365)</f>
        <v>102.19999999999973</v>
      </c>
      <c r="BJ144" s="174">
        <f t="shared" si="341"/>
        <v>176.41666666666669</v>
      </c>
      <c r="BK144" s="174">
        <f t="shared" si="341"/>
        <v>24.333333333333336</v>
      </c>
      <c r="BL144" s="162"/>
      <c r="BM144" s="174">
        <f t="shared" si="341"/>
        <v>133.83333333333334</v>
      </c>
      <c r="BN144" s="174">
        <f t="shared" si="341"/>
        <v>12.166666666666668</v>
      </c>
      <c r="BO144" s="195"/>
      <c r="BP144" s="174">
        <f t="shared" ref="BP144:BU144" si="342">((BP83-BP82))/((270-240)/365)</f>
        <v>243.33333333333334</v>
      </c>
      <c r="BQ144" s="174">
        <f t="shared" si="342"/>
        <v>121.66666666666667</v>
      </c>
      <c r="BR144" s="174">
        <f t="shared" si="342"/>
        <v>1216.6666666666667</v>
      </c>
      <c r="BS144" s="174">
        <f t="shared" si="342"/>
        <v>121.66666666666667</v>
      </c>
      <c r="BT144" s="174">
        <f t="shared" si="342"/>
        <v>121.66666666666667</v>
      </c>
      <c r="BU144" s="174">
        <f t="shared" si="342"/>
        <v>0</v>
      </c>
      <c r="BV144" s="195"/>
      <c r="BW144" s="174">
        <f t="shared" ref="BW144:CB144" si="343">((BW83-BW82))/((270-240)/365)</f>
        <v>116.67833333333303</v>
      </c>
      <c r="BX144" s="174">
        <f t="shared" si="343"/>
        <v>58.278333333334274</v>
      </c>
      <c r="BY144" s="174">
        <f t="shared" si="343"/>
        <v>172.88833333333309</v>
      </c>
      <c r="BZ144" s="174">
        <f t="shared" si="343"/>
        <v>-2.3116666666659476</v>
      </c>
      <c r="CA144" s="174">
        <f t="shared" si="343"/>
        <v>146.12166666666587</v>
      </c>
      <c r="CB144" s="174">
        <f t="shared" si="343"/>
        <v>-2.3116666666669849</v>
      </c>
      <c r="CC144" s="195"/>
      <c r="CD144" s="162"/>
      <c r="CE144" s="162"/>
      <c r="CF144" s="162"/>
      <c r="CG144" s="162"/>
      <c r="CH144" s="174">
        <f>((CH83-CH82))/((270-240)/365)</f>
        <v>129.20999999999938</v>
      </c>
      <c r="CI144" s="174">
        <f>((CI83-CI82))/((270-240)/365)</f>
        <v>384.58833333333422</v>
      </c>
      <c r="CJ144" s="174">
        <f>((CJ83-CJ82))/((270-240)/365)</f>
        <v>102.32166666666629</v>
      </c>
      <c r="CK144" s="174">
        <f>((CK83-CK82))/((270-240)/365)</f>
        <v>313.16999999999945</v>
      </c>
      <c r="CL144" s="195"/>
      <c r="CM144" s="174">
        <f>((CM83-CM82))/((270-240)/365)</f>
        <v>37.456331877729973</v>
      </c>
      <c r="CN144" s="174">
        <f>((CN83-CN82))/((270-240)/365)</f>
        <v>97.953662868282578</v>
      </c>
      <c r="CO144" s="162"/>
      <c r="CP144" s="174">
        <f>((CP83-CP82))/((270-240)/365)</f>
        <v>19.973721962965726</v>
      </c>
      <c r="CQ144" s="174">
        <f>((CQ83-CQ82))/((270-240)/365)</f>
        <v>8.5732068226958429</v>
      </c>
      <c r="CR144" s="174">
        <f>((CR83-CR82))/((270-240)/365)</f>
        <v>14.097100499068381</v>
      </c>
      <c r="CS144" s="195"/>
      <c r="CT144" s="174">
        <f>((CT83-CT82))/((270-240)/365)</f>
        <v>194.84916666666652</v>
      </c>
      <c r="CU144" s="174">
        <f>((CU83-CU82))/((270-240)/365)</f>
        <v>308.09650000000113</v>
      </c>
      <c r="CV144" s="174">
        <f>((CV83-CV82))/((270-240)/365)</f>
        <v>571.6995000000004</v>
      </c>
      <c r="CW144" s="174">
        <f>((CW83-CW82))/((270-240)/365)</f>
        <v>383.17700000000036</v>
      </c>
      <c r="CX144" s="195"/>
      <c r="CY144" s="174">
        <f>((CY83-CY82))/((270-240)/365)</f>
        <v>49.883333333333269</v>
      </c>
      <c r="CZ144" s="174">
        <f>((CZ83-CZ82))/((270-240)/365)</f>
        <v>27.983333333333299</v>
      </c>
      <c r="DA144" s="12"/>
    </row>
    <row r="145" spans="1:105" s="1" customFormat="1" ht="12.95" customHeight="1" x14ac:dyDescent="0.2">
      <c r="A145" s="3"/>
      <c r="C145" s="6" t="s">
        <v>369</v>
      </c>
      <c r="D145" s="67" t="s">
        <v>711</v>
      </c>
      <c r="E145" s="193" t="s">
        <v>822</v>
      </c>
      <c r="F145" s="5" t="s">
        <v>120</v>
      </c>
      <c r="G145" s="12"/>
      <c r="H145" s="174">
        <f t="shared" ref="H145:M145" si="344">((H84-H83))/((300-270)/365)</f>
        <v>111.75083333333821</v>
      </c>
      <c r="I145" s="174">
        <f t="shared" si="344"/>
        <v>127.26333333334485</v>
      </c>
      <c r="J145" s="174">
        <f t="shared" si="344"/>
        <v>127.08083333337406</v>
      </c>
      <c r="K145" s="174">
        <f t="shared" si="344"/>
        <v>124.16083333335735</v>
      </c>
      <c r="L145" s="174">
        <f t="shared" si="344"/>
        <v>140.95083333330058</v>
      </c>
      <c r="M145" s="174">
        <f t="shared" si="344"/>
        <v>150.44083333330371</v>
      </c>
      <c r="N145" s="162"/>
      <c r="O145" s="162"/>
      <c r="P145" s="174">
        <f>((P84-P83))/((300-270)/365)</f>
        <v>22.690833333276736</v>
      </c>
      <c r="Q145" s="174">
        <f>((Q84-Q83))/((300-270)/365)</f>
        <v>45.260000000018316</v>
      </c>
      <c r="R145" s="174">
        <f>((R84-R83))/((300-270)/365)</f>
        <v>28.226666666667967</v>
      </c>
      <c r="S145" s="174">
        <f>((S84-S83))/((300-270)/365)</f>
        <v>53.107499999939947</v>
      </c>
      <c r="T145" s="195"/>
      <c r="U145" s="162"/>
      <c r="V145" s="162"/>
      <c r="W145" s="162"/>
      <c r="X145" s="162"/>
      <c r="Y145" s="162"/>
      <c r="Z145" s="162"/>
      <c r="AA145" s="162"/>
      <c r="AB145" s="162"/>
      <c r="AC145" s="162"/>
      <c r="AD145" s="162"/>
      <c r="AE145" s="162"/>
      <c r="AF145" s="162"/>
      <c r="AG145" s="195"/>
      <c r="AH145" s="174">
        <f t="shared" ref="AH145:AM145" si="345">((AH84-AH83))/((300-270)/365)</f>
        <v>27.688743514877</v>
      </c>
      <c r="AI145" s="174">
        <f t="shared" si="345"/>
        <v>36.1491929222002</v>
      </c>
      <c r="AJ145" s="174">
        <f t="shared" si="345"/>
        <v>12.562485483601673</v>
      </c>
      <c r="AK145" s="174">
        <f t="shared" si="345"/>
        <v>-2.5637725476736555</v>
      </c>
      <c r="AL145" s="174">
        <f t="shared" si="345"/>
        <v>-12.818862738368622</v>
      </c>
      <c r="AM145" s="174">
        <f t="shared" si="345"/>
        <v>-7.6913176430212253</v>
      </c>
      <c r="AN145" s="195"/>
      <c r="AO145" s="174">
        <f t="shared" ref="AO145:AT145" si="346">((AO84-AO83))/((300-270)/365)</f>
        <v>182.5</v>
      </c>
      <c r="AP145" s="174">
        <f t="shared" si="346"/>
        <v>133.83333333333334</v>
      </c>
      <c r="AQ145" s="174">
        <f t="shared" si="346"/>
        <v>109.5</v>
      </c>
      <c r="AR145" s="174">
        <f t="shared" si="346"/>
        <v>60.833333333333336</v>
      </c>
      <c r="AS145" s="174">
        <f t="shared" si="346"/>
        <v>73</v>
      </c>
      <c r="AT145" s="174">
        <f t="shared" si="346"/>
        <v>85.166666666666671</v>
      </c>
      <c r="AU145" s="195"/>
      <c r="AV145" s="174">
        <f t="shared" ref="AV145:BG145" si="347">((AV84-AV83))/((300-270)/365)</f>
        <v>176.41666666666669</v>
      </c>
      <c r="AW145" s="174">
        <f t="shared" si="347"/>
        <v>150.86666666666778</v>
      </c>
      <c r="AX145" s="174">
        <f t="shared" si="347"/>
        <v>146.00000000000554</v>
      </c>
      <c r="AY145" s="174">
        <f t="shared" si="347"/>
        <v>139.9166666666639</v>
      </c>
      <c r="AZ145" s="174">
        <f t="shared" si="347"/>
        <v>188.58333333333334</v>
      </c>
      <c r="BA145" s="174">
        <f t="shared" si="347"/>
        <v>182.5</v>
      </c>
      <c r="BB145" s="174">
        <f t="shared" si="347"/>
        <v>51.708333333333336</v>
      </c>
      <c r="BC145" s="174">
        <f t="shared" si="347"/>
        <v>36.5</v>
      </c>
      <c r="BD145" s="174">
        <f t="shared" si="347"/>
        <v>30.416666666666668</v>
      </c>
      <c r="BE145" s="174">
        <f t="shared" si="347"/>
        <v>30.416666666666668</v>
      </c>
      <c r="BF145" s="174">
        <f t="shared" si="347"/>
        <v>51.708333333333336</v>
      </c>
      <c r="BG145" s="174">
        <f t="shared" si="347"/>
        <v>12.166666666669434</v>
      </c>
      <c r="BH145" s="195"/>
      <c r="BI145" s="174">
        <f t="shared" ref="BI145:BN145" si="348">((BI84-BI83))/((300-270)/365)</f>
        <v>48.666666666666671</v>
      </c>
      <c r="BJ145" s="174">
        <f t="shared" si="348"/>
        <v>243.33333333333334</v>
      </c>
      <c r="BK145" s="174">
        <f t="shared" si="348"/>
        <v>12.166666666666668</v>
      </c>
      <c r="BL145" s="162"/>
      <c r="BM145" s="174">
        <f t="shared" si="348"/>
        <v>14.599999999999863</v>
      </c>
      <c r="BN145" s="174">
        <f t="shared" si="348"/>
        <v>48.666666666666671</v>
      </c>
      <c r="BO145" s="195"/>
      <c r="BP145" s="174">
        <f t="shared" ref="BP145:BU145" si="349">((BP84-BP83))/((300-270)/365)</f>
        <v>121.66666666666667</v>
      </c>
      <c r="BQ145" s="174">
        <f t="shared" si="349"/>
        <v>243.33333333333334</v>
      </c>
      <c r="BR145" s="174">
        <f t="shared" si="349"/>
        <v>365</v>
      </c>
      <c r="BS145" s="174">
        <f t="shared" si="349"/>
        <v>0</v>
      </c>
      <c r="BT145" s="174">
        <f t="shared" si="349"/>
        <v>0</v>
      </c>
      <c r="BU145" s="174">
        <f t="shared" si="349"/>
        <v>0</v>
      </c>
      <c r="BV145" s="195"/>
      <c r="BW145" s="174">
        <f t="shared" ref="BW145:CB145" si="350">((BW84-BW83))/((300-270)/365)</f>
        <v>57.548333333333559</v>
      </c>
      <c r="BX145" s="174">
        <f t="shared" si="350"/>
        <v>238.83166666666662</v>
      </c>
      <c r="BY145" s="174">
        <f t="shared" si="350"/>
        <v>-1.7033333333338589</v>
      </c>
      <c r="BZ145" s="174">
        <f t="shared" si="350"/>
        <v>27.496666666666556</v>
      </c>
      <c r="CA145" s="174">
        <f t="shared" si="350"/>
        <v>27.496666666667249</v>
      </c>
      <c r="CB145" s="174">
        <f t="shared" si="350"/>
        <v>-1.7033333333328216</v>
      </c>
      <c r="CC145" s="195"/>
      <c r="CD145" s="162"/>
      <c r="CE145" s="162"/>
      <c r="CF145" s="162"/>
      <c r="CG145" s="162"/>
      <c r="CH145" s="162"/>
      <c r="CI145" s="162"/>
      <c r="CJ145" s="162"/>
      <c r="CK145" s="162"/>
      <c r="CL145" s="195"/>
      <c r="CM145" s="174">
        <f>((CM84-CM83))/((300-270)/365)</f>
        <v>19.013859896424378</v>
      </c>
      <c r="CN145" s="174">
        <f>((CN84-CN83))/((300-270)/365)</f>
        <v>11.825268430248476</v>
      </c>
      <c r="CO145" s="162"/>
      <c r="CP145" s="174">
        <f>((CP84-CP83))/((300-270)/365)</f>
        <v>78.256485855552043</v>
      </c>
      <c r="CQ145" s="162"/>
      <c r="CR145" s="174">
        <f>((CR84-CR83))/((300-270)/365)</f>
        <v>48.459954797230338</v>
      </c>
      <c r="CS145" s="195"/>
      <c r="CT145" s="174">
        <f>((CT84-CT83))/((300-270)/365)</f>
        <v>7.2756666666661358</v>
      </c>
      <c r="CU145" s="174">
        <f>((CU84-CU83))/((300-270)/365)</f>
        <v>64.361666666666224</v>
      </c>
      <c r="CV145" s="174">
        <f>((CV84-CV83))/((300-270)/365)</f>
        <v>-5.6453333333353921</v>
      </c>
      <c r="CW145" s="174">
        <f>((CW84-CW83))/((300-270)/365)</f>
        <v>28.907999999998331</v>
      </c>
      <c r="CX145" s="195"/>
      <c r="CY145" s="174">
        <f>((CY84-CY83))/((300-270)/365)</f>
        <v>88.816666666666805</v>
      </c>
      <c r="CZ145" s="174">
        <f>((CZ84-CZ83))/((300-270)/365)</f>
        <v>82.733333333333306</v>
      </c>
      <c r="DA145" s="12"/>
    </row>
    <row r="146" spans="1:105" s="1" customFormat="1" ht="12.95" customHeight="1" x14ac:dyDescent="0.2">
      <c r="A146" s="3"/>
      <c r="C146" s="6" t="s">
        <v>370</v>
      </c>
      <c r="D146" s="67" t="s">
        <v>712</v>
      </c>
      <c r="E146" s="193" t="s">
        <v>823</v>
      </c>
      <c r="F146" s="5" t="s">
        <v>120</v>
      </c>
      <c r="G146" s="12"/>
      <c r="H146" s="174">
        <f t="shared" ref="H146:M146" si="351">((H85-H84))/((330-300)/365)</f>
        <v>62.597500000010847</v>
      </c>
      <c r="I146" s="174">
        <f t="shared" si="351"/>
        <v>72.939166666672264</v>
      </c>
      <c r="J146" s="174">
        <f t="shared" si="351"/>
        <v>41.670833333282985</v>
      </c>
      <c r="K146" s="174">
        <f t="shared" si="351"/>
        <v>52.134166666646919</v>
      </c>
      <c r="L146" s="174">
        <f t="shared" si="351"/>
        <v>52.073333333345452</v>
      </c>
      <c r="M146" s="174">
        <f t="shared" si="351"/>
        <v>41.610000000047918</v>
      </c>
      <c r="N146" s="162"/>
      <c r="O146" s="162"/>
      <c r="P146" s="174">
        <f>((P85-P84))/((330-300)/365)</f>
        <v>10.402499999995035</v>
      </c>
      <c r="Q146" s="174">
        <f>((Q85-Q84))/((330-300)/365)</f>
        <v>-10.402499999995381</v>
      </c>
      <c r="R146" s="174">
        <f>((R85-R84))/((330-300)/365)</f>
        <v>20.865833333291533</v>
      </c>
      <c r="S146" s="174">
        <f>((S85-S84))/((330-300)/365)</f>
        <v>0</v>
      </c>
      <c r="T146" s="195"/>
      <c r="U146" s="162"/>
      <c r="V146" s="174">
        <f>((V85-V84))/((330-300)/365)</f>
        <v>84.931388417042271</v>
      </c>
      <c r="W146" s="174">
        <f t="shared" ref="W146:AD146" si="352">((W85-W84))/((330-300)/365)</f>
        <v>59.423804761046753</v>
      </c>
      <c r="X146" s="174">
        <f t="shared" si="352"/>
        <v>166.12304095236055</v>
      </c>
      <c r="Y146" s="174">
        <f t="shared" si="352"/>
        <v>132.76439418014388</v>
      </c>
      <c r="Z146" s="174">
        <f t="shared" si="352"/>
        <v>25.946895997241199</v>
      </c>
      <c r="AA146" s="174">
        <f t="shared" si="352"/>
        <v>-16.515035934142958</v>
      </c>
      <c r="AB146" s="174">
        <f t="shared" si="352"/>
        <v>-39.414962621202079</v>
      </c>
      <c r="AC146" s="174">
        <f t="shared" si="352"/>
        <v>-43.684055757229842</v>
      </c>
      <c r="AD146" s="174">
        <f t="shared" si="352"/>
        <v>-45.292944913518198</v>
      </c>
      <c r="AE146" s="162"/>
      <c r="AF146" s="162"/>
      <c r="AG146" s="195"/>
      <c r="AH146" s="174">
        <f t="shared" ref="AH146:AM146" si="353">((AH85-AH84))/((330-300)/365)</f>
        <v>25.047515252576886</v>
      </c>
      <c r="AI146" s="174">
        <f t="shared" si="353"/>
        <v>32.70092269086404</v>
      </c>
      <c r="AJ146" s="174">
        <f t="shared" si="353"/>
        <v>11.364150438668759</v>
      </c>
      <c r="AK146" s="174">
        <f t="shared" si="353"/>
        <v>-2.3192143752383316</v>
      </c>
      <c r="AL146" s="174">
        <f t="shared" si="353"/>
        <v>-11.596071876192696</v>
      </c>
      <c r="AM146" s="174">
        <f t="shared" si="353"/>
        <v>-6.9576431257157729</v>
      </c>
      <c r="AN146" s="195"/>
      <c r="AO146" s="174">
        <f t="shared" ref="AO146:AT146" si="354">((AO85-AO84))/((330-300)/365)</f>
        <v>36.5</v>
      </c>
      <c r="AP146" s="174">
        <f t="shared" si="354"/>
        <v>60.833333333333336</v>
      </c>
      <c r="AQ146" s="174">
        <f t="shared" si="354"/>
        <v>12.166666666666668</v>
      </c>
      <c r="AR146" s="174">
        <f t="shared" si="354"/>
        <v>0</v>
      </c>
      <c r="AS146" s="174">
        <f t="shared" si="354"/>
        <v>0</v>
      </c>
      <c r="AT146" s="174">
        <f t="shared" si="354"/>
        <v>12.166666666666668</v>
      </c>
      <c r="AU146" s="195"/>
      <c r="AV146" s="174">
        <f t="shared" ref="AV146:BG146" si="355">((AV85-AV84))/((330-300)/365)</f>
        <v>215.95833333333334</v>
      </c>
      <c r="AW146" s="174">
        <f t="shared" si="355"/>
        <v>201.96666666666556</v>
      </c>
      <c r="AX146" s="174">
        <f t="shared" si="355"/>
        <v>170.33333333333059</v>
      </c>
      <c r="AY146" s="174">
        <f t="shared" si="355"/>
        <v>225.0833333333361</v>
      </c>
      <c r="AZ146" s="174">
        <f t="shared" si="355"/>
        <v>209.875</v>
      </c>
      <c r="BA146" s="174">
        <f t="shared" si="355"/>
        <v>194.66666666666944</v>
      </c>
      <c r="BB146" s="174">
        <f t="shared" si="355"/>
        <v>66.916666666666671</v>
      </c>
      <c r="BC146" s="174">
        <f t="shared" si="355"/>
        <v>66.916666666666671</v>
      </c>
      <c r="BD146" s="174">
        <f t="shared" si="355"/>
        <v>73.000000000002771</v>
      </c>
      <c r="BE146" s="174">
        <f t="shared" si="355"/>
        <v>30.416666666666668</v>
      </c>
      <c r="BF146" s="174">
        <f t="shared" si="355"/>
        <v>54.75</v>
      </c>
      <c r="BG146" s="174">
        <f t="shared" si="355"/>
        <v>60.833333333333336</v>
      </c>
      <c r="BH146" s="195"/>
      <c r="BI146" s="174">
        <f t="shared" ref="BI146:BN146" si="356">((BI85-BI84))/((330-300)/365)</f>
        <v>25.550000000000278</v>
      </c>
      <c r="BJ146" s="174">
        <f t="shared" si="356"/>
        <v>279.83333333333337</v>
      </c>
      <c r="BK146" s="174">
        <f t="shared" si="356"/>
        <v>59.61666666666639</v>
      </c>
      <c r="BL146" s="162"/>
      <c r="BM146" s="174">
        <f t="shared" si="356"/>
        <v>111.9333333333332</v>
      </c>
      <c r="BN146" s="174">
        <f t="shared" si="356"/>
        <v>12.166666666666668</v>
      </c>
      <c r="BO146" s="195"/>
      <c r="BP146" s="174">
        <f t="shared" ref="BP146:BU146" si="357">((BP85-BP84))/((330-300)/365)</f>
        <v>121.66666666666667</v>
      </c>
      <c r="BQ146" s="174">
        <f t="shared" si="357"/>
        <v>-121.66666666666667</v>
      </c>
      <c r="BR146" s="174">
        <f t="shared" si="357"/>
        <v>243.33333333333334</v>
      </c>
      <c r="BS146" s="174">
        <f t="shared" si="357"/>
        <v>-121.66666666666667</v>
      </c>
      <c r="BT146" s="174">
        <f t="shared" si="357"/>
        <v>-121.66666666666667</v>
      </c>
      <c r="BU146" s="174">
        <f t="shared" si="357"/>
        <v>0</v>
      </c>
      <c r="BV146" s="195"/>
      <c r="BW146" s="174">
        <f t="shared" ref="BW146:CB146" si="358">((BW85-BW84))/((330-300)/365)</f>
        <v>-1.7033333333338589</v>
      </c>
      <c r="BX146" s="174">
        <f t="shared" si="358"/>
        <v>-1.7033333333331675</v>
      </c>
      <c r="BY146" s="174">
        <f t="shared" si="358"/>
        <v>-30.781666666666336</v>
      </c>
      <c r="BZ146" s="174">
        <f t="shared" si="358"/>
        <v>-90.398333333333426</v>
      </c>
      <c r="CA146" s="174">
        <f t="shared" si="358"/>
        <v>-59.981666666666754</v>
      </c>
      <c r="CB146" s="174">
        <f t="shared" si="358"/>
        <v>-31.998333333333626</v>
      </c>
      <c r="CC146" s="195"/>
      <c r="CD146" s="162"/>
      <c r="CE146" s="162"/>
      <c r="CF146" s="162"/>
      <c r="CG146" s="162"/>
      <c r="CH146" s="162"/>
      <c r="CI146" s="162"/>
      <c r="CJ146" s="162"/>
      <c r="CK146" s="162"/>
      <c r="CL146" s="195"/>
      <c r="CM146" s="174">
        <f>((CM85-CM84))/((330-300)/365)</f>
        <v>121.64604626639264</v>
      </c>
      <c r="CN146" s="174">
        <f>((CN85-CN84))/((330-300)/365)</f>
        <v>29.796983023750954</v>
      </c>
      <c r="CO146" s="162"/>
      <c r="CP146" s="174">
        <f>((CP85-CP84))/((330-300)/365)</f>
        <v>21.993631557413806</v>
      </c>
      <c r="CQ146" s="162"/>
      <c r="CR146" s="174">
        <f>((CR85-CR84))/((330-300)/365)</f>
        <v>21.856946695367817</v>
      </c>
      <c r="CS146" s="195"/>
      <c r="CT146" s="174">
        <f>((CT85-CT84))/((330-300)/365)</f>
        <v>-35.575333333334456</v>
      </c>
      <c r="CU146" s="174">
        <f>((CU85-CU84))/((330-300)/365)</f>
        <v>12.069333333332869</v>
      </c>
      <c r="CV146" s="174">
        <f>((CV85-CV84))/((330-300)/365)</f>
        <v>3.2241666666706505</v>
      </c>
      <c r="CW146" s="174">
        <f>((CW85-CW84))/((330-300)/365)</f>
        <v>1.6181666666685146</v>
      </c>
      <c r="CX146" s="195"/>
      <c r="CY146" s="174">
        <f>((CY85-CY84))/((330-300)/365)</f>
        <v>48.666666666666671</v>
      </c>
      <c r="CZ146" s="174">
        <f>((CZ85-CZ84))/((330-300)/365)</f>
        <v>25.550000000000104</v>
      </c>
      <c r="DA146" s="12"/>
    </row>
    <row r="147" spans="1:105" s="129" customFormat="1" ht="12.95" customHeight="1" thickBot="1" x14ac:dyDescent="0.25">
      <c r="A147" s="128"/>
      <c r="C147" s="130" t="s">
        <v>371</v>
      </c>
      <c r="D147" s="131" t="s">
        <v>713</v>
      </c>
      <c r="E147" s="203" t="s">
        <v>824</v>
      </c>
      <c r="F147" s="132" t="s">
        <v>120</v>
      </c>
      <c r="G147" s="133"/>
      <c r="H147" s="209">
        <f t="shared" ref="H147:M147" si="359">((H86-H85))/((360-330)/365)</f>
        <v>62.536666666640222</v>
      </c>
      <c r="I147" s="209">
        <f t="shared" si="359"/>
        <v>62.536666666641608</v>
      </c>
      <c r="J147" s="209">
        <f t="shared" si="359"/>
        <v>62.536666666708001</v>
      </c>
      <c r="K147" s="209">
        <f t="shared" si="359"/>
        <v>72.939166666704068</v>
      </c>
      <c r="L147" s="209">
        <f t="shared" si="359"/>
        <v>73.000000000005542</v>
      </c>
      <c r="M147" s="209">
        <f t="shared" si="359"/>
        <v>52.134166666646223</v>
      </c>
      <c r="N147" s="210"/>
      <c r="O147" s="210"/>
      <c r="P147" s="209">
        <f>((P86-P85))/((360-330)/365)</f>
        <v>9.0033333333898096</v>
      </c>
      <c r="Q147" s="209">
        <f>((Q86-Q85))/((360-330)/365)</f>
        <v>10.402499999995381</v>
      </c>
      <c r="R147" s="209">
        <f>((R86-R85))/((360-330)/365)</f>
        <v>0</v>
      </c>
      <c r="S147" s="209">
        <f>((S86-S85))/((360-330)/365)</f>
        <v>0</v>
      </c>
      <c r="T147" s="211"/>
      <c r="U147" s="210"/>
      <c r="V147" s="209">
        <f>((V86-V85))/((360-330)/365)</f>
        <v>64.534788540246311</v>
      </c>
      <c r="W147" s="209">
        <f t="shared" ref="W147:AD147" si="360">((W86-W85))/((360-330)/365)</f>
        <v>48.40109140518404</v>
      </c>
      <c r="X147" s="209">
        <f t="shared" si="360"/>
        <v>150.58117326057518</v>
      </c>
      <c r="Y147" s="209">
        <f t="shared" si="360"/>
        <v>118.31377899045202</v>
      </c>
      <c r="Z147" s="209">
        <f t="shared" si="360"/>
        <v>10.755798090041282</v>
      </c>
      <c r="AA147" s="209">
        <f t="shared" si="360"/>
        <v>-25.096862210096326</v>
      </c>
      <c r="AB147" s="209">
        <f t="shared" si="360"/>
        <v>-46.608458390177503</v>
      </c>
      <c r="AC147" s="209">
        <f t="shared" si="360"/>
        <v>-51.986357435197803</v>
      </c>
      <c r="AD147" s="209">
        <f t="shared" si="360"/>
        <v>-53.778990450204681</v>
      </c>
      <c r="AE147" s="210"/>
      <c r="AF147" s="210"/>
      <c r="AG147" s="211"/>
      <c r="AH147" s="209">
        <f t="shared" ref="AH147:AM147" si="361">((AH86-AH85))/((360-330)/365)</f>
        <v>22.866589872874357</v>
      </c>
      <c r="AI147" s="209">
        <f t="shared" si="361"/>
        <v>29.853603445141811</v>
      </c>
      <c r="AJ147" s="209">
        <f t="shared" si="361"/>
        <v>10.37465651639695</v>
      </c>
      <c r="AK147" s="209">
        <f t="shared" si="361"/>
        <v>-2.1172768400811512</v>
      </c>
      <c r="AL147" s="209">
        <f t="shared" si="361"/>
        <v>-10.586384200405238</v>
      </c>
      <c r="AM147" s="209">
        <f t="shared" si="361"/>
        <v>-6.3518305202429346</v>
      </c>
      <c r="AN147" s="211"/>
      <c r="AO147" s="209">
        <f t="shared" ref="AO147:AT147" si="362">((AO86-AO85))/((360-330)/365)</f>
        <v>48.666666666666671</v>
      </c>
      <c r="AP147" s="209">
        <f t="shared" si="362"/>
        <v>24.333333333333336</v>
      </c>
      <c r="AQ147" s="209">
        <f t="shared" si="362"/>
        <v>24.333333333333336</v>
      </c>
      <c r="AR147" s="209">
        <f t="shared" si="362"/>
        <v>12.166666666666668</v>
      </c>
      <c r="AS147" s="209">
        <f t="shared" si="362"/>
        <v>0</v>
      </c>
      <c r="AT147" s="209">
        <f t="shared" si="362"/>
        <v>24.333333333333336</v>
      </c>
      <c r="AU147" s="211"/>
      <c r="AV147" s="209">
        <f t="shared" ref="AV147:BG147" si="363">((AV86-AV85))/((360-330)/365)</f>
        <v>295.04166666666669</v>
      </c>
      <c r="AW147" s="209">
        <f t="shared" si="363"/>
        <v>209.875</v>
      </c>
      <c r="AX147" s="209">
        <f t="shared" si="363"/>
        <v>243.33333333333334</v>
      </c>
      <c r="AY147" s="209">
        <f t="shared" si="363"/>
        <v>322.4166666666639</v>
      </c>
      <c r="AZ147" s="209">
        <f t="shared" si="363"/>
        <v>343.70833333333337</v>
      </c>
      <c r="BA147" s="209">
        <f t="shared" si="363"/>
        <v>334.58333333333337</v>
      </c>
      <c r="BB147" s="209">
        <f t="shared" si="363"/>
        <v>60.833333333333336</v>
      </c>
      <c r="BC147" s="209">
        <f t="shared" si="363"/>
        <v>36.5</v>
      </c>
      <c r="BD147" s="209">
        <f t="shared" si="363"/>
        <v>79.083333333330572</v>
      </c>
      <c r="BE147" s="209">
        <f t="shared" si="363"/>
        <v>66.916666666666671</v>
      </c>
      <c r="BF147" s="209">
        <f t="shared" si="363"/>
        <v>60.833333333333336</v>
      </c>
      <c r="BG147" s="209">
        <f t="shared" si="363"/>
        <v>60.833333333333336</v>
      </c>
      <c r="BH147" s="211"/>
      <c r="BI147" s="209">
        <f t="shared" ref="BI147:BN147" si="364">((BI86-BI85))/((360-330)/365)</f>
        <v>23.11666666666639</v>
      </c>
      <c r="BJ147" s="209">
        <f t="shared" si="364"/>
        <v>182.5</v>
      </c>
      <c r="BK147" s="209">
        <f t="shared" si="364"/>
        <v>0</v>
      </c>
      <c r="BL147" s="210"/>
      <c r="BM147" s="209">
        <f t="shared" si="364"/>
        <v>7.3000000000002769</v>
      </c>
      <c r="BN147" s="209">
        <f t="shared" si="364"/>
        <v>12.166666666666668</v>
      </c>
      <c r="BO147" s="211"/>
      <c r="BP147" s="209">
        <f t="shared" ref="BP147:BU147" si="365">((BP86-BP85))/((360-330)/365)</f>
        <v>365</v>
      </c>
      <c r="BQ147" s="209">
        <f t="shared" si="365"/>
        <v>730</v>
      </c>
      <c r="BR147" s="209">
        <f t="shared" si="365"/>
        <v>608.33333333333337</v>
      </c>
      <c r="BS147" s="209">
        <f t="shared" si="365"/>
        <v>121.66666666666667</v>
      </c>
      <c r="BT147" s="209">
        <f t="shared" si="365"/>
        <v>0</v>
      </c>
      <c r="BU147" s="209">
        <f t="shared" si="365"/>
        <v>0</v>
      </c>
      <c r="BV147" s="211"/>
      <c r="BW147" s="209">
        <f t="shared" ref="BW147:CB147" si="366">((BW86-BW85))/((360-330)/365)</f>
        <v>58.278333333334274</v>
      </c>
      <c r="BX147" s="209">
        <f t="shared" si="366"/>
        <v>-60.954999999999892</v>
      </c>
      <c r="BY147" s="209">
        <f t="shared" si="366"/>
        <v>27.983333333333473</v>
      </c>
      <c r="BZ147" s="209">
        <f t="shared" si="366"/>
        <v>58.399999999999451</v>
      </c>
      <c r="CA147" s="209">
        <f t="shared" si="366"/>
        <v>87.599999999999866</v>
      </c>
      <c r="CB147" s="209">
        <f t="shared" si="366"/>
        <v>58.399999999999793</v>
      </c>
      <c r="CC147" s="211"/>
      <c r="CD147" s="209">
        <f>((CD86-CD85))/((360-330)/365)</f>
        <v>87.600000000000563</v>
      </c>
      <c r="CE147" s="209">
        <f>((CE86-CE85))/((360-330)/365)</f>
        <v>153.30000000000166</v>
      </c>
      <c r="CF147" s="209">
        <f>((CF86-CF85))/((360-330)/365)</f>
        <v>135.05000000000166</v>
      </c>
      <c r="CG147" s="209">
        <f>((CG86-CG85))/((360-330)/365)</f>
        <v>128.96666666666835</v>
      </c>
      <c r="CH147" s="210"/>
      <c r="CI147" s="210"/>
      <c r="CJ147" s="210"/>
      <c r="CK147" s="210"/>
      <c r="CL147" s="211"/>
      <c r="CM147" s="209">
        <f>((CM86-CM85))/((360-330)/365)</f>
        <v>33.313375447291079</v>
      </c>
      <c r="CN147" s="209">
        <f>((CN86-CN85))/((360-330)/365)</f>
        <v>80.442954448703063</v>
      </c>
      <c r="CO147" s="210"/>
      <c r="CP147" s="209">
        <f>((CP86-CP85))/((360-330)/365)</f>
        <v>45.806422743051712</v>
      </c>
      <c r="CQ147" s="210"/>
      <c r="CR147" s="209">
        <f>((CR86-CR85))/((360-330)/365)</f>
        <v>15.3897560763847</v>
      </c>
      <c r="CS147" s="211"/>
      <c r="CT147" s="209">
        <f>((CT86-CT85))/((360-330)/365)</f>
        <v>-158.45866666666529</v>
      </c>
      <c r="CU147" s="209">
        <f>((CU86-CU85))/((360-330)/365)</f>
        <v>-110.21783333333296</v>
      </c>
      <c r="CV147" s="209">
        <f>((CV86-CV85))/((360-330)/365)</f>
        <v>-102.55283333333441</v>
      </c>
      <c r="CW147" s="209">
        <f>((CW86-CW85))/((360-330)/365)</f>
        <v>-65.079500000000564</v>
      </c>
      <c r="CX147" s="211"/>
      <c r="CY147" s="209">
        <f>((CY86-CY85))/((360-330)/365)</f>
        <v>49.883333333333269</v>
      </c>
      <c r="CZ147" s="209">
        <f>((CZ86-CZ85))/((360-330)/365)</f>
        <v>23.116666666666564</v>
      </c>
      <c r="DA147" s="133"/>
    </row>
    <row r="148" spans="1:105" s="1" customFormat="1" ht="12.95" customHeight="1" x14ac:dyDescent="0.25">
      <c r="C148" s="2"/>
      <c r="E148"/>
      <c r="G148" s="12"/>
      <c r="H148" s="30"/>
      <c r="I148" s="30"/>
      <c r="J148" s="30"/>
      <c r="K148" s="30"/>
      <c r="L148" s="30"/>
      <c r="M148" s="30"/>
      <c r="N148" s="30"/>
      <c r="O148" s="30"/>
      <c r="P148" s="30"/>
      <c r="Q148" s="30"/>
      <c r="R148" s="30"/>
      <c r="S148" s="30"/>
      <c r="T148" s="12"/>
      <c r="U148" s="30"/>
      <c r="V148" s="30"/>
      <c r="W148" s="30"/>
      <c r="X148" s="30"/>
      <c r="Y148" s="30"/>
      <c r="Z148" s="30"/>
      <c r="AA148" s="30"/>
      <c r="AB148" s="30"/>
      <c r="AC148" s="30"/>
      <c r="AD148" s="30"/>
      <c r="AE148" s="30"/>
      <c r="AF148" s="30"/>
      <c r="AG148" s="12"/>
      <c r="AH148" s="30"/>
      <c r="AI148" s="30"/>
      <c r="AJ148" s="30"/>
      <c r="AK148" s="30"/>
      <c r="AL148" s="30"/>
      <c r="AM148" s="30"/>
      <c r="AN148" s="12"/>
      <c r="AO148" s="30"/>
      <c r="AP148" s="30"/>
      <c r="AQ148" s="30"/>
      <c r="AR148" s="30"/>
      <c r="AS148" s="30"/>
      <c r="AT148" s="30"/>
      <c r="AU148" s="12"/>
      <c r="AV148" s="30"/>
      <c r="AW148" s="30"/>
      <c r="AX148" s="30"/>
      <c r="AY148" s="30"/>
      <c r="AZ148" s="30"/>
      <c r="BA148" s="30"/>
      <c r="BB148" s="30"/>
      <c r="BC148" s="30"/>
      <c r="BD148" s="30"/>
      <c r="BE148" s="30"/>
      <c r="BF148" s="30"/>
      <c r="BG148" s="30"/>
      <c r="BH148" s="12"/>
      <c r="BI148" s="30"/>
      <c r="BJ148" s="30"/>
      <c r="BK148" s="30"/>
      <c r="BL148" s="30"/>
      <c r="BM148" s="30"/>
      <c r="BN148" s="30"/>
      <c r="BO148" s="12"/>
      <c r="BP148" s="30"/>
      <c r="BQ148" s="30"/>
      <c r="BR148" s="30"/>
      <c r="BS148" s="30"/>
      <c r="BT148" s="30"/>
      <c r="BU148" s="30"/>
      <c r="BV148" s="12"/>
      <c r="BW148" s="30"/>
      <c r="BX148" s="30"/>
      <c r="BY148" s="30"/>
      <c r="BZ148" s="30"/>
      <c r="CA148" s="30"/>
      <c r="CB148" s="30"/>
      <c r="CC148" s="12"/>
      <c r="CD148" s="30"/>
      <c r="CE148" s="30"/>
      <c r="CF148" s="30"/>
      <c r="CG148" s="30"/>
      <c r="CH148" s="30"/>
      <c r="CI148" s="30"/>
      <c r="CJ148" s="30"/>
      <c r="CK148" s="30"/>
      <c r="CL148" s="12"/>
      <c r="CM148" s="30"/>
      <c r="CN148" s="30"/>
      <c r="CO148" s="30"/>
      <c r="CP148" s="30"/>
      <c r="CQ148" s="30"/>
      <c r="CR148" s="30"/>
      <c r="CS148" s="12"/>
      <c r="CT148" s="30"/>
      <c r="CU148" s="30"/>
      <c r="CV148" s="30"/>
      <c r="CW148" s="30"/>
      <c r="CX148" s="12"/>
      <c r="CY148" s="30"/>
      <c r="CZ148" s="30"/>
      <c r="DA148" s="12"/>
    </row>
    <row r="149" spans="1:105" s="1" customFormat="1" ht="12.95" customHeight="1" thickBot="1" x14ac:dyDescent="0.25">
      <c r="C149" s="2"/>
      <c r="E149" s="3"/>
      <c r="G149" s="12"/>
      <c r="H149" s="30"/>
      <c r="I149" s="30"/>
      <c r="J149" s="30"/>
      <c r="K149" s="30"/>
      <c r="L149" s="30"/>
      <c r="M149" s="30"/>
      <c r="N149" s="30"/>
      <c r="O149" s="30"/>
      <c r="P149" s="30"/>
      <c r="Q149" s="30"/>
      <c r="R149" s="30"/>
      <c r="S149" s="30"/>
      <c r="T149" s="12"/>
      <c r="U149" s="30"/>
      <c r="V149" s="30"/>
      <c r="W149" s="30"/>
      <c r="X149" s="30"/>
      <c r="Y149" s="30"/>
      <c r="Z149" s="30"/>
      <c r="AA149" s="30"/>
      <c r="AB149" s="30"/>
      <c r="AC149" s="30"/>
      <c r="AD149" s="30"/>
      <c r="AE149" s="30"/>
      <c r="AF149" s="30"/>
      <c r="AG149" s="12"/>
      <c r="AH149" s="30"/>
      <c r="AI149" s="30"/>
      <c r="AJ149" s="30"/>
      <c r="AK149" s="30"/>
      <c r="AL149" s="30"/>
      <c r="AM149" s="30"/>
      <c r="AN149" s="12"/>
      <c r="AO149" s="30"/>
      <c r="AP149" s="30"/>
      <c r="AQ149" s="30"/>
      <c r="AR149" s="30"/>
      <c r="AS149" s="30"/>
      <c r="AT149" s="30"/>
      <c r="AU149" s="12"/>
      <c r="AV149" s="30"/>
      <c r="AW149" s="30"/>
      <c r="AX149" s="30"/>
      <c r="AY149" s="30"/>
      <c r="AZ149" s="30"/>
      <c r="BA149" s="30"/>
      <c r="BB149" s="30"/>
      <c r="BC149" s="30"/>
      <c r="BD149" s="30"/>
      <c r="BE149" s="30"/>
      <c r="BF149" s="30"/>
      <c r="BG149" s="30"/>
      <c r="BH149" s="12"/>
      <c r="BI149" s="30"/>
      <c r="BJ149" s="30"/>
      <c r="BK149" s="30"/>
      <c r="BL149" s="30"/>
      <c r="BM149" s="30"/>
      <c r="BN149" s="30"/>
      <c r="BO149" s="12"/>
      <c r="BP149" s="30"/>
      <c r="BQ149" s="30"/>
      <c r="BR149" s="30"/>
      <c r="BS149" s="30"/>
      <c r="BT149" s="30"/>
      <c r="BU149" s="30"/>
      <c r="BV149" s="12"/>
      <c r="BW149" s="30"/>
      <c r="BX149" s="30"/>
      <c r="BY149" s="30"/>
      <c r="BZ149" s="30"/>
      <c r="CA149" s="30"/>
      <c r="CB149" s="30"/>
      <c r="CC149" s="12"/>
      <c r="CD149" s="30"/>
      <c r="CE149" s="30"/>
      <c r="CF149" s="30"/>
      <c r="CG149" s="30"/>
      <c r="CH149" s="30"/>
      <c r="CI149" s="30"/>
      <c r="CJ149" s="30"/>
      <c r="CK149" s="30"/>
      <c r="CL149" s="12"/>
      <c r="CM149" s="30"/>
      <c r="CN149" s="30"/>
      <c r="CO149" s="30"/>
      <c r="CP149" s="30"/>
      <c r="CQ149" s="30"/>
      <c r="CR149" s="30"/>
      <c r="CS149" s="12"/>
      <c r="CT149" s="30"/>
      <c r="CU149" s="30"/>
      <c r="CV149" s="30"/>
      <c r="CW149" s="30"/>
      <c r="CX149" s="12"/>
      <c r="CY149" s="30"/>
      <c r="CZ149" s="30"/>
      <c r="DA149" s="12"/>
    </row>
    <row r="150" spans="1:105" s="1" customFormat="1" ht="12.95" customHeight="1" thickBot="1" x14ac:dyDescent="0.25">
      <c r="B150" s="228" t="s">
        <v>121</v>
      </c>
      <c r="C150" s="229"/>
      <c r="D150" s="229"/>
      <c r="E150" s="229"/>
      <c r="F150" s="230"/>
      <c r="G150" s="12"/>
      <c r="H150" s="30"/>
      <c r="I150" s="30"/>
      <c r="J150" s="30"/>
      <c r="K150" s="30"/>
      <c r="L150" s="30"/>
      <c r="M150" s="30"/>
      <c r="N150" s="30"/>
      <c r="O150" s="30"/>
      <c r="P150" s="30"/>
      <c r="Q150" s="30"/>
      <c r="R150" s="30"/>
      <c r="S150" s="30"/>
      <c r="T150" s="12"/>
      <c r="U150" s="30"/>
      <c r="V150" s="30"/>
      <c r="W150" s="30"/>
      <c r="X150" s="30"/>
      <c r="Y150" s="30"/>
      <c r="Z150" s="30"/>
      <c r="AA150" s="30"/>
      <c r="AB150" s="30"/>
      <c r="AC150" s="30"/>
      <c r="AD150" s="30"/>
      <c r="AE150" s="30"/>
      <c r="AF150" s="30"/>
      <c r="AG150" s="12"/>
      <c r="AH150" s="30"/>
      <c r="AI150" s="30"/>
      <c r="AJ150" s="30"/>
      <c r="AK150" s="30"/>
      <c r="AL150" s="30"/>
      <c r="AM150" s="30"/>
      <c r="AN150" s="12"/>
      <c r="AO150" s="30"/>
      <c r="AP150" s="30"/>
      <c r="AQ150" s="30"/>
      <c r="AR150" s="30"/>
      <c r="AS150" s="30"/>
      <c r="AT150" s="30"/>
      <c r="AU150" s="12"/>
      <c r="AV150" s="30"/>
      <c r="AW150" s="30"/>
      <c r="AX150" s="30"/>
      <c r="AY150" s="30"/>
      <c r="AZ150" s="30"/>
      <c r="BA150" s="30"/>
      <c r="BB150" s="30"/>
      <c r="BC150" s="30"/>
      <c r="BD150" s="30"/>
      <c r="BE150" s="30"/>
      <c r="BF150" s="30"/>
      <c r="BG150" s="30"/>
      <c r="BH150" s="12"/>
      <c r="BI150" s="30"/>
      <c r="BJ150" s="30"/>
      <c r="BK150" s="30"/>
      <c r="BL150" s="30"/>
      <c r="BM150" s="30"/>
      <c r="BN150" s="30"/>
      <c r="BO150" s="12"/>
      <c r="BP150" s="30"/>
      <c r="BQ150" s="30"/>
      <c r="BR150" s="30"/>
      <c r="BS150" s="30"/>
      <c r="BT150" s="30"/>
      <c r="BU150" s="30"/>
      <c r="BV150" s="12"/>
      <c r="BW150" s="30"/>
      <c r="BX150" s="30"/>
      <c r="BY150" s="30"/>
      <c r="BZ150" s="30"/>
      <c r="CA150" s="30"/>
      <c r="CB150" s="30"/>
      <c r="CC150" s="12"/>
      <c r="CD150" s="30"/>
      <c r="CE150" s="30"/>
      <c r="CF150" s="30"/>
      <c r="CG150" s="30"/>
      <c r="CH150" s="30"/>
      <c r="CI150" s="30"/>
      <c r="CJ150" s="30"/>
      <c r="CK150" s="30"/>
      <c r="CL150" s="12"/>
      <c r="CM150" s="30"/>
      <c r="CN150" s="30"/>
      <c r="CO150" s="30"/>
      <c r="CP150" s="30"/>
      <c r="CQ150" s="30"/>
      <c r="CR150" s="30"/>
      <c r="CS150" s="12"/>
      <c r="CT150" s="30"/>
      <c r="CU150" s="30"/>
      <c r="CV150" s="30"/>
      <c r="CW150" s="30"/>
      <c r="CX150" s="12"/>
      <c r="CY150" s="30"/>
      <c r="CZ150" s="30"/>
      <c r="DA150" s="12"/>
    </row>
    <row r="151" spans="1:105" s="1" customFormat="1" ht="12.95" customHeight="1" x14ac:dyDescent="0.2">
      <c r="B151" s="10" t="s">
        <v>16</v>
      </c>
      <c r="C151" s="10" t="s">
        <v>17</v>
      </c>
      <c r="D151" s="62" t="s">
        <v>18</v>
      </c>
      <c r="E151" s="62" t="s">
        <v>19</v>
      </c>
      <c r="F151" s="10" t="s">
        <v>20</v>
      </c>
      <c r="G151" s="12"/>
      <c r="H151" s="30"/>
      <c r="I151" s="30"/>
      <c r="J151" s="30"/>
      <c r="K151" s="30"/>
      <c r="L151" s="30"/>
      <c r="M151" s="30"/>
      <c r="N151" s="30"/>
      <c r="O151" s="30"/>
      <c r="P151" s="30"/>
      <c r="Q151" s="30"/>
      <c r="R151" s="30"/>
      <c r="S151" s="30"/>
      <c r="T151" s="12"/>
      <c r="U151" s="30"/>
      <c r="V151" s="30"/>
      <c r="W151" s="30"/>
      <c r="X151" s="30"/>
      <c r="Y151" s="30"/>
      <c r="Z151" s="30"/>
      <c r="AA151" s="30"/>
      <c r="AB151" s="30"/>
      <c r="AC151" s="30"/>
      <c r="AD151" s="30"/>
      <c r="AE151" s="30"/>
      <c r="AF151" s="30"/>
      <c r="AG151" s="12"/>
      <c r="AH151" s="30"/>
      <c r="AI151" s="30"/>
      <c r="AJ151" s="30"/>
      <c r="AK151" s="30"/>
      <c r="AL151" s="30"/>
      <c r="AM151" s="30"/>
      <c r="AN151" s="12"/>
      <c r="AO151" s="30"/>
      <c r="AP151" s="30"/>
      <c r="AQ151" s="30"/>
      <c r="AR151" s="30"/>
      <c r="AS151" s="30"/>
      <c r="AT151" s="30"/>
      <c r="AU151" s="12"/>
      <c r="AV151" s="30"/>
      <c r="AW151" s="30"/>
      <c r="AX151" s="30"/>
      <c r="AY151" s="30"/>
      <c r="AZ151" s="30"/>
      <c r="BA151" s="30"/>
      <c r="BB151" s="30"/>
      <c r="BC151" s="30"/>
      <c r="BD151" s="30"/>
      <c r="BE151" s="30"/>
      <c r="BF151" s="30"/>
      <c r="BG151" s="30"/>
      <c r="BH151" s="12"/>
      <c r="BI151" s="30"/>
      <c r="BJ151" s="30"/>
      <c r="BK151" s="30"/>
      <c r="BL151" s="30"/>
      <c r="BM151" s="30"/>
      <c r="BN151" s="30"/>
      <c r="BO151" s="12"/>
      <c r="BP151" s="30"/>
      <c r="BQ151" s="30"/>
      <c r="BR151" s="30"/>
      <c r="BS151" s="30"/>
      <c r="BT151" s="30"/>
      <c r="BU151" s="30"/>
      <c r="BV151" s="12"/>
      <c r="BW151" s="30"/>
      <c r="BX151" s="30"/>
      <c r="BY151" s="30"/>
      <c r="BZ151" s="30"/>
      <c r="CA151" s="30"/>
      <c r="CB151" s="30"/>
      <c r="CC151" s="12"/>
      <c r="CD151" s="30"/>
      <c r="CE151" s="30"/>
      <c r="CF151" s="30"/>
      <c r="CG151" s="30"/>
      <c r="CH151" s="30"/>
      <c r="CI151" s="30"/>
      <c r="CJ151" s="30"/>
      <c r="CK151" s="30"/>
      <c r="CL151" s="12"/>
      <c r="CM151" s="30"/>
      <c r="CN151" s="30"/>
      <c r="CO151" s="30"/>
      <c r="CP151" s="30"/>
      <c r="CQ151" s="30"/>
      <c r="CR151" s="30"/>
      <c r="CS151" s="12"/>
      <c r="CT151" s="30"/>
      <c r="CU151" s="30"/>
      <c r="CV151" s="30"/>
      <c r="CW151" s="30"/>
      <c r="CX151" s="12"/>
      <c r="CY151" s="30"/>
      <c r="CZ151" s="30"/>
      <c r="DA151" s="12"/>
    </row>
    <row r="152" spans="1:105" s="1" customFormat="1" ht="12.95" customHeight="1" x14ac:dyDescent="0.2">
      <c r="B152" s="11" t="str">
        <f>B16</f>
        <v>C.</v>
      </c>
      <c r="C152" s="9" t="str">
        <f>C16</f>
        <v>Concrete matrix characteristics (mean value of the serie)</v>
      </c>
      <c r="D152" s="82"/>
      <c r="E152" s="82"/>
      <c r="F152" s="11"/>
      <c r="G152" s="12"/>
      <c r="H152" s="35"/>
      <c r="I152" s="35"/>
      <c r="J152" s="35"/>
      <c r="K152" s="35"/>
      <c r="L152" s="35"/>
      <c r="M152" s="35"/>
      <c r="N152" s="35"/>
      <c r="O152" s="35"/>
      <c r="P152" s="35"/>
      <c r="Q152" s="35"/>
      <c r="R152" s="35"/>
      <c r="S152" s="35"/>
      <c r="T152" s="12"/>
      <c r="U152" s="35"/>
      <c r="V152" s="35"/>
      <c r="W152" s="35"/>
      <c r="X152" s="35"/>
      <c r="Y152" s="35"/>
      <c r="Z152" s="35"/>
      <c r="AA152" s="35"/>
      <c r="AB152" s="35"/>
      <c r="AC152" s="35"/>
      <c r="AD152" s="35"/>
      <c r="AE152" s="35"/>
      <c r="AF152" s="35"/>
      <c r="AG152" s="12"/>
      <c r="AH152" s="35"/>
      <c r="AI152" s="35"/>
      <c r="AJ152" s="35"/>
      <c r="AK152" s="35"/>
      <c r="AL152" s="35"/>
      <c r="AM152" s="35"/>
      <c r="AN152" s="12"/>
      <c r="AO152" s="35"/>
      <c r="AP152" s="35"/>
      <c r="AQ152" s="35"/>
      <c r="AR152" s="35"/>
      <c r="AS152" s="35"/>
      <c r="AT152" s="35"/>
      <c r="AU152" s="12"/>
      <c r="AV152" s="35"/>
      <c r="AW152" s="35"/>
      <c r="AX152" s="35"/>
      <c r="AY152" s="35"/>
      <c r="AZ152" s="35"/>
      <c r="BA152" s="35"/>
      <c r="BB152" s="35"/>
      <c r="BC152" s="35"/>
      <c r="BD152" s="35"/>
      <c r="BE152" s="35"/>
      <c r="BF152" s="35"/>
      <c r="BG152" s="35"/>
      <c r="BH152" s="12"/>
      <c r="BI152" s="35"/>
      <c r="BJ152" s="35"/>
      <c r="BK152" s="35"/>
      <c r="BL152" s="35"/>
      <c r="BM152" s="35"/>
      <c r="BN152" s="35"/>
      <c r="BO152" s="12"/>
      <c r="BP152" s="35"/>
      <c r="BQ152" s="35"/>
      <c r="BR152" s="35"/>
      <c r="BS152" s="35"/>
      <c r="BT152" s="35"/>
      <c r="BU152" s="35"/>
      <c r="BV152" s="12"/>
      <c r="BW152" s="35"/>
      <c r="BX152" s="35"/>
      <c r="BY152" s="35"/>
      <c r="BZ152" s="35"/>
      <c r="CA152" s="35"/>
      <c r="CB152" s="35"/>
      <c r="CC152" s="12"/>
      <c r="CD152" s="35"/>
      <c r="CE152" s="35"/>
      <c r="CF152" s="35"/>
      <c r="CG152" s="35"/>
      <c r="CH152" s="35"/>
      <c r="CI152" s="35"/>
      <c r="CJ152" s="35"/>
      <c r="CK152" s="35"/>
      <c r="CL152" s="12"/>
      <c r="CM152" s="35"/>
      <c r="CN152" s="35"/>
      <c r="CO152" s="35"/>
      <c r="CP152" s="35"/>
      <c r="CQ152" s="35"/>
      <c r="CR152" s="35"/>
      <c r="CS152" s="12"/>
      <c r="CT152" s="35"/>
      <c r="CU152" s="35"/>
      <c r="CV152" s="35"/>
      <c r="CW152" s="35"/>
      <c r="CX152" s="12"/>
      <c r="CY152" s="35"/>
      <c r="CZ152" s="35"/>
      <c r="DA152" s="12"/>
    </row>
    <row r="153" spans="1:105" s="1" customFormat="1" ht="12.95" customHeight="1" x14ac:dyDescent="0.2">
      <c r="B153" s="34"/>
      <c r="C153" s="6" t="s">
        <v>163</v>
      </c>
      <c r="D153" s="67" t="s">
        <v>114</v>
      </c>
      <c r="E153" s="83" t="s">
        <v>346</v>
      </c>
      <c r="F153" s="1" t="s">
        <v>12</v>
      </c>
      <c r="G153" s="12"/>
      <c r="H153" s="30">
        <v>103</v>
      </c>
      <c r="I153" s="30">
        <v>103</v>
      </c>
      <c r="J153" s="30">
        <v>103</v>
      </c>
      <c r="K153" s="30">
        <v>102</v>
      </c>
      <c r="L153" s="30">
        <v>102</v>
      </c>
      <c r="M153" s="30">
        <v>102</v>
      </c>
      <c r="N153" s="30">
        <v>99</v>
      </c>
      <c r="O153" s="30">
        <v>99</v>
      </c>
      <c r="P153" s="30">
        <v>99</v>
      </c>
      <c r="Q153" s="30">
        <v>98</v>
      </c>
      <c r="R153" s="30">
        <v>98</v>
      </c>
      <c r="S153" s="30">
        <v>98</v>
      </c>
      <c r="T153" s="12"/>
      <c r="U153" s="30"/>
      <c r="V153" s="30"/>
      <c r="W153" s="30"/>
      <c r="X153" s="30"/>
      <c r="Y153" s="30"/>
      <c r="Z153" s="30"/>
      <c r="AA153" s="30"/>
      <c r="AB153" s="30"/>
      <c r="AC153" s="30"/>
      <c r="AD153" s="30"/>
      <c r="AE153" s="30"/>
      <c r="AF153" s="30"/>
      <c r="AG153" s="12"/>
      <c r="AH153" s="30" t="s">
        <v>460</v>
      </c>
      <c r="AI153" s="30" t="s">
        <v>460</v>
      </c>
      <c r="AJ153" s="30" t="s">
        <v>460</v>
      </c>
      <c r="AK153" s="30" t="s">
        <v>460</v>
      </c>
      <c r="AL153" s="30" t="s">
        <v>460</v>
      </c>
      <c r="AM153" s="30" t="s">
        <v>460</v>
      </c>
      <c r="AN153" s="12"/>
      <c r="AO153" s="30">
        <v>30</v>
      </c>
      <c r="AP153" s="30">
        <v>30</v>
      </c>
      <c r="AQ153" s="30">
        <v>30</v>
      </c>
      <c r="AR153" s="30">
        <v>30</v>
      </c>
      <c r="AS153" s="30">
        <v>30</v>
      </c>
      <c r="AT153" s="30">
        <v>30</v>
      </c>
      <c r="AU153" s="12"/>
      <c r="AV153" s="30">
        <v>180</v>
      </c>
      <c r="AW153" s="30">
        <v>180</v>
      </c>
      <c r="AX153" s="30">
        <v>180</v>
      </c>
      <c r="AY153" s="30">
        <v>180</v>
      </c>
      <c r="AZ153" s="30">
        <v>180</v>
      </c>
      <c r="BA153" s="30">
        <v>180</v>
      </c>
      <c r="BB153" s="30">
        <v>180</v>
      </c>
      <c r="BC153" s="30">
        <v>180</v>
      </c>
      <c r="BD153" s="30">
        <v>180</v>
      </c>
      <c r="BE153" s="30">
        <v>180</v>
      </c>
      <c r="BF153" s="30">
        <v>180</v>
      </c>
      <c r="BG153" s="30">
        <v>180</v>
      </c>
      <c r="BH153" s="12"/>
      <c r="BI153" s="30">
        <v>30</v>
      </c>
      <c r="BJ153" s="30">
        <v>30</v>
      </c>
      <c r="BK153" s="30">
        <v>30</v>
      </c>
      <c r="BL153" s="30">
        <v>30</v>
      </c>
      <c r="BM153" s="30">
        <v>30</v>
      </c>
      <c r="BN153" s="30">
        <v>30</v>
      </c>
      <c r="BO153" s="12"/>
      <c r="BP153" s="30">
        <v>98</v>
      </c>
      <c r="BQ153" s="30">
        <v>97</v>
      </c>
      <c r="BR153" s="30">
        <v>97</v>
      </c>
      <c r="BS153" s="30">
        <v>107</v>
      </c>
      <c r="BT153" s="30">
        <v>106</v>
      </c>
      <c r="BU153" s="30">
        <v>106</v>
      </c>
      <c r="BV153" s="12"/>
      <c r="BW153" s="30"/>
      <c r="BX153" s="30"/>
      <c r="BY153" s="30"/>
      <c r="BZ153" s="30"/>
      <c r="CA153" s="30"/>
      <c r="CB153" s="30"/>
      <c r="CC153" s="12"/>
      <c r="CD153" s="30">
        <v>50</v>
      </c>
      <c r="CE153" s="30">
        <v>50</v>
      </c>
      <c r="CF153" s="30">
        <v>50</v>
      </c>
      <c r="CG153" s="30">
        <v>50</v>
      </c>
      <c r="CH153" s="30">
        <v>50</v>
      </c>
      <c r="CI153" s="30">
        <v>50</v>
      </c>
      <c r="CJ153" s="30">
        <v>50</v>
      </c>
      <c r="CK153" s="30">
        <v>50</v>
      </c>
      <c r="CL153" s="12"/>
      <c r="CM153" s="30" t="s">
        <v>485</v>
      </c>
      <c r="CN153" s="30" t="s">
        <v>485</v>
      </c>
      <c r="CO153" s="30" t="s">
        <v>485</v>
      </c>
      <c r="CP153" s="30" t="s">
        <v>485</v>
      </c>
      <c r="CQ153" s="30" t="s">
        <v>485</v>
      </c>
      <c r="CR153" s="30" t="s">
        <v>485</v>
      </c>
      <c r="CS153" s="12"/>
      <c r="CT153" s="30">
        <v>97</v>
      </c>
      <c r="CU153" s="30">
        <v>97</v>
      </c>
      <c r="CV153" s="30">
        <v>93</v>
      </c>
      <c r="CW153" s="30">
        <v>93</v>
      </c>
      <c r="CX153" s="12"/>
      <c r="CY153" s="30">
        <v>35</v>
      </c>
      <c r="CZ153" s="30">
        <v>35</v>
      </c>
      <c r="DA153" s="12"/>
    </row>
    <row r="154" spans="1:105" s="1" customFormat="1" ht="12.95" customHeight="1" x14ac:dyDescent="0.2">
      <c r="B154" s="34"/>
      <c r="C154" s="6" t="s">
        <v>285</v>
      </c>
      <c r="D154" s="67" t="s">
        <v>135</v>
      </c>
      <c r="E154" s="83" t="s">
        <v>347</v>
      </c>
      <c r="F154" s="13" t="s">
        <v>13</v>
      </c>
      <c r="G154" s="12"/>
      <c r="H154" s="30" t="s">
        <v>344</v>
      </c>
      <c r="I154" s="30" t="s">
        <v>344</v>
      </c>
      <c r="J154" s="30" t="s">
        <v>344</v>
      </c>
      <c r="K154" s="30" t="s">
        <v>344</v>
      </c>
      <c r="L154" s="30" t="s">
        <v>344</v>
      </c>
      <c r="M154" s="30" t="s">
        <v>344</v>
      </c>
      <c r="N154" s="30" t="s">
        <v>344</v>
      </c>
      <c r="O154" s="30" t="s">
        <v>344</v>
      </c>
      <c r="P154" s="30" t="s">
        <v>344</v>
      </c>
      <c r="Q154" s="30" t="s">
        <v>344</v>
      </c>
      <c r="R154" s="30" t="s">
        <v>344</v>
      </c>
      <c r="S154" s="30" t="s">
        <v>344</v>
      </c>
      <c r="T154" s="12"/>
      <c r="U154" s="30"/>
      <c r="V154" s="30"/>
      <c r="W154" s="30"/>
      <c r="X154" s="30"/>
      <c r="Y154" s="30"/>
      <c r="Z154" s="30"/>
      <c r="AA154" s="30"/>
      <c r="AB154" s="30"/>
      <c r="AC154" s="30"/>
      <c r="AD154" s="30"/>
      <c r="AE154" s="30"/>
      <c r="AF154" s="30"/>
      <c r="AG154" s="12"/>
      <c r="AH154" s="124" t="s">
        <v>513</v>
      </c>
      <c r="AI154" s="124" t="s">
        <v>513</v>
      </c>
      <c r="AJ154" s="124" t="s">
        <v>513</v>
      </c>
      <c r="AK154" s="124" t="s">
        <v>513</v>
      </c>
      <c r="AL154" s="124" t="s">
        <v>513</v>
      </c>
      <c r="AM154" s="124" t="s">
        <v>513</v>
      </c>
      <c r="AN154" s="12"/>
      <c r="AO154" s="30" t="s">
        <v>446</v>
      </c>
      <c r="AP154" s="30" t="s">
        <v>446</v>
      </c>
      <c r="AQ154" s="30" t="s">
        <v>446</v>
      </c>
      <c r="AR154" s="30" t="s">
        <v>446</v>
      </c>
      <c r="AS154" s="30" t="s">
        <v>446</v>
      </c>
      <c r="AT154" s="30" t="s">
        <v>446</v>
      </c>
      <c r="AU154" s="12"/>
      <c r="AV154" s="30" t="s">
        <v>344</v>
      </c>
      <c r="AW154" s="30" t="s">
        <v>344</v>
      </c>
      <c r="AX154" s="30" t="s">
        <v>344</v>
      </c>
      <c r="AY154" s="30" t="s">
        <v>344</v>
      </c>
      <c r="AZ154" s="30" t="s">
        <v>344</v>
      </c>
      <c r="BA154" s="30" t="s">
        <v>344</v>
      </c>
      <c r="BB154" s="30" t="s">
        <v>344</v>
      </c>
      <c r="BC154" s="30" t="s">
        <v>344</v>
      </c>
      <c r="BD154" s="30" t="s">
        <v>344</v>
      </c>
      <c r="BE154" s="30" t="s">
        <v>344</v>
      </c>
      <c r="BF154" s="30" t="s">
        <v>344</v>
      </c>
      <c r="BG154" s="30" t="s">
        <v>344</v>
      </c>
      <c r="BH154" s="12"/>
      <c r="BI154" s="30" t="s">
        <v>460</v>
      </c>
      <c r="BJ154" s="30" t="s">
        <v>460</v>
      </c>
      <c r="BK154" s="30" t="s">
        <v>460</v>
      </c>
      <c r="BL154" s="30" t="s">
        <v>460</v>
      </c>
      <c r="BM154" s="30" t="s">
        <v>460</v>
      </c>
      <c r="BN154" s="30" t="s">
        <v>460</v>
      </c>
      <c r="BO154" s="12"/>
      <c r="BP154" s="30" t="s">
        <v>468</v>
      </c>
      <c r="BQ154" s="30" t="s">
        <v>468</v>
      </c>
      <c r="BR154" s="30" t="s">
        <v>468</v>
      </c>
      <c r="BS154" s="30" t="s">
        <v>468</v>
      </c>
      <c r="BT154" s="30" t="s">
        <v>468</v>
      </c>
      <c r="BU154" s="30" t="s">
        <v>468</v>
      </c>
      <c r="BV154" s="12"/>
      <c r="BW154" s="30"/>
      <c r="BX154" s="30"/>
      <c r="BY154" s="30"/>
      <c r="BZ154" s="30"/>
      <c r="CA154" s="30"/>
      <c r="CB154" s="30"/>
      <c r="CC154" s="12"/>
      <c r="CD154" s="30" t="s">
        <v>483</v>
      </c>
      <c r="CE154" s="30" t="s">
        <v>483</v>
      </c>
      <c r="CF154" s="30" t="s">
        <v>483</v>
      </c>
      <c r="CG154" s="30" t="s">
        <v>483</v>
      </c>
      <c r="CH154" s="30" t="s">
        <v>483</v>
      </c>
      <c r="CI154" s="30" t="s">
        <v>483</v>
      </c>
      <c r="CJ154" s="30" t="s">
        <v>483</v>
      </c>
      <c r="CK154" s="30" t="s">
        <v>483</v>
      </c>
      <c r="CL154" s="12"/>
      <c r="CM154" s="118"/>
      <c r="CN154" s="118"/>
      <c r="CO154" s="118"/>
      <c r="CP154" s="118"/>
      <c r="CQ154" s="118"/>
      <c r="CR154" s="118"/>
      <c r="CS154" s="12"/>
      <c r="CT154" s="30" t="s">
        <v>491</v>
      </c>
      <c r="CU154" s="30" t="s">
        <v>491</v>
      </c>
      <c r="CV154" s="30" t="s">
        <v>491</v>
      </c>
      <c r="CW154" s="30" t="s">
        <v>491</v>
      </c>
      <c r="CX154" s="12"/>
      <c r="CY154" s="30" t="s">
        <v>498</v>
      </c>
      <c r="CZ154" s="30" t="s">
        <v>498</v>
      </c>
      <c r="DA154" s="12"/>
    </row>
    <row r="155" spans="1:105" s="1" customFormat="1" ht="12.95" customHeight="1" x14ac:dyDescent="0.2">
      <c r="B155" s="11" t="str">
        <f>B35</f>
        <v>E.</v>
      </c>
      <c r="C155" s="9" t="str">
        <f>C35</f>
        <v>Specimen dimensions</v>
      </c>
      <c r="D155" s="82"/>
      <c r="E155" s="82"/>
      <c r="F155" s="11"/>
      <c r="G155" s="12"/>
      <c r="H155" s="35"/>
      <c r="I155" s="35"/>
      <c r="J155" s="35"/>
      <c r="K155" s="35"/>
      <c r="L155" s="35"/>
      <c r="M155" s="35"/>
      <c r="N155" s="35"/>
      <c r="O155" s="35"/>
      <c r="P155" s="35"/>
      <c r="Q155" s="35"/>
      <c r="R155" s="35"/>
      <c r="S155" s="35"/>
      <c r="T155" s="12"/>
      <c r="U155" s="35"/>
      <c r="V155" s="35"/>
      <c r="W155" s="35"/>
      <c r="X155" s="35"/>
      <c r="Y155" s="35"/>
      <c r="Z155" s="35"/>
      <c r="AA155" s="35"/>
      <c r="AB155" s="35"/>
      <c r="AC155" s="35"/>
      <c r="AD155" s="35"/>
      <c r="AE155" s="35"/>
      <c r="AF155" s="35"/>
      <c r="AG155" s="12"/>
      <c r="AH155" s="35"/>
      <c r="AI155" s="35"/>
      <c r="AJ155" s="35"/>
      <c r="AK155" s="35"/>
      <c r="AL155" s="35"/>
      <c r="AM155" s="35"/>
      <c r="AN155" s="12"/>
      <c r="AO155" s="35"/>
      <c r="AP155" s="35"/>
      <c r="AQ155" s="35"/>
      <c r="AR155" s="35"/>
      <c r="AS155" s="35"/>
      <c r="AT155" s="35"/>
      <c r="AU155" s="12"/>
      <c r="AV155" s="35"/>
      <c r="AW155" s="35"/>
      <c r="AX155" s="35"/>
      <c r="AY155" s="35"/>
      <c r="AZ155" s="35"/>
      <c r="BA155" s="35"/>
      <c r="BB155" s="35"/>
      <c r="BC155" s="35"/>
      <c r="BD155" s="35"/>
      <c r="BE155" s="35"/>
      <c r="BF155" s="35"/>
      <c r="BG155" s="35"/>
      <c r="BH155" s="12"/>
      <c r="BI155" s="35"/>
      <c r="BJ155" s="35"/>
      <c r="BK155" s="35"/>
      <c r="BL155" s="35"/>
      <c r="BM155" s="35"/>
      <c r="BN155" s="35"/>
      <c r="BO155" s="12"/>
      <c r="BP155" s="35"/>
      <c r="BQ155" s="35"/>
      <c r="BR155" s="35"/>
      <c r="BS155" s="35"/>
      <c r="BT155" s="35"/>
      <c r="BU155" s="35"/>
      <c r="BV155" s="12"/>
      <c r="BW155" s="35"/>
      <c r="BX155" s="35"/>
      <c r="BY155" s="35"/>
      <c r="BZ155" s="35"/>
      <c r="CA155" s="35"/>
      <c r="CB155" s="35"/>
      <c r="CC155" s="12"/>
      <c r="CD155" s="35"/>
      <c r="CE155" s="35"/>
      <c r="CF155" s="35"/>
      <c r="CG155" s="35"/>
      <c r="CH155" s="35"/>
      <c r="CI155" s="35"/>
      <c r="CJ155" s="35"/>
      <c r="CK155" s="35"/>
      <c r="CL155" s="12"/>
      <c r="CM155" s="35"/>
      <c r="CN155" s="35"/>
      <c r="CO155" s="35"/>
      <c r="CP155" s="35"/>
      <c r="CQ155" s="35"/>
      <c r="CR155" s="35"/>
      <c r="CS155" s="12"/>
      <c r="CT155" s="35"/>
      <c r="CU155" s="35"/>
      <c r="CV155" s="35"/>
      <c r="CW155" s="35"/>
      <c r="CX155" s="12"/>
      <c r="CY155" s="35"/>
      <c r="CZ155" s="35"/>
      <c r="DA155" s="12"/>
    </row>
    <row r="156" spans="1:105" s="1" customFormat="1" ht="12.95" customHeight="1" x14ac:dyDescent="0.2">
      <c r="B156" s="34"/>
      <c r="C156" s="27" t="s">
        <v>286</v>
      </c>
      <c r="D156" s="67" t="s">
        <v>276</v>
      </c>
      <c r="E156" s="83" t="s">
        <v>277</v>
      </c>
      <c r="F156" s="14" t="s">
        <v>13</v>
      </c>
      <c r="G156" s="12"/>
      <c r="H156" s="30" t="s">
        <v>345</v>
      </c>
      <c r="I156" s="30" t="s">
        <v>345</v>
      </c>
      <c r="J156" s="30" t="s">
        <v>345</v>
      </c>
      <c r="K156" s="30" t="s">
        <v>345</v>
      </c>
      <c r="L156" s="30" t="s">
        <v>345</v>
      </c>
      <c r="M156" s="30" t="s">
        <v>345</v>
      </c>
      <c r="N156" s="30" t="s">
        <v>345</v>
      </c>
      <c r="O156" s="30" t="s">
        <v>345</v>
      </c>
      <c r="P156" s="30" t="s">
        <v>345</v>
      </c>
      <c r="Q156" s="30" t="s">
        <v>345</v>
      </c>
      <c r="R156" s="30" t="s">
        <v>345</v>
      </c>
      <c r="S156" s="30" t="s">
        <v>345</v>
      </c>
      <c r="T156" s="12"/>
      <c r="U156" s="30"/>
      <c r="V156" s="30"/>
      <c r="W156" s="30"/>
      <c r="X156" s="30"/>
      <c r="Y156" s="30"/>
      <c r="Z156" s="30"/>
      <c r="AA156" s="30"/>
      <c r="AB156" s="30"/>
      <c r="AC156" s="30"/>
      <c r="AD156" s="30"/>
      <c r="AE156" s="30"/>
      <c r="AF156" s="30"/>
      <c r="AG156" s="12"/>
      <c r="AH156" s="118" t="s">
        <v>442</v>
      </c>
      <c r="AI156" s="118" t="s">
        <v>442</v>
      </c>
      <c r="AJ156" s="118" t="s">
        <v>442</v>
      </c>
      <c r="AK156" s="118" t="s">
        <v>442</v>
      </c>
      <c r="AL156" s="118" t="s">
        <v>442</v>
      </c>
      <c r="AM156" s="118" t="s">
        <v>442</v>
      </c>
      <c r="AN156" s="12"/>
      <c r="AO156" s="30" t="s">
        <v>345</v>
      </c>
      <c r="AP156" s="30" t="s">
        <v>345</v>
      </c>
      <c r="AQ156" s="30" t="s">
        <v>345</v>
      </c>
      <c r="AR156" s="30" t="s">
        <v>345</v>
      </c>
      <c r="AS156" s="30" t="s">
        <v>345</v>
      </c>
      <c r="AT156" s="30" t="s">
        <v>345</v>
      </c>
      <c r="AU156" s="12"/>
      <c r="AV156" s="30" t="s">
        <v>345</v>
      </c>
      <c r="AW156" s="30" t="s">
        <v>345</v>
      </c>
      <c r="AX156" s="30" t="s">
        <v>345</v>
      </c>
      <c r="AY156" s="30" t="s">
        <v>345</v>
      </c>
      <c r="AZ156" s="30" t="s">
        <v>345</v>
      </c>
      <c r="BA156" s="30" t="s">
        <v>345</v>
      </c>
      <c r="BB156" s="30" t="s">
        <v>345</v>
      </c>
      <c r="BC156" s="30" t="s">
        <v>345</v>
      </c>
      <c r="BD156" s="30" t="s">
        <v>345</v>
      </c>
      <c r="BE156" s="30" t="s">
        <v>345</v>
      </c>
      <c r="BF156" s="30" t="s">
        <v>345</v>
      </c>
      <c r="BG156" s="30" t="s">
        <v>345</v>
      </c>
      <c r="BH156" s="12"/>
      <c r="BI156" s="30" t="s">
        <v>345</v>
      </c>
      <c r="BJ156" s="30" t="s">
        <v>345</v>
      </c>
      <c r="BK156" s="30" t="s">
        <v>345</v>
      </c>
      <c r="BL156" s="30" t="s">
        <v>345</v>
      </c>
      <c r="BM156" s="30" t="s">
        <v>345</v>
      </c>
      <c r="BN156" s="30" t="s">
        <v>345</v>
      </c>
      <c r="BO156" s="12"/>
      <c r="BP156" s="30" t="s">
        <v>345</v>
      </c>
      <c r="BQ156" s="30" t="s">
        <v>345</v>
      </c>
      <c r="BR156" s="30" t="s">
        <v>345</v>
      </c>
      <c r="BS156" s="30" t="s">
        <v>345</v>
      </c>
      <c r="BT156" s="30" t="s">
        <v>345</v>
      </c>
      <c r="BU156" s="30" t="s">
        <v>345</v>
      </c>
      <c r="BV156" s="12"/>
      <c r="BW156" s="30"/>
      <c r="BX156" s="30"/>
      <c r="BY156" s="30"/>
      <c r="BZ156" s="30"/>
      <c r="CA156" s="30"/>
      <c r="CB156" s="30"/>
      <c r="CC156" s="12"/>
      <c r="CD156" s="30" t="s">
        <v>345</v>
      </c>
      <c r="CE156" s="30" t="s">
        <v>345</v>
      </c>
      <c r="CF156" s="30" t="s">
        <v>345</v>
      </c>
      <c r="CG156" s="30" t="s">
        <v>345</v>
      </c>
      <c r="CH156" s="30" t="s">
        <v>345</v>
      </c>
      <c r="CI156" s="30" t="s">
        <v>345</v>
      </c>
      <c r="CJ156" s="30" t="s">
        <v>345</v>
      </c>
      <c r="CK156" s="30" t="s">
        <v>345</v>
      </c>
      <c r="CL156" s="12"/>
      <c r="CM156" s="30" t="s">
        <v>345</v>
      </c>
      <c r="CN156" s="30" t="s">
        <v>345</v>
      </c>
      <c r="CO156" s="30" t="s">
        <v>345</v>
      </c>
      <c r="CP156" s="30" t="s">
        <v>345</v>
      </c>
      <c r="CQ156" s="30" t="s">
        <v>345</v>
      </c>
      <c r="CR156" s="30" t="s">
        <v>345</v>
      </c>
      <c r="CS156" s="12"/>
      <c r="CT156" s="30" t="s">
        <v>492</v>
      </c>
      <c r="CU156" s="30" t="s">
        <v>492</v>
      </c>
      <c r="CV156" s="30" t="s">
        <v>492</v>
      </c>
      <c r="CW156" s="30" t="s">
        <v>492</v>
      </c>
      <c r="CX156" s="12"/>
      <c r="CY156" s="30" t="s">
        <v>499</v>
      </c>
      <c r="CZ156" s="30" t="s">
        <v>499</v>
      </c>
      <c r="DA156" s="12"/>
    </row>
    <row r="157" spans="1:105" s="1" customFormat="1" ht="12.95" customHeight="1" x14ac:dyDescent="0.2">
      <c r="B157" s="34"/>
      <c r="C157" s="27" t="s">
        <v>287</v>
      </c>
      <c r="D157" s="67" t="s">
        <v>278</v>
      </c>
      <c r="E157" s="83" t="s">
        <v>386</v>
      </c>
      <c r="F157" s="29" t="s">
        <v>12</v>
      </c>
      <c r="G157" s="12"/>
      <c r="H157" s="30">
        <v>87</v>
      </c>
      <c r="I157" s="30">
        <v>87</v>
      </c>
      <c r="J157" s="30">
        <v>87</v>
      </c>
      <c r="K157" s="30">
        <v>87</v>
      </c>
      <c r="L157" s="30">
        <v>87</v>
      </c>
      <c r="M157" s="30">
        <v>87</v>
      </c>
      <c r="N157" s="30">
        <v>85</v>
      </c>
      <c r="O157" s="30">
        <v>85</v>
      </c>
      <c r="P157" s="30">
        <v>85</v>
      </c>
      <c r="Q157" s="30">
        <v>85</v>
      </c>
      <c r="R157" s="30">
        <v>85</v>
      </c>
      <c r="S157" s="30">
        <v>85</v>
      </c>
      <c r="T157" s="12"/>
      <c r="U157" s="30"/>
      <c r="V157" s="30"/>
      <c r="W157" s="30"/>
      <c r="X157" s="30"/>
      <c r="Y157" s="30"/>
      <c r="Z157" s="30"/>
      <c r="AA157" s="30"/>
      <c r="AB157" s="30"/>
      <c r="AC157" s="30"/>
      <c r="AD157" s="30"/>
      <c r="AE157" s="30"/>
      <c r="AF157" s="30"/>
      <c r="AG157" s="12"/>
      <c r="AH157" s="118" t="s">
        <v>442</v>
      </c>
      <c r="AI157" s="118" t="s">
        <v>442</v>
      </c>
      <c r="AJ157" s="118" t="s">
        <v>442</v>
      </c>
      <c r="AK157" s="118" t="s">
        <v>442</v>
      </c>
      <c r="AL157" s="118" t="s">
        <v>442</v>
      </c>
      <c r="AM157" s="118" t="s">
        <v>442</v>
      </c>
      <c r="AN157" s="12"/>
      <c r="AO157" s="30">
        <v>114</v>
      </c>
      <c r="AP157" s="30">
        <v>114</v>
      </c>
      <c r="AQ157" s="30">
        <v>114</v>
      </c>
      <c r="AR157" s="30">
        <v>110</v>
      </c>
      <c r="AS157" s="30">
        <v>110</v>
      </c>
      <c r="AT157" s="30">
        <v>110</v>
      </c>
      <c r="AU157" s="12"/>
      <c r="AV157" s="30">
        <v>180</v>
      </c>
      <c r="AW157" s="30">
        <v>180</v>
      </c>
      <c r="AX157" s="30">
        <v>180</v>
      </c>
      <c r="AY157" s="30">
        <v>180</v>
      </c>
      <c r="AZ157" s="30">
        <v>180</v>
      </c>
      <c r="BA157" s="30">
        <v>180</v>
      </c>
      <c r="BB157" s="30">
        <v>180</v>
      </c>
      <c r="BC157" s="30">
        <v>180</v>
      </c>
      <c r="BD157" s="30">
        <v>180</v>
      </c>
      <c r="BE157" s="30">
        <v>180</v>
      </c>
      <c r="BF157" s="30">
        <v>180</v>
      </c>
      <c r="BG157" s="30">
        <v>180</v>
      </c>
      <c r="BH157" s="12"/>
      <c r="BI157" s="30">
        <v>35</v>
      </c>
      <c r="BJ157" s="30">
        <v>35</v>
      </c>
      <c r="BK157" s="30">
        <v>35</v>
      </c>
      <c r="BL157" s="30">
        <v>35</v>
      </c>
      <c r="BM157" s="30">
        <v>35</v>
      </c>
      <c r="BN157" s="30">
        <v>35</v>
      </c>
      <c r="BO157" s="12"/>
      <c r="BP157" s="30">
        <v>98</v>
      </c>
      <c r="BQ157" s="30">
        <v>97</v>
      </c>
      <c r="BR157" s="30">
        <v>97</v>
      </c>
      <c r="BS157" s="30">
        <v>107</v>
      </c>
      <c r="BT157" s="30">
        <v>106</v>
      </c>
      <c r="BU157" s="30">
        <v>106</v>
      </c>
      <c r="BV157" s="12"/>
      <c r="BW157" s="30"/>
      <c r="BX157" s="30"/>
      <c r="BY157" s="30"/>
      <c r="BZ157" s="30"/>
      <c r="CA157" s="30"/>
      <c r="CB157" s="30"/>
      <c r="CC157" s="12"/>
      <c r="CD157" s="30">
        <v>91</v>
      </c>
      <c r="CE157" s="30">
        <v>91</v>
      </c>
      <c r="CF157" s="30">
        <v>91</v>
      </c>
      <c r="CG157" s="30">
        <v>91</v>
      </c>
      <c r="CH157" s="30">
        <v>100</v>
      </c>
      <c r="CI157" s="30">
        <v>100</v>
      </c>
      <c r="CJ157" s="30">
        <v>100</v>
      </c>
      <c r="CK157" s="30">
        <v>100</v>
      </c>
      <c r="CL157" s="12"/>
      <c r="CM157" s="30">
        <v>90</v>
      </c>
      <c r="CN157" s="30">
        <v>90</v>
      </c>
      <c r="CO157" s="30">
        <v>90</v>
      </c>
      <c r="CP157" s="30">
        <v>90</v>
      </c>
      <c r="CQ157" s="30">
        <v>90</v>
      </c>
      <c r="CR157" s="30">
        <v>90</v>
      </c>
      <c r="CS157" s="12"/>
      <c r="CT157" s="30">
        <v>96</v>
      </c>
      <c r="CU157" s="30">
        <v>96</v>
      </c>
      <c r="CV157" s="30">
        <v>92</v>
      </c>
      <c r="CW157" s="30">
        <v>92</v>
      </c>
      <c r="CX157" s="12"/>
      <c r="CY157" s="30">
        <v>27</v>
      </c>
      <c r="CZ157" s="30">
        <v>27</v>
      </c>
      <c r="DA157" s="12"/>
    </row>
    <row r="158" spans="1:105" s="1" customFormat="1" ht="12.95" customHeight="1" x14ac:dyDescent="0.2">
      <c r="B158" s="29"/>
      <c r="C158" s="27" t="s">
        <v>288</v>
      </c>
      <c r="D158" s="67"/>
      <c r="E158" s="199" t="s">
        <v>387</v>
      </c>
      <c r="F158" s="29" t="s">
        <v>12</v>
      </c>
      <c r="G158" s="12"/>
      <c r="H158" s="30">
        <v>1</v>
      </c>
      <c r="I158" s="30">
        <v>1</v>
      </c>
      <c r="J158" s="30">
        <v>1</v>
      </c>
      <c r="K158" s="30">
        <v>1</v>
      </c>
      <c r="L158" s="30">
        <v>1</v>
      </c>
      <c r="M158" s="30">
        <v>1</v>
      </c>
      <c r="N158" s="30">
        <v>1</v>
      </c>
      <c r="O158" s="30">
        <v>1</v>
      </c>
      <c r="P158" s="30">
        <v>1</v>
      </c>
      <c r="Q158" s="30">
        <v>1</v>
      </c>
      <c r="R158" s="30">
        <v>1</v>
      </c>
      <c r="S158" s="30">
        <v>1</v>
      </c>
      <c r="T158" s="12"/>
      <c r="U158" s="30"/>
      <c r="V158" s="30"/>
      <c r="W158" s="30"/>
      <c r="X158" s="30"/>
      <c r="Y158" s="30"/>
      <c r="Z158" s="30"/>
      <c r="AA158" s="30"/>
      <c r="AB158" s="30"/>
      <c r="AC158" s="30"/>
      <c r="AD158" s="30"/>
      <c r="AE158" s="30"/>
      <c r="AF158" s="30"/>
      <c r="AG158" s="12"/>
      <c r="AH158" s="118" t="s">
        <v>442</v>
      </c>
      <c r="AI158" s="118" t="s">
        <v>442</v>
      </c>
      <c r="AJ158" s="118" t="s">
        <v>442</v>
      </c>
      <c r="AK158" s="118" t="s">
        <v>442</v>
      </c>
      <c r="AL158" s="118" t="s">
        <v>442</v>
      </c>
      <c r="AM158" s="118" t="s">
        <v>442</v>
      </c>
      <c r="AN158" s="12"/>
      <c r="AO158" s="30">
        <v>2</v>
      </c>
      <c r="AP158" s="30">
        <v>2</v>
      </c>
      <c r="AQ158" s="30">
        <v>2</v>
      </c>
      <c r="AR158" s="30">
        <v>2</v>
      </c>
      <c r="AS158" s="30">
        <v>2</v>
      </c>
      <c r="AT158" s="30">
        <v>2</v>
      </c>
      <c r="AU158" s="12"/>
      <c r="AV158" s="30">
        <v>2</v>
      </c>
      <c r="AW158" s="30">
        <v>2</v>
      </c>
      <c r="AX158" s="30">
        <v>2</v>
      </c>
      <c r="AY158" s="30">
        <v>2</v>
      </c>
      <c r="AZ158" s="30">
        <v>2</v>
      </c>
      <c r="BA158" s="30">
        <v>2</v>
      </c>
      <c r="BB158" s="30">
        <v>2</v>
      </c>
      <c r="BC158" s="30">
        <v>2</v>
      </c>
      <c r="BD158" s="30">
        <v>2</v>
      </c>
      <c r="BE158" s="30">
        <v>2</v>
      </c>
      <c r="BF158" s="30">
        <v>2</v>
      </c>
      <c r="BG158" s="30">
        <v>2</v>
      </c>
      <c r="BH158" s="12"/>
      <c r="BI158" s="30">
        <v>28</v>
      </c>
      <c r="BJ158" s="30">
        <v>28</v>
      </c>
      <c r="BK158" s="30">
        <v>28</v>
      </c>
      <c r="BL158" s="30">
        <v>28</v>
      </c>
      <c r="BM158" s="30">
        <v>28</v>
      </c>
      <c r="BN158" s="30">
        <v>28</v>
      </c>
      <c r="BO158" s="12"/>
      <c r="BP158" s="30">
        <v>0</v>
      </c>
      <c r="BQ158" s="30">
        <v>0</v>
      </c>
      <c r="BR158" s="30">
        <v>0</v>
      </c>
      <c r="BS158" s="30">
        <v>0</v>
      </c>
      <c r="BT158" s="30">
        <v>0</v>
      </c>
      <c r="BU158" s="30">
        <v>0</v>
      </c>
      <c r="BV158" s="12"/>
      <c r="BW158" s="30"/>
      <c r="BX158" s="30"/>
      <c r="BY158" s="30"/>
      <c r="BZ158" s="30"/>
      <c r="CA158" s="30"/>
      <c r="CB158" s="30"/>
      <c r="CC158" s="12"/>
      <c r="CD158" s="30">
        <v>3</v>
      </c>
      <c r="CE158" s="30">
        <v>3</v>
      </c>
      <c r="CF158" s="30">
        <v>3</v>
      </c>
      <c r="CG158" s="30">
        <v>3</v>
      </c>
      <c r="CH158" s="30">
        <v>3</v>
      </c>
      <c r="CI158" s="30">
        <v>3</v>
      </c>
      <c r="CJ158" s="30">
        <v>3</v>
      </c>
      <c r="CK158" s="30">
        <v>3</v>
      </c>
      <c r="CL158" s="12"/>
      <c r="CM158" s="30">
        <v>2</v>
      </c>
      <c r="CN158" s="30">
        <v>2</v>
      </c>
      <c r="CO158" s="30">
        <v>2</v>
      </c>
      <c r="CP158" s="30">
        <v>2</v>
      </c>
      <c r="CQ158" s="30">
        <v>2</v>
      </c>
      <c r="CR158" s="30">
        <v>2</v>
      </c>
      <c r="CS158" s="12"/>
      <c r="CT158" s="30" t="s">
        <v>493</v>
      </c>
      <c r="CU158" s="30" t="s">
        <v>493</v>
      </c>
      <c r="CV158" s="30" t="s">
        <v>493</v>
      </c>
      <c r="CW158" s="30" t="s">
        <v>493</v>
      </c>
      <c r="CX158" s="12"/>
      <c r="CY158" s="30">
        <v>5</v>
      </c>
      <c r="CZ158" s="30">
        <v>4</v>
      </c>
      <c r="DA158" s="12"/>
    </row>
    <row r="159" spans="1:105" s="1" customFormat="1" ht="12.95" customHeight="1" x14ac:dyDescent="0.2">
      <c r="B159" s="29"/>
      <c r="C159" s="27" t="s">
        <v>296</v>
      </c>
      <c r="D159" s="67"/>
      <c r="E159" s="199" t="s">
        <v>388</v>
      </c>
      <c r="F159" s="29" t="s">
        <v>297</v>
      </c>
      <c r="G159" s="12"/>
      <c r="H159" s="30" t="s">
        <v>311</v>
      </c>
      <c r="I159" s="30" t="s">
        <v>311</v>
      </c>
      <c r="J159" s="30" t="s">
        <v>311</v>
      </c>
      <c r="K159" s="30" t="s">
        <v>311</v>
      </c>
      <c r="L159" s="30" t="s">
        <v>311</v>
      </c>
      <c r="M159" s="30" t="s">
        <v>311</v>
      </c>
      <c r="N159" s="30" t="s">
        <v>311</v>
      </c>
      <c r="O159" s="30" t="s">
        <v>311</v>
      </c>
      <c r="P159" s="30" t="s">
        <v>311</v>
      </c>
      <c r="Q159" s="30" t="s">
        <v>311</v>
      </c>
      <c r="R159" s="30" t="s">
        <v>311</v>
      </c>
      <c r="S159" s="30" t="s">
        <v>311</v>
      </c>
      <c r="T159" s="12"/>
      <c r="U159" s="30"/>
      <c r="V159" s="30"/>
      <c r="W159" s="30"/>
      <c r="X159" s="30"/>
      <c r="Y159" s="30"/>
      <c r="Z159" s="30"/>
      <c r="AA159" s="30"/>
      <c r="AB159" s="30"/>
      <c r="AC159" s="30"/>
      <c r="AD159" s="30"/>
      <c r="AE159" s="30"/>
      <c r="AF159" s="30"/>
      <c r="AG159" s="12"/>
      <c r="AH159" s="118" t="s">
        <v>442</v>
      </c>
      <c r="AI159" s="118" t="s">
        <v>442</v>
      </c>
      <c r="AJ159" s="118" t="s">
        <v>442</v>
      </c>
      <c r="AK159" s="118" t="s">
        <v>442</v>
      </c>
      <c r="AL159" s="118" t="s">
        <v>442</v>
      </c>
      <c r="AM159" s="118" t="s">
        <v>442</v>
      </c>
      <c r="AN159" s="12"/>
      <c r="AO159" s="30" t="s">
        <v>311</v>
      </c>
      <c r="AP159" s="30" t="s">
        <v>311</v>
      </c>
      <c r="AQ159" s="30" t="s">
        <v>311</v>
      </c>
      <c r="AR159" s="30" t="s">
        <v>311</v>
      </c>
      <c r="AS159" s="30" t="s">
        <v>311</v>
      </c>
      <c r="AT159" s="30" t="s">
        <v>311</v>
      </c>
      <c r="AU159" s="12"/>
      <c r="AV159" s="30" t="s">
        <v>459</v>
      </c>
      <c r="AW159" s="30" t="s">
        <v>459</v>
      </c>
      <c r="AX159" s="30" t="s">
        <v>459</v>
      </c>
      <c r="AY159" s="30" t="s">
        <v>459</v>
      </c>
      <c r="AZ159" s="30" t="s">
        <v>459</v>
      </c>
      <c r="BA159" s="30" t="s">
        <v>459</v>
      </c>
      <c r="BB159" s="30" t="s">
        <v>459</v>
      </c>
      <c r="BC159" s="30" t="s">
        <v>459</v>
      </c>
      <c r="BD159" s="30" t="s">
        <v>459</v>
      </c>
      <c r="BE159" s="30" t="s">
        <v>459</v>
      </c>
      <c r="BF159" s="30" t="s">
        <v>459</v>
      </c>
      <c r="BG159" s="30" t="s">
        <v>459</v>
      </c>
      <c r="BH159" s="12"/>
      <c r="BI159" s="30" t="s">
        <v>311</v>
      </c>
      <c r="BJ159" s="30" t="s">
        <v>311</v>
      </c>
      <c r="BK159" s="30" t="s">
        <v>311</v>
      </c>
      <c r="BL159" s="30" t="s">
        <v>311</v>
      </c>
      <c r="BM159" s="30" t="s">
        <v>311</v>
      </c>
      <c r="BN159" s="30" t="s">
        <v>311</v>
      </c>
      <c r="BO159" s="12"/>
      <c r="BP159" s="30" t="s">
        <v>459</v>
      </c>
      <c r="BQ159" s="30" t="s">
        <v>459</v>
      </c>
      <c r="BR159" s="30" t="s">
        <v>459</v>
      </c>
      <c r="BS159" s="30" t="s">
        <v>459</v>
      </c>
      <c r="BT159" s="30" t="s">
        <v>459</v>
      </c>
      <c r="BU159" s="30" t="s">
        <v>459</v>
      </c>
      <c r="BV159" s="12"/>
      <c r="BW159" s="30"/>
      <c r="BX159" s="30"/>
      <c r="BY159" s="30"/>
      <c r="BZ159" s="30"/>
      <c r="CA159" s="30"/>
      <c r="CB159" s="30"/>
      <c r="CC159" s="12"/>
      <c r="CD159" s="30" t="s">
        <v>311</v>
      </c>
      <c r="CE159" s="30" t="s">
        <v>311</v>
      </c>
      <c r="CF159" s="30" t="s">
        <v>311</v>
      </c>
      <c r="CG159" s="30" t="s">
        <v>311</v>
      </c>
      <c r="CH159" s="30" t="s">
        <v>311</v>
      </c>
      <c r="CI159" s="30" t="s">
        <v>311</v>
      </c>
      <c r="CJ159" s="30" t="s">
        <v>311</v>
      </c>
      <c r="CK159" s="30" t="s">
        <v>311</v>
      </c>
      <c r="CL159" s="12"/>
      <c r="CM159" s="30" t="s">
        <v>459</v>
      </c>
      <c r="CN159" s="30" t="s">
        <v>459</v>
      </c>
      <c r="CO159" s="30" t="s">
        <v>459</v>
      </c>
      <c r="CP159" s="30" t="s">
        <v>459</v>
      </c>
      <c r="CQ159" s="30" t="s">
        <v>459</v>
      </c>
      <c r="CR159" s="30" t="s">
        <v>459</v>
      </c>
      <c r="CS159" s="12"/>
      <c r="CT159" s="30" t="s">
        <v>459</v>
      </c>
      <c r="CU159" s="30" t="s">
        <v>459</v>
      </c>
      <c r="CV159" s="30" t="s">
        <v>459</v>
      </c>
      <c r="CW159" s="30" t="s">
        <v>459</v>
      </c>
      <c r="CX159" s="12"/>
      <c r="CY159" s="30" t="s">
        <v>311</v>
      </c>
      <c r="CZ159" s="30" t="s">
        <v>311</v>
      </c>
      <c r="DA159" s="12"/>
    </row>
    <row r="160" spans="1:105" s="1" customFormat="1" ht="12.95" customHeight="1" x14ac:dyDescent="0.2">
      <c r="B160" s="11" t="s">
        <v>289</v>
      </c>
      <c r="C160" s="9" t="s">
        <v>290</v>
      </c>
      <c r="D160" s="63"/>
      <c r="E160" s="200"/>
      <c r="F160" s="12"/>
      <c r="G160" s="12"/>
      <c r="H160" s="35"/>
      <c r="I160" s="35"/>
      <c r="J160" s="35"/>
      <c r="K160" s="35"/>
      <c r="L160" s="35"/>
      <c r="M160" s="35"/>
      <c r="N160" s="35"/>
      <c r="O160" s="35"/>
      <c r="P160" s="35"/>
      <c r="Q160" s="35"/>
      <c r="R160" s="35"/>
      <c r="S160" s="35"/>
      <c r="T160" s="12"/>
      <c r="U160" s="35"/>
      <c r="V160" s="35"/>
      <c r="W160" s="35"/>
      <c r="X160" s="35"/>
      <c r="Y160" s="35"/>
      <c r="Z160" s="35"/>
      <c r="AA160" s="35"/>
      <c r="AB160" s="35"/>
      <c r="AC160" s="35"/>
      <c r="AD160" s="35"/>
      <c r="AE160" s="35"/>
      <c r="AF160" s="35"/>
      <c r="AG160" s="12"/>
      <c r="AH160" s="35"/>
      <c r="AI160" s="35"/>
      <c r="AJ160" s="35"/>
      <c r="AK160" s="35"/>
      <c r="AL160" s="35"/>
      <c r="AM160" s="35"/>
      <c r="AN160" s="12"/>
      <c r="AO160" s="35"/>
      <c r="AP160" s="35"/>
      <c r="AQ160" s="35"/>
      <c r="AR160" s="35"/>
      <c r="AS160" s="35"/>
      <c r="AT160" s="35"/>
      <c r="AU160" s="12"/>
      <c r="AV160" s="35"/>
      <c r="AW160" s="35"/>
      <c r="AX160" s="35"/>
      <c r="AY160" s="35"/>
      <c r="AZ160" s="35"/>
      <c r="BA160" s="35"/>
      <c r="BB160" s="35"/>
      <c r="BC160" s="35"/>
      <c r="BD160" s="35"/>
      <c r="BE160" s="35"/>
      <c r="BF160" s="35"/>
      <c r="BG160" s="35"/>
      <c r="BH160" s="12"/>
      <c r="BI160" s="35"/>
      <c r="BJ160" s="35"/>
      <c r="BK160" s="35"/>
      <c r="BL160" s="35"/>
      <c r="BM160" s="35"/>
      <c r="BN160" s="35"/>
      <c r="BO160" s="12"/>
      <c r="BP160" s="35"/>
      <c r="BQ160" s="35"/>
      <c r="BR160" s="35"/>
      <c r="BS160" s="35"/>
      <c r="BT160" s="35"/>
      <c r="BU160" s="35"/>
      <c r="BV160" s="12"/>
      <c r="BW160" s="35"/>
      <c r="BX160" s="35"/>
      <c r="BY160" s="35"/>
      <c r="BZ160" s="35"/>
      <c r="CA160" s="35"/>
      <c r="CB160" s="35"/>
      <c r="CC160" s="12"/>
      <c r="CD160" s="35"/>
      <c r="CE160" s="35"/>
      <c r="CF160" s="35"/>
      <c r="CG160" s="35"/>
      <c r="CH160" s="35"/>
      <c r="CI160" s="35"/>
      <c r="CJ160" s="35"/>
      <c r="CK160" s="35"/>
      <c r="CL160" s="12"/>
      <c r="CM160" s="35"/>
      <c r="CN160" s="35"/>
      <c r="CO160" s="35"/>
      <c r="CP160" s="35"/>
      <c r="CQ160" s="35"/>
      <c r="CR160" s="35"/>
      <c r="CS160" s="12"/>
      <c r="CT160" s="35"/>
      <c r="CU160" s="35"/>
      <c r="CV160" s="35"/>
      <c r="CW160" s="35"/>
      <c r="CX160" s="12"/>
      <c r="CY160" s="35"/>
      <c r="CZ160" s="35"/>
      <c r="DA160" s="12"/>
    </row>
    <row r="161" spans="1:105" s="1" customFormat="1" ht="12.95" customHeight="1" x14ac:dyDescent="0.2">
      <c r="C161" s="27" t="s">
        <v>293</v>
      </c>
      <c r="D161" s="67" t="s">
        <v>392</v>
      </c>
      <c r="E161" s="199" t="s">
        <v>393</v>
      </c>
      <c r="F161" s="1" t="s">
        <v>312</v>
      </c>
      <c r="G161" s="12"/>
      <c r="H161" s="30" t="s">
        <v>313</v>
      </c>
      <c r="I161" s="30" t="s">
        <v>313</v>
      </c>
      <c r="J161" s="30" t="s">
        <v>313</v>
      </c>
      <c r="K161" s="30" t="s">
        <v>313</v>
      </c>
      <c r="L161" s="30" t="s">
        <v>313</v>
      </c>
      <c r="M161" s="30" t="s">
        <v>313</v>
      </c>
      <c r="N161" s="30" t="s">
        <v>313</v>
      </c>
      <c r="O161" s="30" t="s">
        <v>313</v>
      </c>
      <c r="P161" s="30" t="s">
        <v>313</v>
      </c>
      <c r="Q161" s="30" t="s">
        <v>313</v>
      </c>
      <c r="R161" s="30" t="s">
        <v>313</v>
      </c>
      <c r="S161" s="30" t="s">
        <v>313</v>
      </c>
      <c r="T161" s="12"/>
      <c r="U161" s="30" t="s">
        <v>310</v>
      </c>
      <c r="V161" s="30" t="s">
        <v>310</v>
      </c>
      <c r="W161" s="30" t="s">
        <v>310</v>
      </c>
      <c r="X161" s="30" t="s">
        <v>310</v>
      </c>
      <c r="Y161" s="30" t="s">
        <v>310</v>
      </c>
      <c r="Z161" s="30" t="s">
        <v>310</v>
      </c>
      <c r="AA161" s="30" t="s">
        <v>310</v>
      </c>
      <c r="AB161" s="30" t="s">
        <v>310</v>
      </c>
      <c r="AC161" s="30" t="s">
        <v>310</v>
      </c>
      <c r="AD161" s="30" t="s">
        <v>310</v>
      </c>
      <c r="AE161" s="30" t="s">
        <v>310</v>
      </c>
      <c r="AF161" s="30" t="s">
        <v>310</v>
      </c>
      <c r="AG161" s="12"/>
      <c r="AH161" s="30" t="s">
        <v>310</v>
      </c>
      <c r="AI161" s="30" t="s">
        <v>310</v>
      </c>
      <c r="AJ161" s="30" t="s">
        <v>310</v>
      </c>
      <c r="AK161" s="30" t="s">
        <v>310</v>
      </c>
      <c r="AL161" s="30" t="s">
        <v>310</v>
      </c>
      <c r="AM161" s="30" t="s">
        <v>310</v>
      </c>
      <c r="AN161" s="12"/>
      <c r="AO161" s="30" t="s">
        <v>313</v>
      </c>
      <c r="AP161" s="30" t="s">
        <v>313</v>
      </c>
      <c r="AQ161" s="30" t="s">
        <v>313</v>
      </c>
      <c r="AR161" s="30" t="s">
        <v>313</v>
      </c>
      <c r="AS161" s="30" t="s">
        <v>313</v>
      </c>
      <c r="AT161" s="30" t="s">
        <v>313</v>
      </c>
      <c r="AU161" s="12"/>
      <c r="AV161" s="30" t="s">
        <v>313</v>
      </c>
      <c r="AW161" s="30" t="s">
        <v>313</v>
      </c>
      <c r="AX161" s="30" t="s">
        <v>313</v>
      </c>
      <c r="AY161" s="30" t="s">
        <v>313</v>
      </c>
      <c r="AZ161" s="30" t="s">
        <v>313</v>
      </c>
      <c r="BA161" s="30" t="s">
        <v>313</v>
      </c>
      <c r="BB161" s="30" t="s">
        <v>313</v>
      </c>
      <c r="BC161" s="30" t="s">
        <v>313</v>
      </c>
      <c r="BD161" s="30" t="s">
        <v>313</v>
      </c>
      <c r="BE161" s="30" t="s">
        <v>313</v>
      </c>
      <c r="BF161" s="30" t="s">
        <v>313</v>
      </c>
      <c r="BG161" s="30" t="s">
        <v>313</v>
      </c>
      <c r="BH161" s="12"/>
      <c r="BI161" s="30" t="s">
        <v>313</v>
      </c>
      <c r="BJ161" s="30" t="s">
        <v>313</v>
      </c>
      <c r="BK161" s="30" t="s">
        <v>313</v>
      </c>
      <c r="BL161" s="30" t="s">
        <v>313</v>
      </c>
      <c r="BM161" s="30" t="s">
        <v>313</v>
      </c>
      <c r="BN161" s="30" t="s">
        <v>313</v>
      </c>
      <c r="BO161" s="12"/>
      <c r="BP161" s="30" t="s">
        <v>313</v>
      </c>
      <c r="BQ161" s="30" t="s">
        <v>313</v>
      </c>
      <c r="BR161" s="30" t="s">
        <v>313</v>
      </c>
      <c r="BS161" s="30" t="s">
        <v>313</v>
      </c>
      <c r="BT161" s="30" t="s">
        <v>313</v>
      </c>
      <c r="BU161" s="30" t="s">
        <v>313</v>
      </c>
      <c r="BV161" s="12"/>
      <c r="BW161" s="30" t="s">
        <v>313</v>
      </c>
      <c r="BX161" s="30" t="s">
        <v>313</v>
      </c>
      <c r="BY161" s="30" t="s">
        <v>313</v>
      </c>
      <c r="BZ161" s="30" t="s">
        <v>313</v>
      </c>
      <c r="CA161" s="30" t="s">
        <v>313</v>
      </c>
      <c r="CB161" s="30" t="s">
        <v>313</v>
      </c>
      <c r="CC161" s="12"/>
      <c r="CD161" s="30" t="s">
        <v>313</v>
      </c>
      <c r="CE161" s="30" t="s">
        <v>313</v>
      </c>
      <c r="CF161" s="30" t="s">
        <v>313</v>
      </c>
      <c r="CG161" s="30" t="s">
        <v>313</v>
      </c>
      <c r="CH161" s="30" t="s">
        <v>313</v>
      </c>
      <c r="CI161" s="30" t="s">
        <v>313</v>
      </c>
      <c r="CJ161" s="30" t="s">
        <v>313</v>
      </c>
      <c r="CK161" s="30" t="s">
        <v>313</v>
      </c>
      <c r="CL161" s="12"/>
      <c r="CM161" s="30" t="s">
        <v>313</v>
      </c>
      <c r="CN161" s="30" t="s">
        <v>313</v>
      </c>
      <c r="CO161" s="30" t="s">
        <v>313</v>
      </c>
      <c r="CP161" s="30" t="s">
        <v>313</v>
      </c>
      <c r="CQ161" s="30" t="s">
        <v>313</v>
      </c>
      <c r="CR161" s="30" t="s">
        <v>313</v>
      </c>
      <c r="CS161" s="12"/>
      <c r="CT161" s="30" t="s">
        <v>313</v>
      </c>
      <c r="CU161" s="30" t="s">
        <v>313</v>
      </c>
      <c r="CV161" s="30" t="s">
        <v>313</v>
      </c>
      <c r="CW161" s="30" t="s">
        <v>313</v>
      </c>
      <c r="CX161" s="12"/>
      <c r="CY161" s="30" t="s">
        <v>313</v>
      </c>
      <c r="CZ161" s="30" t="s">
        <v>313</v>
      </c>
      <c r="DA161" s="12"/>
    </row>
    <row r="162" spans="1:105" s="1" customFormat="1" ht="12.95" customHeight="1" x14ac:dyDescent="0.2">
      <c r="C162" s="6" t="s">
        <v>294</v>
      </c>
      <c r="D162" s="67" t="s">
        <v>310</v>
      </c>
      <c r="E162" s="199" t="s">
        <v>389</v>
      </c>
      <c r="F162" s="13" t="s">
        <v>13</v>
      </c>
      <c r="G162" s="12"/>
      <c r="H162" s="118"/>
      <c r="I162" s="118"/>
      <c r="J162" s="118"/>
      <c r="K162" s="118"/>
      <c r="L162" s="118"/>
      <c r="M162" s="118"/>
      <c r="N162" s="118"/>
      <c r="O162" s="118"/>
      <c r="P162" s="118"/>
      <c r="Q162" s="118"/>
      <c r="R162" s="118"/>
      <c r="S162" s="118"/>
      <c r="T162" s="12"/>
      <c r="U162" s="30" t="s">
        <v>512</v>
      </c>
      <c r="V162" s="30" t="s">
        <v>512</v>
      </c>
      <c r="W162" s="30" t="s">
        <v>512</v>
      </c>
      <c r="X162" s="30" t="s">
        <v>512</v>
      </c>
      <c r="Y162" s="30" t="s">
        <v>512</v>
      </c>
      <c r="Z162" s="30" t="s">
        <v>512</v>
      </c>
      <c r="AA162" s="30" t="s">
        <v>512</v>
      </c>
      <c r="AB162" s="30" t="s">
        <v>512</v>
      </c>
      <c r="AC162" s="30" t="s">
        <v>512</v>
      </c>
      <c r="AD162" s="30" t="s">
        <v>512</v>
      </c>
      <c r="AE162" s="30" t="s">
        <v>512</v>
      </c>
      <c r="AF162" s="30" t="s">
        <v>512</v>
      </c>
      <c r="AG162" s="12"/>
      <c r="AH162" s="30" t="s">
        <v>443</v>
      </c>
      <c r="AI162" s="30" t="s">
        <v>443</v>
      </c>
      <c r="AJ162" s="30" t="s">
        <v>443</v>
      </c>
      <c r="AK162" s="30" t="s">
        <v>443</v>
      </c>
      <c r="AL162" s="30" t="s">
        <v>443</v>
      </c>
      <c r="AM162" s="30" t="s">
        <v>443</v>
      </c>
      <c r="AN162" s="12"/>
      <c r="AO162" s="118"/>
      <c r="AP162" s="118"/>
      <c r="AQ162" s="118"/>
      <c r="AR162" s="118"/>
      <c r="AS162" s="118"/>
      <c r="AT162" s="118"/>
      <c r="AU162" s="12"/>
      <c r="AV162" s="118"/>
      <c r="AW162" s="118"/>
      <c r="AX162" s="118"/>
      <c r="AY162" s="118"/>
      <c r="AZ162" s="118"/>
      <c r="BA162" s="118"/>
      <c r="BB162" s="118"/>
      <c r="BC162" s="118"/>
      <c r="BD162" s="118"/>
      <c r="BE162" s="118"/>
      <c r="BF162" s="118"/>
      <c r="BG162" s="118"/>
      <c r="BH162" s="12"/>
      <c r="BI162" s="118"/>
      <c r="BJ162" s="118"/>
      <c r="BK162" s="118"/>
      <c r="BL162" s="118"/>
      <c r="BM162" s="118"/>
      <c r="BN162" s="118"/>
      <c r="BO162" s="12"/>
      <c r="BP162" s="118"/>
      <c r="BQ162" s="118"/>
      <c r="BR162" s="118"/>
      <c r="BS162" s="118"/>
      <c r="BT162" s="118"/>
      <c r="BU162" s="118"/>
      <c r="BV162" s="12"/>
      <c r="BW162" s="118"/>
      <c r="BX162" s="118"/>
      <c r="BY162" s="118"/>
      <c r="BZ162" s="118"/>
      <c r="CA162" s="118"/>
      <c r="CB162" s="118"/>
      <c r="CC162" s="12"/>
      <c r="CD162" s="118"/>
      <c r="CE162" s="118"/>
      <c r="CF162" s="118"/>
      <c r="CG162" s="118"/>
      <c r="CH162" s="118"/>
      <c r="CI162" s="118"/>
      <c r="CJ162" s="118"/>
      <c r="CK162" s="118"/>
      <c r="CL162" s="12"/>
      <c r="CM162" s="118"/>
      <c r="CN162" s="118"/>
      <c r="CO162" s="118"/>
      <c r="CP162" s="118"/>
      <c r="CQ162" s="118"/>
      <c r="CR162" s="118"/>
      <c r="CS162" s="12"/>
      <c r="CT162" s="118"/>
      <c r="CU162" s="118"/>
      <c r="CV162" s="118"/>
      <c r="CW162" s="118"/>
      <c r="CX162" s="12"/>
      <c r="CY162" s="118"/>
      <c r="CZ162" s="118"/>
      <c r="DA162" s="12"/>
    </row>
    <row r="163" spans="1:105" s="1" customFormat="1" ht="12.95" customHeight="1" x14ac:dyDescent="0.2">
      <c r="A163" s="3"/>
      <c r="B163" s="11" t="s">
        <v>372</v>
      </c>
      <c r="C163" s="9" t="s">
        <v>70</v>
      </c>
      <c r="D163" s="70"/>
      <c r="E163" s="200"/>
      <c r="F163" s="12"/>
      <c r="G163" s="12"/>
      <c r="H163" s="35"/>
      <c r="I163" s="35"/>
      <c r="J163" s="35"/>
      <c r="K163" s="35"/>
      <c r="L163" s="35"/>
      <c r="M163" s="35"/>
      <c r="N163" s="35"/>
      <c r="O163" s="35"/>
      <c r="P163" s="35"/>
      <c r="Q163" s="35"/>
      <c r="R163" s="35"/>
      <c r="S163" s="35"/>
      <c r="T163" s="12"/>
      <c r="U163" s="35"/>
      <c r="V163" s="35"/>
      <c r="W163" s="35"/>
      <c r="X163" s="35"/>
      <c r="Y163" s="35"/>
      <c r="Z163" s="35"/>
      <c r="AA163" s="35"/>
      <c r="AB163" s="35"/>
      <c r="AC163" s="35"/>
      <c r="AD163" s="35"/>
      <c r="AE163" s="35"/>
      <c r="AF163" s="35"/>
      <c r="AG163" s="12"/>
      <c r="AH163" s="35"/>
      <c r="AI163" s="35"/>
      <c r="AJ163" s="35"/>
      <c r="AK163" s="35"/>
      <c r="AL163" s="35"/>
      <c r="AM163" s="35"/>
      <c r="AN163" s="12"/>
      <c r="AO163" s="35"/>
      <c r="AP163" s="35"/>
      <c r="AQ163" s="35"/>
      <c r="AR163" s="35"/>
      <c r="AS163" s="35"/>
      <c r="AT163" s="35"/>
      <c r="AU163" s="12"/>
      <c r="AV163" s="35"/>
      <c r="AW163" s="35"/>
      <c r="AX163" s="35"/>
      <c r="AY163" s="35"/>
      <c r="AZ163" s="35"/>
      <c r="BA163" s="35"/>
      <c r="BB163" s="35"/>
      <c r="BC163" s="35"/>
      <c r="BD163" s="35"/>
      <c r="BE163" s="35"/>
      <c r="BF163" s="35"/>
      <c r="BG163" s="35"/>
      <c r="BH163" s="12"/>
      <c r="BI163" s="35"/>
      <c r="BJ163" s="35"/>
      <c r="BK163" s="35"/>
      <c r="BL163" s="35"/>
      <c r="BM163" s="35"/>
      <c r="BN163" s="35"/>
      <c r="BO163" s="12"/>
      <c r="BP163" s="35"/>
      <c r="BQ163" s="35"/>
      <c r="BR163" s="35"/>
      <c r="BS163" s="35"/>
      <c r="BT163" s="35"/>
      <c r="BU163" s="35"/>
      <c r="BV163" s="12"/>
      <c r="BW163" s="35"/>
      <c r="BX163" s="35"/>
      <c r="BY163" s="35"/>
      <c r="BZ163" s="35"/>
      <c r="CA163" s="35"/>
      <c r="CB163" s="35"/>
      <c r="CC163" s="12"/>
      <c r="CD163" s="35"/>
      <c r="CE163" s="35"/>
      <c r="CF163" s="35"/>
      <c r="CG163" s="35"/>
      <c r="CH163" s="35"/>
      <c r="CI163" s="35"/>
      <c r="CJ163" s="35"/>
      <c r="CK163" s="35"/>
      <c r="CL163" s="12"/>
      <c r="CM163" s="35"/>
      <c r="CN163" s="35"/>
      <c r="CO163" s="35"/>
      <c r="CP163" s="35"/>
      <c r="CQ163" s="35"/>
      <c r="CR163" s="35"/>
      <c r="CS163" s="12"/>
      <c r="CT163" s="35"/>
      <c r="CU163" s="35"/>
      <c r="CV163" s="35"/>
      <c r="CW163" s="35"/>
      <c r="CX163" s="12"/>
      <c r="CY163" s="35"/>
      <c r="CZ163" s="35"/>
      <c r="DA163" s="12"/>
    </row>
    <row r="164" spans="1:105" s="1" customFormat="1" ht="12.95" customHeight="1" x14ac:dyDescent="0.2">
      <c r="A164" s="3"/>
      <c r="C164" s="27" t="s">
        <v>373</v>
      </c>
      <c r="D164" s="67" t="s">
        <v>303</v>
      </c>
      <c r="E164" s="197" t="s">
        <v>102</v>
      </c>
      <c r="F164" s="5" t="s">
        <v>71</v>
      </c>
      <c r="G164" s="12"/>
      <c r="H164" s="37">
        <v>0.68060286977231244</v>
      </c>
      <c r="I164" s="37">
        <v>0.68045547262907413</v>
      </c>
      <c r="J164" s="37">
        <v>0.69773968521086471</v>
      </c>
      <c r="K164" s="37">
        <v>0.88010875629631358</v>
      </c>
      <c r="L164" s="37">
        <v>0.72002448083234816</v>
      </c>
      <c r="M164" s="37">
        <v>0.7866073163734626</v>
      </c>
      <c r="N164" s="37">
        <v>4.706664951348772E-2</v>
      </c>
      <c r="O164" s="37">
        <v>4.6644329215675608E-2</v>
      </c>
      <c r="P164" s="37">
        <v>0.2811763376573741</v>
      </c>
      <c r="Q164" s="37">
        <v>0.1261793829197278</v>
      </c>
      <c r="R164" s="37">
        <v>9.4286228370149924E-2</v>
      </c>
      <c r="S164" s="37">
        <v>0.15607912587365294</v>
      </c>
      <c r="T164" s="12"/>
      <c r="U164" s="30"/>
      <c r="V164" s="30"/>
      <c r="W164" s="30"/>
      <c r="X164" s="30"/>
      <c r="Y164" s="30"/>
      <c r="Z164" s="30"/>
      <c r="AA164" s="30"/>
      <c r="AB164" s="30"/>
      <c r="AC164" s="30"/>
      <c r="AD164" s="30"/>
      <c r="AE164" s="30"/>
      <c r="AF164" s="30"/>
      <c r="AG164" s="12"/>
      <c r="AH164" s="37">
        <v>0.91</v>
      </c>
      <c r="AI164" s="37">
        <v>1.04</v>
      </c>
      <c r="AJ164" s="37">
        <v>1.07</v>
      </c>
      <c r="AK164" s="37">
        <v>0.11</v>
      </c>
      <c r="AL164" s="37">
        <v>0.19</v>
      </c>
      <c r="AM164" s="37">
        <v>0.23</v>
      </c>
      <c r="AN164" s="12"/>
      <c r="AO164" s="37">
        <v>0.47</v>
      </c>
      <c r="AP164" s="37">
        <v>0.62</v>
      </c>
      <c r="AQ164" s="37">
        <v>0.47</v>
      </c>
      <c r="AR164" s="37">
        <v>0.12</v>
      </c>
      <c r="AS164" s="37">
        <v>0.17</v>
      </c>
      <c r="AT164" s="30">
        <v>0.13</v>
      </c>
      <c r="AU164" s="12"/>
      <c r="AV164" s="125">
        <v>0.61756986259070556</v>
      </c>
      <c r="AW164" s="125">
        <v>0.59788359788359791</v>
      </c>
      <c r="AX164" s="125">
        <v>0.53610848312835069</v>
      </c>
      <c r="AY164" s="125">
        <v>0.51535765821480117</v>
      </c>
      <c r="AZ164" s="125">
        <v>0.53374277152141736</v>
      </c>
      <c r="BA164" s="125">
        <v>0.5</v>
      </c>
      <c r="BB164" s="125">
        <v>0.17591059602649006</v>
      </c>
      <c r="BC164" s="125">
        <v>0.2297794117647059</v>
      </c>
      <c r="BD164" s="125">
        <v>0.12584314909896305</v>
      </c>
      <c r="BE164" s="125">
        <v>0.14079365907076186</v>
      </c>
      <c r="BF164" s="125">
        <v>0.16038907284768214</v>
      </c>
      <c r="BG164" s="125">
        <v>0.11369509043927647</v>
      </c>
      <c r="BH164" s="12"/>
      <c r="BI164" s="37">
        <v>0.51</v>
      </c>
      <c r="BJ164" s="37">
        <v>0.86</v>
      </c>
      <c r="BK164" s="37">
        <v>0.13</v>
      </c>
      <c r="BL164" s="37">
        <v>0.16</v>
      </c>
      <c r="BM164" s="37">
        <v>0.19</v>
      </c>
      <c r="BN164" s="37">
        <v>0.14000000000000001</v>
      </c>
      <c r="BO164" s="12"/>
      <c r="BP164" s="118"/>
      <c r="BQ164" s="118"/>
      <c r="BR164" s="118"/>
      <c r="BS164" s="118"/>
      <c r="BT164" s="118"/>
      <c r="BU164" s="118"/>
      <c r="BV164" s="12"/>
      <c r="BW164" s="118"/>
      <c r="BX164" s="118"/>
      <c r="BY164" s="118"/>
      <c r="BZ164" s="118"/>
      <c r="CA164" s="118"/>
      <c r="CB164" s="118"/>
      <c r="CC164" s="12"/>
      <c r="CD164" s="118"/>
      <c r="CE164" s="118"/>
      <c r="CF164" s="118"/>
      <c r="CG164" s="118"/>
      <c r="CH164" s="118"/>
      <c r="CI164" s="118"/>
      <c r="CJ164" s="118"/>
      <c r="CK164" s="118"/>
      <c r="CL164" s="12"/>
      <c r="CM164" s="37">
        <v>0.57553956834532372</v>
      </c>
      <c r="CN164" s="37">
        <v>0.59952038369304561</v>
      </c>
      <c r="CO164" s="37">
        <v>0.51958433253397285</v>
      </c>
      <c r="CP164" s="37">
        <v>0.22382094324540366</v>
      </c>
      <c r="CQ164" s="37">
        <v>0.20783373301358915</v>
      </c>
      <c r="CR164" s="37">
        <v>0.28776978417266186</v>
      </c>
      <c r="CS164" s="12"/>
      <c r="CT164" s="125">
        <v>0.38399999999999995</v>
      </c>
      <c r="CU164" s="125">
        <v>0.47999999999999993</v>
      </c>
      <c r="CV164" s="125">
        <v>0.15999999999999998</v>
      </c>
      <c r="CW164" s="125">
        <v>0.28799999999999998</v>
      </c>
      <c r="CX164" s="12"/>
      <c r="CY164" s="37">
        <v>0.12698412698412698</v>
      </c>
      <c r="CZ164" s="37">
        <v>0.12698412698412698</v>
      </c>
      <c r="DA164" s="12"/>
    </row>
    <row r="165" spans="1:105" s="1" customFormat="1" ht="12.95" customHeight="1" x14ac:dyDescent="0.2">
      <c r="A165" s="3"/>
      <c r="C165" s="27" t="s">
        <v>374</v>
      </c>
      <c r="D165" s="67" t="s">
        <v>305</v>
      </c>
      <c r="E165" s="197" t="s">
        <v>103</v>
      </c>
      <c r="F165" s="5" t="s">
        <v>71</v>
      </c>
      <c r="G165" s="12"/>
      <c r="H165" s="37">
        <v>0.86622183425567034</v>
      </c>
      <c r="I165" s="37">
        <v>0.66463092675397939</v>
      </c>
      <c r="J165" s="37">
        <v>0.85279294859105681</v>
      </c>
      <c r="K165" s="37">
        <v>0.64436533943122964</v>
      </c>
      <c r="L165" s="37">
        <v>0.68871906862224608</v>
      </c>
      <c r="M165" s="37">
        <v>0.7866073163734626</v>
      </c>
      <c r="N165" s="37">
        <v>0.15688883171162574</v>
      </c>
      <c r="O165" s="37">
        <v>0.18657731686270243</v>
      </c>
      <c r="P165" s="37">
        <v>0.12496726118105517</v>
      </c>
      <c r="Q165" s="37">
        <v>0.11040696005476183</v>
      </c>
      <c r="R165" s="37">
        <v>0.14142934255522488</v>
      </c>
      <c r="S165" s="37">
        <v>0.14047121328628764</v>
      </c>
      <c r="T165" s="12"/>
      <c r="U165" s="30"/>
      <c r="V165" s="30"/>
      <c r="W165" s="30"/>
      <c r="X165" s="30"/>
      <c r="Y165" s="30"/>
      <c r="Z165" s="30"/>
      <c r="AA165" s="30"/>
      <c r="AB165" s="30"/>
      <c r="AC165" s="30"/>
      <c r="AD165" s="30"/>
      <c r="AE165" s="30"/>
      <c r="AF165" s="30"/>
      <c r="AG165" s="12"/>
      <c r="AH165" s="37">
        <v>0.87</v>
      </c>
      <c r="AI165" s="37">
        <v>1.1100000000000001</v>
      </c>
      <c r="AJ165" s="37">
        <v>0.75</v>
      </c>
      <c r="AK165" s="37">
        <v>0.17</v>
      </c>
      <c r="AL165" s="37">
        <v>0.2</v>
      </c>
      <c r="AM165" s="37">
        <v>0.28999999999999998</v>
      </c>
      <c r="AN165" s="12"/>
      <c r="AO165" s="37">
        <v>0.48</v>
      </c>
      <c r="AP165" s="37">
        <v>0.33</v>
      </c>
      <c r="AQ165" s="37">
        <v>0.35</v>
      </c>
      <c r="AR165" s="37">
        <v>0.2</v>
      </c>
      <c r="AS165" s="37">
        <v>0.2</v>
      </c>
      <c r="AT165" s="30">
        <v>0.12</v>
      </c>
      <c r="AU165" s="12"/>
      <c r="AV165" s="125">
        <v>0.61756986259070556</v>
      </c>
      <c r="AW165" s="125">
        <v>0.59788359788359791</v>
      </c>
      <c r="AX165" s="125">
        <v>0.53610848312835069</v>
      </c>
      <c r="AY165" s="125">
        <v>0.51535765821480117</v>
      </c>
      <c r="AZ165" s="125">
        <v>0.53374277152141736</v>
      </c>
      <c r="BA165" s="125">
        <v>0.5</v>
      </c>
      <c r="BB165" s="125">
        <v>0.17591059602649006</v>
      </c>
      <c r="BC165" s="125">
        <v>0.2297794117647059</v>
      </c>
      <c r="BD165" s="125">
        <v>0.12584314909896305</v>
      </c>
      <c r="BE165" s="125">
        <v>0.14079365907076186</v>
      </c>
      <c r="BF165" s="125">
        <v>0.16038907284768214</v>
      </c>
      <c r="BG165" s="125">
        <v>0.11369509043927647</v>
      </c>
      <c r="BH165" s="12"/>
      <c r="BI165" s="37">
        <v>0.81</v>
      </c>
      <c r="BJ165" s="37">
        <v>0.86</v>
      </c>
      <c r="BK165" s="37">
        <v>0.16</v>
      </c>
      <c r="BL165" s="37">
        <v>0.11</v>
      </c>
      <c r="BM165" s="37">
        <v>0.22</v>
      </c>
      <c r="BN165" s="37">
        <v>0.13</v>
      </c>
      <c r="BO165" s="12"/>
      <c r="BP165" s="118"/>
      <c r="BQ165" s="118"/>
      <c r="BR165" s="118"/>
      <c r="BS165" s="118"/>
      <c r="BT165" s="118"/>
      <c r="BU165" s="118"/>
      <c r="BV165" s="12"/>
      <c r="BW165" s="118"/>
      <c r="BX165" s="118"/>
      <c r="BY165" s="118"/>
      <c r="BZ165" s="118"/>
      <c r="CA165" s="118"/>
      <c r="CB165" s="118"/>
      <c r="CC165" s="12"/>
      <c r="CD165" s="118"/>
      <c r="CE165" s="118"/>
      <c r="CF165" s="118"/>
      <c r="CG165" s="118"/>
      <c r="CH165" s="118"/>
      <c r="CI165" s="118"/>
      <c r="CJ165" s="118"/>
      <c r="CK165" s="118"/>
      <c r="CL165" s="12"/>
      <c r="CM165" s="37">
        <v>0.47961630695443641</v>
      </c>
      <c r="CN165" s="37">
        <v>0.34372501998401278</v>
      </c>
      <c r="CO165" s="37">
        <v>0.48760991207034371</v>
      </c>
      <c r="CP165" s="37">
        <v>0.23980815347721821</v>
      </c>
      <c r="CQ165" s="37">
        <v>0.27178257394084737</v>
      </c>
      <c r="CR165" s="37">
        <v>0.319744204636291</v>
      </c>
      <c r="CS165" s="12"/>
      <c r="CT165" s="125">
        <v>0.72</v>
      </c>
      <c r="CU165" s="125">
        <v>0.7679999999999999</v>
      </c>
      <c r="CV165" s="125">
        <v>0.28799999999999998</v>
      </c>
      <c r="CW165" s="125">
        <v>0.22399999999999998</v>
      </c>
      <c r="CX165" s="12"/>
      <c r="CY165" s="37">
        <v>0.19047619047619047</v>
      </c>
      <c r="CZ165" s="37">
        <v>0.38095238095238093</v>
      </c>
      <c r="DA165" s="12"/>
    </row>
    <row r="166" spans="1:105" s="1" customFormat="1" ht="12.95" customHeight="1" x14ac:dyDescent="0.2">
      <c r="A166" s="3"/>
      <c r="C166" s="27" t="s">
        <v>375</v>
      </c>
      <c r="D166" s="67" t="s">
        <v>307</v>
      </c>
      <c r="E166" s="197" t="s">
        <v>104</v>
      </c>
      <c r="F166" s="5" t="s">
        <v>71</v>
      </c>
      <c r="G166" s="12"/>
      <c r="H166" s="37">
        <v>0.83528534017511069</v>
      </c>
      <c r="I166" s="37">
        <v>0.68045547262907413</v>
      </c>
      <c r="J166" s="37">
        <v>0.79077164323897997</v>
      </c>
      <c r="K166" s="37">
        <v>0.88010875629631358</v>
      </c>
      <c r="L166" s="37">
        <v>0.46958118315153141</v>
      </c>
      <c r="M166" s="37">
        <v>0.67864160628298731</v>
      </c>
      <c r="N166" s="37">
        <v>0.14119994854046317</v>
      </c>
      <c r="O166" s="37">
        <v>9.3288658431351215E-2</v>
      </c>
      <c r="P166" s="37">
        <v>9.3725445885791375E-2</v>
      </c>
      <c r="Q166" s="37">
        <v>0.1261793829197278</v>
      </c>
      <c r="R166" s="37">
        <v>0.17285808534527486</v>
      </c>
      <c r="S166" s="37">
        <v>7.803956293682647E-2</v>
      </c>
      <c r="T166" s="12"/>
      <c r="U166" s="30"/>
      <c r="V166" s="30"/>
      <c r="W166" s="30"/>
      <c r="X166" s="30"/>
      <c r="Y166" s="30"/>
      <c r="Z166" s="30"/>
      <c r="AA166" s="30"/>
      <c r="AB166" s="30"/>
      <c r="AC166" s="30"/>
      <c r="AD166" s="30"/>
      <c r="AE166" s="30"/>
      <c r="AF166" s="30"/>
      <c r="AG166" s="12"/>
      <c r="AH166" s="37">
        <v>0.93</v>
      </c>
      <c r="AI166" s="37">
        <v>1.0900000000000001</v>
      </c>
      <c r="AJ166" s="37">
        <v>0.85</v>
      </c>
      <c r="AK166" s="37">
        <v>0.16</v>
      </c>
      <c r="AL166" s="37">
        <v>0.23</v>
      </c>
      <c r="AM166" s="37">
        <v>0.12</v>
      </c>
      <c r="AN166" s="12"/>
      <c r="AO166" s="37">
        <v>0.5</v>
      </c>
      <c r="AP166" s="37">
        <v>0.57999999999999996</v>
      </c>
      <c r="AQ166" s="37">
        <v>0.62</v>
      </c>
      <c r="AR166" s="37">
        <v>0.15</v>
      </c>
      <c r="AS166" s="37">
        <v>0.2</v>
      </c>
      <c r="AT166" s="30">
        <v>0.22</v>
      </c>
      <c r="AU166" s="12"/>
      <c r="AV166" s="125">
        <v>0.61756986259070556</v>
      </c>
      <c r="AW166" s="125">
        <v>0.59788359788359791</v>
      </c>
      <c r="AX166" s="125">
        <v>0.53610848312835069</v>
      </c>
      <c r="AY166" s="125">
        <v>0.51535765821480117</v>
      </c>
      <c r="AZ166" s="125">
        <v>0.53374277152141736</v>
      </c>
      <c r="BA166" s="125">
        <v>0.5</v>
      </c>
      <c r="BB166" s="125">
        <v>0.17591059602649006</v>
      </c>
      <c r="BC166" s="125">
        <v>0.2297794117647059</v>
      </c>
      <c r="BD166" s="125">
        <v>0.12584314909896305</v>
      </c>
      <c r="BE166" s="125">
        <v>0.14079365907076186</v>
      </c>
      <c r="BF166" s="125">
        <v>0.16038907284768214</v>
      </c>
      <c r="BG166" s="125">
        <v>0.11369509043927647</v>
      </c>
      <c r="BH166" s="12"/>
      <c r="BI166" s="37">
        <v>0.94</v>
      </c>
      <c r="BJ166" s="37">
        <v>0.73</v>
      </c>
      <c r="BK166" s="37">
        <v>0.32</v>
      </c>
      <c r="BL166" s="37">
        <v>0.13</v>
      </c>
      <c r="BM166" s="37">
        <v>0.11</v>
      </c>
      <c r="BN166" s="37">
        <v>0.1</v>
      </c>
      <c r="BO166" s="12"/>
      <c r="BP166" s="118"/>
      <c r="BQ166" s="118"/>
      <c r="BR166" s="118"/>
      <c r="BS166" s="118"/>
      <c r="BT166" s="118"/>
      <c r="BU166" s="118"/>
      <c r="BV166" s="12"/>
      <c r="BW166" s="118"/>
      <c r="BX166" s="118"/>
      <c r="BY166" s="118"/>
      <c r="BZ166" s="118"/>
      <c r="CA166" s="118"/>
      <c r="CB166" s="118"/>
      <c r="CC166" s="12"/>
      <c r="CD166" s="118"/>
      <c r="CE166" s="118"/>
      <c r="CF166" s="118"/>
      <c r="CG166" s="118"/>
      <c r="CH166" s="118"/>
      <c r="CI166" s="118"/>
      <c r="CJ166" s="118"/>
      <c r="CK166" s="118"/>
      <c r="CL166" s="12"/>
      <c r="CM166" s="37">
        <v>0.3996802557953637</v>
      </c>
      <c r="CN166" s="37">
        <v>0.54356514788169474</v>
      </c>
      <c r="CO166" s="37">
        <v>0.51159072741806555</v>
      </c>
      <c r="CP166" s="37">
        <v>9.5923261390887291E-2</v>
      </c>
      <c r="CQ166" s="37">
        <v>0.23980815347721821</v>
      </c>
      <c r="CR166" s="37">
        <v>0.14388489208633093</v>
      </c>
      <c r="CS166" s="12"/>
      <c r="CT166" s="125">
        <v>0.5119999999999999</v>
      </c>
      <c r="CU166" s="125">
        <v>0.65599999999999992</v>
      </c>
      <c r="CV166" s="125">
        <v>0.15999999999999998</v>
      </c>
      <c r="CW166" s="125">
        <v>0.11199999999999999</v>
      </c>
      <c r="CX166" s="12"/>
      <c r="CY166" s="37">
        <v>0.12698412698412698</v>
      </c>
      <c r="CZ166" s="37">
        <v>0.34920634920634919</v>
      </c>
      <c r="DA166" s="12"/>
    </row>
    <row r="167" spans="1:105" s="1" customFormat="1" ht="12.95" customHeight="1" x14ac:dyDescent="0.2">
      <c r="A167" s="3"/>
      <c r="C167" s="27" t="s">
        <v>376</v>
      </c>
      <c r="D167" s="67" t="s">
        <v>304</v>
      </c>
      <c r="E167" s="197" t="s">
        <v>105</v>
      </c>
      <c r="F167" s="5" t="s">
        <v>71</v>
      </c>
      <c r="G167" s="12"/>
      <c r="H167" s="37">
        <v>0.86622183425567034</v>
      </c>
      <c r="I167" s="37">
        <v>0.58550819737850568</v>
      </c>
      <c r="J167" s="37">
        <v>0.85279294859105681</v>
      </c>
      <c r="K167" s="37">
        <v>0.77009516175927439</v>
      </c>
      <c r="L167" s="37">
        <v>0.59480283199193984</v>
      </c>
      <c r="M167" s="37">
        <v>0.83287833498366626</v>
      </c>
      <c r="N167" s="37">
        <v>0.14119994854046317</v>
      </c>
      <c r="O167" s="37">
        <v>0.15548109738558538</v>
      </c>
      <c r="P167" s="37">
        <v>0.24993452236211033</v>
      </c>
      <c r="Q167" s="37">
        <v>7.8862114324829882E-2</v>
      </c>
      <c r="R167" s="37">
        <v>0.18857245674029985</v>
      </c>
      <c r="S167" s="37">
        <v>0.10925538811155706</v>
      </c>
      <c r="T167" s="12"/>
      <c r="U167" s="30"/>
      <c r="V167" s="30"/>
      <c r="W167" s="30"/>
      <c r="X167" s="30"/>
      <c r="Y167" s="30"/>
      <c r="Z167" s="30"/>
      <c r="AA167" s="30"/>
      <c r="AB167" s="30"/>
      <c r="AC167" s="30"/>
      <c r="AD167" s="30"/>
      <c r="AE167" s="30"/>
      <c r="AF167" s="30"/>
      <c r="AG167" s="12"/>
      <c r="AH167" s="37">
        <v>1</v>
      </c>
      <c r="AI167" s="37">
        <v>1.08</v>
      </c>
      <c r="AJ167" s="37">
        <v>1.24</v>
      </c>
      <c r="AK167" s="37">
        <v>0.28000000000000003</v>
      </c>
      <c r="AL167" s="37">
        <v>0.15</v>
      </c>
      <c r="AM167" s="37">
        <v>0.13</v>
      </c>
      <c r="AN167" s="12"/>
      <c r="AO167" s="37">
        <v>0.57999999999999996</v>
      </c>
      <c r="AP167" s="37">
        <v>0.47</v>
      </c>
      <c r="AQ167" s="37">
        <v>0.6</v>
      </c>
      <c r="AR167" s="37">
        <v>0.13</v>
      </c>
      <c r="AS167" s="37">
        <v>0.2</v>
      </c>
      <c r="AT167" s="30">
        <v>0.27</v>
      </c>
      <c r="AU167" s="12"/>
      <c r="AV167" s="125">
        <v>0.5712521228964027</v>
      </c>
      <c r="AW167" s="125">
        <v>0.62433862433862441</v>
      </c>
      <c r="AX167" s="125">
        <v>0.54136444864921685</v>
      </c>
      <c r="AY167" s="125">
        <v>0.54112554112554123</v>
      </c>
      <c r="AZ167" s="125">
        <v>0.5482993925629106</v>
      </c>
      <c r="BA167" s="125">
        <v>0.50520833333333326</v>
      </c>
      <c r="BB167" s="125">
        <v>0.18625827814569534</v>
      </c>
      <c r="BC167" s="125">
        <v>0.16850490196078433</v>
      </c>
      <c r="BD167" s="125">
        <v>0.15604550488271418</v>
      </c>
      <c r="BE167" s="125">
        <v>0.17208113886426449</v>
      </c>
      <c r="BF167" s="125">
        <v>0.17073675496688742</v>
      </c>
      <c r="BG167" s="125">
        <v>0.14470284237726097</v>
      </c>
      <c r="BH167" s="12"/>
      <c r="BI167" s="37">
        <v>1.1399999999999999</v>
      </c>
      <c r="BJ167" s="37">
        <v>0.81</v>
      </c>
      <c r="BK167" s="37">
        <v>0.11</v>
      </c>
      <c r="BL167" s="37">
        <v>0.11</v>
      </c>
      <c r="BM167" s="37">
        <v>0.08</v>
      </c>
      <c r="BN167" s="37">
        <v>0.1</v>
      </c>
      <c r="BO167" s="12"/>
      <c r="BP167" s="118"/>
      <c r="BQ167" s="118"/>
      <c r="BR167" s="118"/>
      <c r="BS167" s="118"/>
      <c r="BT167" s="118"/>
      <c r="BU167" s="118"/>
      <c r="BV167" s="12"/>
      <c r="BW167" s="118"/>
      <c r="BX167" s="118"/>
      <c r="BY167" s="118"/>
      <c r="BZ167" s="118"/>
      <c r="CA167" s="118"/>
      <c r="CB167" s="118"/>
      <c r="CC167" s="12"/>
      <c r="CD167" s="118"/>
      <c r="CE167" s="118"/>
      <c r="CF167" s="118"/>
      <c r="CG167" s="118"/>
      <c r="CH167" s="118"/>
      <c r="CI167" s="118"/>
      <c r="CJ167" s="118"/>
      <c r="CK167" s="118"/>
      <c r="CL167" s="12"/>
      <c r="CM167" s="37">
        <v>0.57553956834532372</v>
      </c>
      <c r="CN167" s="37">
        <v>0.59952038369304561</v>
      </c>
      <c r="CO167" s="37">
        <v>0.51958433253397285</v>
      </c>
      <c r="CP167" s="37">
        <v>0.20783373301358915</v>
      </c>
      <c r="CQ167" s="37">
        <v>0.17585931254996004</v>
      </c>
      <c r="CR167" s="37">
        <v>0.33573141486810548</v>
      </c>
      <c r="CS167" s="12"/>
      <c r="CT167" s="125">
        <v>0.49599999999999994</v>
      </c>
      <c r="CU167" s="125">
        <v>0.59199999999999997</v>
      </c>
      <c r="CV167" s="125">
        <v>0.11199999999999999</v>
      </c>
      <c r="CW167" s="125">
        <v>0.15999999999999998</v>
      </c>
      <c r="CX167" s="12"/>
      <c r="CY167" s="37">
        <v>0.25396825396825395</v>
      </c>
      <c r="CZ167" s="37">
        <v>0.25396825396825395</v>
      </c>
      <c r="DA167" s="12"/>
    </row>
    <row r="168" spans="1:105" s="1" customFormat="1" ht="12.95" customHeight="1" x14ac:dyDescent="0.2">
      <c r="A168" s="3"/>
      <c r="C168" s="27" t="s">
        <v>377</v>
      </c>
      <c r="D168" s="67" t="s">
        <v>306</v>
      </c>
      <c r="E168" s="197" t="s">
        <v>106</v>
      </c>
      <c r="F168" s="5" t="s">
        <v>71</v>
      </c>
      <c r="G168" s="12"/>
      <c r="H168" s="37">
        <v>0.89715832833622999</v>
      </c>
      <c r="I168" s="37">
        <v>0.79122729375473733</v>
      </c>
      <c r="J168" s="37">
        <v>0.63571837985878787</v>
      </c>
      <c r="K168" s="37">
        <v>0.58150042826720727</v>
      </c>
      <c r="L168" s="37">
        <v>0.79828801135760341</v>
      </c>
      <c r="M168" s="37">
        <v>0.74033629776325893</v>
      </c>
      <c r="N168" s="37">
        <v>0.17257771488278831</v>
      </c>
      <c r="O168" s="37">
        <v>0.12438487790846829</v>
      </c>
      <c r="P168" s="37">
        <v>0.10934635353342327</v>
      </c>
      <c r="Q168" s="37">
        <v>0.1261793829197278</v>
      </c>
      <c r="R168" s="37">
        <v>0.11000059976517491</v>
      </c>
      <c r="S168" s="37">
        <v>0.15607912587365294</v>
      </c>
      <c r="T168" s="12"/>
      <c r="U168" s="30"/>
      <c r="V168" s="30"/>
      <c r="W168" s="30"/>
      <c r="X168" s="30"/>
      <c r="Y168" s="30"/>
      <c r="Z168" s="30"/>
      <c r="AA168" s="30"/>
      <c r="AB168" s="30"/>
      <c r="AC168" s="30"/>
      <c r="AD168" s="30"/>
      <c r="AE168" s="30"/>
      <c r="AF168" s="30"/>
      <c r="AG168" s="12"/>
      <c r="AH168" s="37">
        <v>0.96</v>
      </c>
      <c r="AI168" s="37">
        <v>0.88</v>
      </c>
      <c r="AJ168" s="37">
        <v>0.83</v>
      </c>
      <c r="AK168" s="37">
        <v>0.17</v>
      </c>
      <c r="AL168" s="37">
        <v>0.25</v>
      </c>
      <c r="AM168" s="37">
        <v>0.16</v>
      </c>
      <c r="AN168" s="12"/>
      <c r="AO168" s="37">
        <v>0.45</v>
      </c>
      <c r="AP168" s="37">
        <v>0.62</v>
      </c>
      <c r="AQ168" s="37">
        <v>0.48</v>
      </c>
      <c r="AR168" s="37">
        <v>0.12</v>
      </c>
      <c r="AS168" s="37">
        <v>0.22</v>
      </c>
      <c r="AT168" s="30">
        <v>0.23</v>
      </c>
      <c r="AU168" s="12"/>
      <c r="AV168" s="125">
        <v>0.5712521228964027</v>
      </c>
      <c r="AW168" s="125">
        <v>0.62433862433862441</v>
      </c>
      <c r="AX168" s="125">
        <v>0.54136444864921685</v>
      </c>
      <c r="AY168" s="125">
        <v>0.54112554112554123</v>
      </c>
      <c r="AZ168" s="125">
        <v>0.5482993925629106</v>
      </c>
      <c r="BA168" s="125">
        <v>0.50520833333333326</v>
      </c>
      <c r="BB168" s="125">
        <v>0.18625827814569534</v>
      </c>
      <c r="BC168" s="125">
        <v>0.16850490196078433</v>
      </c>
      <c r="BD168" s="125">
        <v>0.15604550488271418</v>
      </c>
      <c r="BE168" s="125">
        <v>0.17208113886426449</v>
      </c>
      <c r="BF168" s="125">
        <v>0.17073675496688742</v>
      </c>
      <c r="BG168" s="125">
        <v>0.14470284237726097</v>
      </c>
      <c r="BH168" s="12"/>
      <c r="BI168" s="37">
        <v>0.73</v>
      </c>
      <c r="BJ168" s="37">
        <v>0.65</v>
      </c>
      <c r="BK168" s="37">
        <v>0.11</v>
      </c>
      <c r="BL168" s="37">
        <v>0.11</v>
      </c>
      <c r="BM168" s="37">
        <v>0.13</v>
      </c>
      <c r="BN168" s="37">
        <v>0.19</v>
      </c>
      <c r="BO168" s="12"/>
      <c r="BP168" s="118"/>
      <c r="BQ168" s="118"/>
      <c r="BR168" s="118"/>
      <c r="BS168" s="118"/>
      <c r="BT168" s="118"/>
      <c r="BU168" s="118"/>
      <c r="BV168" s="12"/>
      <c r="BW168" s="118"/>
      <c r="BX168" s="118"/>
      <c r="BY168" s="118"/>
      <c r="BZ168" s="118"/>
      <c r="CA168" s="118"/>
      <c r="CB168" s="118"/>
      <c r="CC168" s="12"/>
      <c r="CD168" s="118"/>
      <c r="CE168" s="118"/>
      <c r="CF168" s="118"/>
      <c r="CG168" s="118"/>
      <c r="CH168" s="118"/>
      <c r="CI168" s="118"/>
      <c r="CJ168" s="118"/>
      <c r="CK168" s="118"/>
      <c r="CL168" s="12"/>
      <c r="CM168" s="37">
        <v>0.47961630695443641</v>
      </c>
      <c r="CN168" s="37">
        <v>0.34372501998401278</v>
      </c>
      <c r="CO168" s="37">
        <v>0.48760991207034371</v>
      </c>
      <c r="CP168" s="37">
        <v>9.5923261390887291E-2</v>
      </c>
      <c r="CQ168" s="37">
        <v>0.25579536370903277</v>
      </c>
      <c r="CR168" s="37">
        <v>0.22382094324540366</v>
      </c>
      <c r="CS168" s="12"/>
      <c r="CT168" s="125">
        <v>0.78399999999999992</v>
      </c>
      <c r="CU168" s="125">
        <v>0.70399999999999996</v>
      </c>
      <c r="CV168" s="125">
        <v>0.14399999999999999</v>
      </c>
      <c r="CW168" s="125">
        <v>0.15999999999999998</v>
      </c>
      <c r="CX168" s="12"/>
      <c r="CY168" s="37">
        <v>0.12698412698412698</v>
      </c>
      <c r="CZ168" s="37">
        <v>0.34920634920634919</v>
      </c>
      <c r="DA168" s="12"/>
    </row>
    <row r="169" spans="1:105" s="1" customFormat="1" ht="12.95" customHeight="1" x14ac:dyDescent="0.2">
      <c r="A169" s="3"/>
      <c r="C169" s="27" t="s">
        <v>378</v>
      </c>
      <c r="D169" s="67" t="s">
        <v>308</v>
      </c>
      <c r="E169" s="197" t="s">
        <v>107</v>
      </c>
      <c r="F169" s="5" t="s">
        <v>71</v>
      </c>
      <c r="G169" s="12"/>
      <c r="H169" s="37">
        <v>0.74247585793343174</v>
      </c>
      <c r="I169" s="37">
        <v>0.7437536561294531</v>
      </c>
      <c r="J169" s="37">
        <v>0.68223435887284545</v>
      </c>
      <c r="K169" s="37">
        <v>0.64436533943122964</v>
      </c>
      <c r="L169" s="37">
        <v>0.56349741978183765</v>
      </c>
      <c r="M169" s="37">
        <v>0.77118364350339463</v>
      </c>
      <c r="N169" s="37">
        <v>9.4133299026975439E-2</v>
      </c>
      <c r="O169" s="37">
        <v>0.17102920712414391</v>
      </c>
      <c r="P169" s="37">
        <v>0.14058816882868705</v>
      </c>
      <c r="Q169" s="37">
        <v>0.1419518057846938</v>
      </c>
      <c r="R169" s="37">
        <v>0.17285808534527486</v>
      </c>
      <c r="S169" s="37">
        <v>0.23411868881047943</v>
      </c>
      <c r="T169" s="12"/>
      <c r="U169" s="30"/>
      <c r="V169" s="30"/>
      <c r="W169" s="30"/>
      <c r="X169" s="30"/>
      <c r="Y169" s="30"/>
      <c r="Z169" s="30"/>
      <c r="AA169" s="30"/>
      <c r="AB169" s="30"/>
      <c r="AC169" s="30"/>
      <c r="AD169" s="30"/>
      <c r="AE169" s="30"/>
      <c r="AF169" s="30"/>
      <c r="AG169" s="12"/>
      <c r="AH169" s="37">
        <v>0.95</v>
      </c>
      <c r="AI169" s="37">
        <v>1.17</v>
      </c>
      <c r="AJ169" s="37">
        <v>1.08</v>
      </c>
      <c r="AK169" s="37">
        <v>0.19</v>
      </c>
      <c r="AL169" s="37">
        <v>0.08</v>
      </c>
      <c r="AM169" s="37">
        <v>0.23</v>
      </c>
      <c r="AN169" s="12"/>
      <c r="AO169" s="37">
        <v>0.5</v>
      </c>
      <c r="AP169" s="37">
        <v>0.67</v>
      </c>
      <c r="AQ169" s="37">
        <v>0.55000000000000004</v>
      </c>
      <c r="AR169" s="37">
        <v>0.08</v>
      </c>
      <c r="AS169" s="37">
        <v>0.15</v>
      </c>
      <c r="AT169" s="30">
        <v>0.12</v>
      </c>
      <c r="AU169" s="12"/>
      <c r="AV169" s="125">
        <v>0.5712521228964027</v>
      </c>
      <c r="AW169" s="125">
        <v>0.62433862433862441</v>
      </c>
      <c r="AX169" s="125">
        <v>0.54136444864921685</v>
      </c>
      <c r="AY169" s="125">
        <v>0.54112554112554123</v>
      </c>
      <c r="AZ169" s="125">
        <v>0.5482993925629106</v>
      </c>
      <c r="BA169" s="125">
        <v>0.50520833333333326</v>
      </c>
      <c r="BB169" s="125">
        <v>0.18625827814569534</v>
      </c>
      <c r="BC169" s="125">
        <v>0.16850490196078433</v>
      </c>
      <c r="BD169" s="125">
        <v>0.15604550488271418</v>
      </c>
      <c r="BE169" s="125">
        <v>0.17208113886426449</v>
      </c>
      <c r="BF169" s="125">
        <v>0.17073675496688742</v>
      </c>
      <c r="BG169" s="125">
        <v>0.14470284237726097</v>
      </c>
      <c r="BH169" s="12"/>
      <c r="BI169" s="37">
        <v>0.78</v>
      </c>
      <c r="BJ169" s="37">
        <v>0.56000000000000005</v>
      </c>
      <c r="BK169" s="37">
        <v>0.13</v>
      </c>
      <c r="BL169" s="37">
        <v>0.13</v>
      </c>
      <c r="BM169" s="37">
        <v>0.25</v>
      </c>
      <c r="BN169" s="37">
        <v>0.13</v>
      </c>
      <c r="BO169" s="12"/>
      <c r="BP169" s="118"/>
      <c r="BQ169" s="118"/>
      <c r="BR169" s="118"/>
      <c r="BS169" s="118"/>
      <c r="BT169" s="118"/>
      <c r="BU169" s="118"/>
      <c r="BV169" s="12"/>
      <c r="BW169" s="118"/>
      <c r="BX169" s="118"/>
      <c r="BY169" s="118"/>
      <c r="BZ169" s="118"/>
      <c r="CA169" s="118"/>
      <c r="CB169" s="118"/>
      <c r="CC169" s="12"/>
      <c r="CD169" s="118"/>
      <c r="CE169" s="118"/>
      <c r="CF169" s="118"/>
      <c r="CG169" s="118"/>
      <c r="CH169" s="118"/>
      <c r="CI169" s="118"/>
      <c r="CJ169" s="118"/>
      <c r="CK169" s="118"/>
      <c r="CL169" s="12"/>
      <c r="CM169" s="37">
        <v>0.3996802557953637</v>
      </c>
      <c r="CN169" s="37">
        <v>0.54356514788169474</v>
      </c>
      <c r="CO169" s="37">
        <v>0.51159072741806555</v>
      </c>
      <c r="CP169" s="37">
        <v>0.1598721023181455</v>
      </c>
      <c r="CQ169" s="37">
        <v>0.28776978417266186</v>
      </c>
      <c r="CR169" s="37">
        <v>0.319744204636291</v>
      </c>
      <c r="CS169" s="12"/>
      <c r="CT169" s="125">
        <v>0.62399999999999989</v>
      </c>
      <c r="CU169" s="125">
        <v>0.52799999999999991</v>
      </c>
      <c r="CV169" s="125">
        <v>7.9999999999999988E-2</v>
      </c>
      <c r="CW169" s="125">
        <v>0.15999999999999998</v>
      </c>
      <c r="CX169" s="12"/>
      <c r="CY169" s="37">
        <v>0.38095238095238093</v>
      </c>
      <c r="CZ169" s="37">
        <v>0.25396825396825395</v>
      </c>
      <c r="DA169" s="12"/>
    </row>
    <row r="170" spans="1:105" s="1" customFormat="1" ht="12.95" customHeight="1" x14ac:dyDescent="0.2">
      <c r="A170" s="3"/>
      <c r="C170" s="6" t="s">
        <v>379</v>
      </c>
      <c r="D170" s="67" t="s">
        <v>100</v>
      </c>
      <c r="E170" s="197" t="s">
        <v>108</v>
      </c>
      <c r="F170" s="5" t="s">
        <v>71</v>
      </c>
      <c r="G170" s="12"/>
      <c r="H170" s="118"/>
      <c r="I170" s="118"/>
      <c r="J170" s="118"/>
      <c r="K170" s="118"/>
      <c r="L170" s="118"/>
      <c r="M170" s="118"/>
      <c r="N170" s="118"/>
      <c r="O170" s="118"/>
      <c r="P170" s="118"/>
      <c r="Q170" s="118"/>
      <c r="R170" s="118"/>
      <c r="S170" s="118"/>
      <c r="T170" s="12"/>
      <c r="U170" s="118"/>
      <c r="V170" s="118"/>
      <c r="W170" s="118"/>
      <c r="X170" s="118"/>
      <c r="Y170" s="118"/>
      <c r="Z170" s="118"/>
      <c r="AA170" s="118"/>
      <c r="AB170" s="118"/>
      <c r="AC170" s="118"/>
      <c r="AD170" s="118"/>
      <c r="AE170" s="118"/>
      <c r="AF170" s="118"/>
      <c r="AG170" s="12"/>
      <c r="AH170" s="118"/>
      <c r="AI170" s="118"/>
      <c r="AJ170" s="118"/>
      <c r="AK170" s="118"/>
      <c r="AL170" s="118"/>
      <c r="AM170" s="118"/>
      <c r="AN170" s="12"/>
      <c r="AO170" s="118"/>
      <c r="AP170" s="118"/>
      <c r="AQ170" s="118"/>
      <c r="AR170" s="118"/>
      <c r="AS170" s="118"/>
      <c r="AT170" s="118"/>
      <c r="AU170" s="12"/>
      <c r="AV170" s="118"/>
      <c r="AW170" s="118"/>
      <c r="AX170" s="118"/>
      <c r="AY170" s="118"/>
      <c r="AZ170" s="118"/>
      <c r="BA170" s="118"/>
      <c r="BB170" s="118"/>
      <c r="BC170" s="118"/>
      <c r="BD170" s="118"/>
      <c r="BE170" s="118"/>
      <c r="BF170" s="118"/>
      <c r="BG170" s="118"/>
      <c r="BH170" s="12"/>
      <c r="BI170" s="118"/>
      <c r="BJ170" s="118"/>
      <c r="BK170" s="118"/>
      <c r="BL170" s="118"/>
      <c r="BM170" s="118"/>
      <c r="BN170" s="118"/>
      <c r="BO170" s="12"/>
      <c r="BP170" s="118"/>
      <c r="BQ170" s="118"/>
      <c r="BR170" s="118"/>
      <c r="BS170" s="118"/>
      <c r="BT170" s="118"/>
      <c r="BU170" s="118"/>
      <c r="BV170" s="12"/>
      <c r="BW170" s="118"/>
      <c r="BX170" s="118"/>
      <c r="BY170" s="118"/>
      <c r="BZ170" s="118"/>
      <c r="CA170" s="118"/>
      <c r="CB170" s="118"/>
      <c r="CC170" s="12"/>
      <c r="CD170" s="118"/>
      <c r="CE170" s="118"/>
      <c r="CF170" s="118"/>
      <c r="CG170" s="118"/>
      <c r="CH170" s="118"/>
      <c r="CI170" s="118"/>
      <c r="CJ170" s="118"/>
      <c r="CK170" s="118"/>
      <c r="CL170" s="12"/>
      <c r="CM170" s="118"/>
      <c r="CN170" s="118"/>
      <c r="CO170" s="118"/>
      <c r="CP170" s="118"/>
      <c r="CQ170" s="118"/>
      <c r="CR170" s="118"/>
      <c r="CS170" s="12"/>
      <c r="CT170" s="118"/>
      <c r="CU170" s="118"/>
      <c r="CV170" s="118"/>
      <c r="CW170" s="118"/>
      <c r="CX170" s="12"/>
      <c r="CY170" s="118"/>
      <c r="CZ170" s="118"/>
      <c r="DA170" s="12"/>
    </row>
    <row r="171" spans="1:105" s="1" customFormat="1" ht="12.95" customHeight="1" x14ac:dyDescent="0.2">
      <c r="A171" s="3"/>
      <c r="C171" s="6" t="s">
        <v>380</v>
      </c>
      <c r="D171" s="67" t="s">
        <v>101</v>
      </c>
      <c r="E171" s="197" t="s">
        <v>109</v>
      </c>
      <c r="F171" s="5" t="s">
        <v>71</v>
      </c>
      <c r="G171" s="12"/>
      <c r="H171" s="118"/>
      <c r="I171" s="118"/>
      <c r="J171" s="118"/>
      <c r="K171" s="118"/>
      <c r="L171" s="118"/>
      <c r="M171" s="118"/>
      <c r="N171" s="118"/>
      <c r="O171" s="118"/>
      <c r="P171" s="118"/>
      <c r="Q171" s="118"/>
      <c r="R171" s="118"/>
      <c r="S171" s="118"/>
      <c r="T171" s="12"/>
      <c r="U171" s="118"/>
      <c r="V171" s="118"/>
      <c r="W171" s="118"/>
      <c r="X171" s="118"/>
      <c r="Y171" s="118"/>
      <c r="Z171" s="118"/>
      <c r="AA171" s="118"/>
      <c r="AB171" s="118"/>
      <c r="AC171" s="118"/>
      <c r="AD171" s="118"/>
      <c r="AE171" s="118"/>
      <c r="AF171" s="118"/>
      <c r="AG171" s="12"/>
      <c r="AH171" s="118"/>
      <c r="AI171" s="118"/>
      <c r="AJ171" s="118"/>
      <c r="AK171" s="118"/>
      <c r="AL171" s="118"/>
      <c r="AM171" s="118"/>
      <c r="AN171" s="12"/>
      <c r="AO171" s="118"/>
      <c r="AP171" s="118"/>
      <c r="AQ171" s="118"/>
      <c r="AR171" s="118"/>
      <c r="AS171" s="118"/>
      <c r="AT171" s="118"/>
      <c r="AU171" s="12"/>
      <c r="AV171" s="118"/>
      <c r="AW171" s="118"/>
      <c r="AX171" s="118"/>
      <c r="AY171" s="118"/>
      <c r="AZ171" s="118"/>
      <c r="BA171" s="118"/>
      <c r="BB171" s="118"/>
      <c r="BC171" s="118"/>
      <c r="BD171" s="118"/>
      <c r="BE171" s="118"/>
      <c r="BF171" s="118"/>
      <c r="BG171" s="118"/>
      <c r="BH171" s="12"/>
      <c r="BI171" s="118"/>
      <c r="BJ171" s="118"/>
      <c r="BK171" s="118"/>
      <c r="BL171" s="118"/>
      <c r="BM171" s="118"/>
      <c r="BN171" s="118"/>
      <c r="BO171" s="12"/>
      <c r="BP171" s="118"/>
      <c r="BQ171" s="118"/>
      <c r="BR171" s="118"/>
      <c r="BS171" s="118"/>
      <c r="BT171" s="118"/>
      <c r="BU171" s="118"/>
      <c r="BV171" s="12"/>
      <c r="BW171" s="118"/>
      <c r="BX171" s="118"/>
      <c r="BY171" s="118"/>
      <c r="BZ171" s="118"/>
      <c r="CA171" s="118"/>
      <c r="CB171" s="118"/>
      <c r="CC171" s="12"/>
      <c r="CD171" s="118"/>
      <c r="CE171" s="118"/>
      <c r="CF171" s="118"/>
      <c r="CG171" s="118"/>
      <c r="CH171" s="118"/>
      <c r="CI171" s="118"/>
      <c r="CJ171" s="118"/>
      <c r="CK171" s="118"/>
      <c r="CL171" s="12"/>
      <c r="CM171" s="118"/>
      <c r="CN171" s="118"/>
      <c r="CO171" s="118"/>
      <c r="CP171" s="118"/>
      <c r="CQ171" s="118"/>
      <c r="CR171" s="118"/>
      <c r="CS171" s="12"/>
      <c r="CT171" s="118"/>
      <c r="CU171" s="118"/>
      <c r="CV171" s="118"/>
      <c r="CW171" s="118"/>
      <c r="CX171" s="12"/>
      <c r="CY171" s="118"/>
      <c r="CZ171" s="118"/>
      <c r="DA171" s="12"/>
    </row>
    <row r="172" spans="1:105" s="129" customFormat="1" ht="12.95" customHeight="1" thickBot="1" x14ac:dyDescent="0.25">
      <c r="A172" s="128"/>
      <c r="C172" s="205" t="s">
        <v>381</v>
      </c>
      <c r="D172" s="206" t="s">
        <v>110</v>
      </c>
      <c r="E172" s="207" t="s">
        <v>298</v>
      </c>
      <c r="F172" s="208" t="s">
        <v>299</v>
      </c>
      <c r="G172" s="133"/>
      <c r="H172" s="135"/>
      <c r="I172" s="135"/>
      <c r="J172" s="135"/>
      <c r="K172" s="135"/>
      <c r="L172" s="135"/>
      <c r="M172" s="135"/>
      <c r="N172" s="135"/>
      <c r="O172" s="135"/>
      <c r="P172" s="135"/>
      <c r="Q172" s="135"/>
      <c r="R172" s="135"/>
      <c r="S172" s="135"/>
      <c r="T172" s="133"/>
      <c r="U172" s="135"/>
      <c r="V172" s="135"/>
      <c r="W172" s="135"/>
      <c r="X172" s="135"/>
      <c r="Y172" s="135"/>
      <c r="Z172" s="135"/>
      <c r="AA172" s="135"/>
      <c r="AB172" s="135"/>
      <c r="AC172" s="135"/>
      <c r="AD172" s="135"/>
      <c r="AE172" s="135"/>
      <c r="AF172" s="135"/>
      <c r="AG172" s="133"/>
      <c r="AH172" s="135"/>
      <c r="AI172" s="135"/>
      <c r="AJ172" s="135"/>
      <c r="AK172" s="135"/>
      <c r="AL172" s="135"/>
      <c r="AM172" s="135"/>
      <c r="AN172" s="133"/>
      <c r="AO172" s="135"/>
      <c r="AP172" s="135"/>
      <c r="AQ172" s="135"/>
      <c r="AR172" s="135"/>
      <c r="AS172" s="135"/>
      <c r="AT172" s="135"/>
      <c r="AU172" s="133"/>
      <c r="AV172" s="135"/>
      <c r="AW172" s="135"/>
      <c r="AX172" s="135"/>
      <c r="AY172" s="135"/>
      <c r="AZ172" s="135"/>
      <c r="BA172" s="135"/>
      <c r="BB172" s="135"/>
      <c r="BC172" s="135"/>
      <c r="BD172" s="135"/>
      <c r="BE172" s="135"/>
      <c r="BF172" s="135"/>
      <c r="BG172" s="135"/>
      <c r="BH172" s="133"/>
      <c r="BI172" s="135"/>
      <c r="BJ172" s="135"/>
      <c r="BK172" s="135"/>
      <c r="BL172" s="135"/>
      <c r="BM172" s="135"/>
      <c r="BN172" s="135"/>
      <c r="BO172" s="133"/>
      <c r="BP172" s="135"/>
      <c r="BQ172" s="135"/>
      <c r="BR172" s="135"/>
      <c r="BS172" s="135"/>
      <c r="BT172" s="135"/>
      <c r="BU172" s="135"/>
      <c r="BV172" s="133"/>
      <c r="BW172" s="135"/>
      <c r="BX172" s="135"/>
      <c r="BY172" s="135"/>
      <c r="BZ172" s="135"/>
      <c r="CA172" s="135"/>
      <c r="CB172" s="135"/>
      <c r="CC172" s="133"/>
      <c r="CD172" s="135"/>
      <c r="CE172" s="135"/>
      <c r="CF172" s="135"/>
      <c r="CG172" s="135"/>
      <c r="CH172" s="135"/>
      <c r="CI172" s="135"/>
      <c r="CJ172" s="135"/>
      <c r="CK172" s="135"/>
      <c r="CL172" s="133"/>
      <c r="CM172" s="135"/>
      <c r="CN172" s="135"/>
      <c r="CO172" s="135"/>
      <c r="CP172" s="135"/>
      <c r="CQ172" s="135"/>
      <c r="CR172" s="135"/>
      <c r="CS172" s="133"/>
      <c r="CT172" s="135"/>
      <c r="CU172" s="135"/>
      <c r="CV172" s="135"/>
      <c r="CW172" s="135"/>
      <c r="CX172" s="133"/>
      <c r="CY172" s="135"/>
      <c r="CZ172" s="135"/>
      <c r="DA172" s="133"/>
    </row>
    <row r="173" spans="1:105" ht="12.95" customHeight="1" x14ac:dyDescent="0.2">
      <c r="A173" s="145"/>
      <c r="C173" s="27"/>
      <c r="D173" s="67"/>
      <c r="E173" s="77"/>
      <c r="F173" s="28"/>
      <c r="CM173" s="29" t="s">
        <v>487</v>
      </c>
    </row>
    <row r="174" spans="1:105" ht="12.95" customHeight="1" x14ac:dyDescent="0.2">
      <c r="C174" s="145"/>
      <c r="D174" s="196"/>
      <c r="E174" s="77"/>
      <c r="CM174" s="144" t="s">
        <v>486</v>
      </c>
    </row>
    <row r="175" spans="1:105" ht="12.95" customHeight="1" x14ac:dyDescent="0.2">
      <c r="C175" s="28"/>
      <c r="D175" s="196"/>
      <c r="E175" s="77"/>
      <c r="AV175" s="165"/>
      <c r="AW175" s="165"/>
      <c r="AX175" s="165"/>
      <c r="AY175" s="165"/>
      <c r="AZ175" s="165"/>
      <c r="BA175" s="165"/>
      <c r="BB175" s="165"/>
      <c r="BC175" s="165"/>
      <c r="BD175" s="165"/>
      <c r="BE175" s="165"/>
      <c r="BF175" s="165"/>
      <c r="BG175" s="165"/>
      <c r="CT175" s="161"/>
      <c r="CU175" s="161"/>
      <c r="CV175" s="161"/>
      <c r="CW175" s="161"/>
    </row>
    <row r="176" spans="1:105" ht="12.95" customHeight="1" x14ac:dyDescent="0.2">
      <c r="B176" s="146"/>
      <c r="C176" s="145"/>
      <c r="D176" s="196"/>
      <c r="E176" s="77"/>
      <c r="F176" s="5"/>
      <c r="H176" s="120"/>
      <c r="I176" s="120" t="s">
        <v>522</v>
      </c>
      <c r="J176" s="120"/>
      <c r="K176" s="120"/>
      <c r="L176" s="120"/>
      <c r="M176" s="120"/>
      <c r="N176" s="120"/>
      <c r="O176" s="120"/>
      <c r="P176" s="120"/>
      <c r="Q176" s="120"/>
      <c r="R176" s="120"/>
      <c r="S176" s="120"/>
      <c r="AV176" s="165"/>
      <c r="AW176" s="165"/>
      <c r="AX176" s="165"/>
      <c r="AY176" s="165"/>
      <c r="AZ176" s="165"/>
      <c r="BA176" s="165"/>
      <c r="BB176" s="165"/>
      <c r="BC176" s="165"/>
      <c r="BD176" s="165"/>
      <c r="BE176" s="165"/>
      <c r="BF176" s="165"/>
      <c r="BG176" s="165"/>
      <c r="CT176" s="161"/>
      <c r="CU176" s="161"/>
      <c r="CV176" s="161"/>
      <c r="CW176" s="161"/>
    </row>
    <row r="177" spans="2:101" ht="12.95" customHeight="1" x14ac:dyDescent="0.2">
      <c r="B177" s="146"/>
      <c r="C177" s="6"/>
      <c r="D177" s="196"/>
      <c r="E177" s="77"/>
      <c r="F177" s="13"/>
      <c r="H177" s="125"/>
      <c r="I177" s="125"/>
      <c r="J177" s="125"/>
      <c r="K177" s="125"/>
      <c r="L177" s="125"/>
      <c r="M177" s="125"/>
      <c r="N177" s="125"/>
      <c r="O177" s="125"/>
      <c r="P177" s="125"/>
      <c r="Q177" s="125"/>
      <c r="R177" s="125"/>
      <c r="S177" s="125"/>
      <c r="AV177" s="165"/>
      <c r="AW177" s="165"/>
      <c r="AX177" s="165"/>
      <c r="AY177" s="165"/>
      <c r="AZ177" s="165"/>
      <c r="BA177" s="165"/>
      <c r="BB177" s="165"/>
      <c r="BC177" s="165"/>
      <c r="BD177" s="165"/>
      <c r="BE177" s="165"/>
      <c r="BF177" s="165"/>
      <c r="BG177" s="165"/>
      <c r="CK177" s="33" t="s">
        <v>647</v>
      </c>
      <c r="CM177" s="167">
        <v>128.95500000000001</v>
      </c>
      <c r="CN177" s="167">
        <v>128.79</v>
      </c>
      <c r="CO177" s="167">
        <v>128.86000000000001</v>
      </c>
      <c r="CP177" s="167">
        <v>128.97999999999999</v>
      </c>
      <c r="CQ177" s="167">
        <v>129.41999999999999</v>
      </c>
      <c r="CR177" s="167">
        <v>129.55000000000001</v>
      </c>
      <c r="CT177" s="161"/>
      <c r="CU177" s="161"/>
      <c r="CV177" s="161"/>
      <c r="CW177" s="161"/>
    </row>
    <row r="178" spans="2:101" ht="12.95" customHeight="1" x14ac:dyDescent="0.2">
      <c r="D178" s="196"/>
      <c r="H178" s="164"/>
      <c r="I178" s="164"/>
      <c r="J178" s="164"/>
      <c r="K178" s="164"/>
      <c r="L178" s="164"/>
      <c r="M178" s="164"/>
      <c r="N178" s="164"/>
      <c r="O178" s="164"/>
      <c r="P178" s="164"/>
      <c r="Q178" s="164"/>
      <c r="R178" s="164"/>
      <c r="S178" s="164"/>
      <c r="AV178" s="165"/>
      <c r="AW178" s="165"/>
      <c r="AX178" s="165"/>
      <c r="AY178" s="165"/>
      <c r="AZ178" s="165"/>
      <c r="BA178" s="165"/>
      <c r="BB178" s="165"/>
      <c r="BC178" s="165"/>
      <c r="BD178" s="165"/>
      <c r="BE178" s="165"/>
      <c r="BF178" s="165"/>
      <c r="BG178" s="165"/>
      <c r="CK178" s="33" t="s">
        <v>648</v>
      </c>
      <c r="CM178" s="167">
        <v>153.035</v>
      </c>
      <c r="CN178" s="167">
        <v>152.38</v>
      </c>
      <c r="CO178" s="167">
        <v>152.35</v>
      </c>
      <c r="CP178" s="167">
        <v>152.30000000000001</v>
      </c>
      <c r="CQ178" s="167">
        <v>152.1</v>
      </c>
      <c r="CR178" s="167">
        <v>154.38</v>
      </c>
      <c r="CT178" s="161"/>
      <c r="CU178" s="161"/>
      <c r="CV178" s="161"/>
      <c r="CW178" s="161"/>
    </row>
    <row r="179" spans="2:101" x14ac:dyDescent="0.2">
      <c r="D179" s="196"/>
      <c r="H179" s="164"/>
      <c r="I179" s="164"/>
      <c r="J179" s="164"/>
      <c r="K179" s="164"/>
      <c r="L179" s="164"/>
      <c r="M179" s="164"/>
      <c r="N179" s="164"/>
      <c r="O179" s="164"/>
      <c r="P179" s="164"/>
      <c r="Q179" s="164"/>
      <c r="R179" s="164"/>
      <c r="S179" s="164"/>
      <c r="AV179" s="161"/>
      <c r="AW179" s="161"/>
      <c r="AX179" s="161"/>
      <c r="AY179" s="161"/>
      <c r="AZ179" s="161"/>
      <c r="BA179" s="161"/>
      <c r="BB179" s="161"/>
      <c r="BC179" s="161"/>
      <c r="BD179" s="161"/>
      <c r="BE179" s="161"/>
      <c r="BF179" s="161"/>
      <c r="BG179" s="161"/>
      <c r="CT179" s="161"/>
      <c r="CU179" s="161"/>
      <c r="CV179" s="161"/>
      <c r="CW179" s="161"/>
    </row>
    <row r="180" spans="2:101" x14ac:dyDescent="0.2">
      <c r="D180" s="196"/>
      <c r="H180" s="164"/>
      <c r="I180" s="164"/>
      <c r="J180" s="164"/>
      <c r="K180" s="164"/>
      <c r="L180" s="164"/>
      <c r="M180" s="164"/>
      <c r="N180" s="164"/>
      <c r="O180" s="164"/>
      <c r="P180" s="164"/>
      <c r="Q180" s="164"/>
      <c r="R180" s="164"/>
      <c r="S180" s="164"/>
      <c r="AV180" s="161"/>
      <c r="AW180" s="161"/>
      <c r="AX180" s="161"/>
      <c r="AY180" s="161"/>
      <c r="AZ180" s="161"/>
      <c r="BA180" s="161"/>
      <c r="BB180" s="161"/>
      <c r="BC180" s="161"/>
      <c r="BD180" s="161"/>
      <c r="BE180" s="161"/>
      <c r="BF180" s="161"/>
      <c r="BG180" s="161"/>
      <c r="CP180" s="165"/>
      <c r="CQ180" s="165"/>
      <c r="CR180" s="165"/>
      <c r="CT180" s="161"/>
      <c r="CU180" s="161"/>
      <c r="CV180" s="161"/>
      <c r="CW180" s="161"/>
    </row>
    <row r="181" spans="2:101" x14ac:dyDescent="0.2">
      <c r="D181" s="196"/>
      <c r="AV181" s="161"/>
      <c r="AW181" s="161"/>
      <c r="AX181" s="161"/>
      <c r="AY181" s="161"/>
      <c r="AZ181" s="161"/>
      <c r="BA181" s="161"/>
      <c r="BB181" s="161"/>
      <c r="BC181" s="161"/>
      <c r="BD181" s="161"/>
      <c r="BE181" s="161"/>
      <c r="BF181" s="161"/>
      <c r="BG181" s="161"/>
      <c r="CP181" s="165"/>
      <c r="CQ181" s="165"/>
      <c r="CR181" s="165"/>
    </row>
    <row r="182" spans="2:101" x14ac:dyDescent="0.2">
      <c r="D182" s="196"/>
      <c r="H182" s="164"/>
      <c r="I182" s="164"/>
      <c r="J182" s="164"/>
      <c r="K182" s="164"/>
      <c r="L182" s="164"/>
      <c r="M182" s="164"/>
      <c r="N182" s="164"/>
      <c r="O182" s="164"/>
      <c r="P182" s="164"/>
      <c r="Q182" s="164"/>
      <c r="R182" s="164"/>
      <c r="S182" s="164"/>
      <c r="CP182" s="165"/>
      <c r="CQ182" s="165"/>
      <c r="CR182" s="165"/>
    </row>
    <row r="183" spans="2:101" x14ac:dyDescent="0.2">
      <c r="D183" s="196"/>
    </row>
    <row r="184" spans="2:101" x14ac:dyDescent="0.2">
      <c r="D184" s="196"/>
    </row>
    <row r="185" spans="2:101" x14ac:dyDescent="0.2">
      <c r="D185" s="196"/>
    </row>
    <row r="186" spans="2:101" x14ac:dyDescent="0.2">
      <c r="D186" s="196"/>
      <c r="CT186" s="161"/>
    </row>
    <row r="187" spans="2:101" x14ac:dyDescent="0.2">
      <c r="D187" s="196"/>
      <c r="CT187" s="161"/>
    </row>
    <row r="188" spans="2:101" x14ac:dyDescent="0.2">
      <c r="D188" s="196"/>
      <c r="CM188" s="189">
        <v>141</v>
      </c>
      <c r="CN188" s="189">
        <v>167</v>
      </c>
      <c r="CT188" s="161"/>
    </row>
    <row r="189" spans="2:101" x14ac:dyDescent="0.2">
      <c r="D189" s="196"/>
      <c r="CM189" s="189">
        <v>185.02401746724874</v>
      </c>
      <c r="CN189" s="189">
        <v>213.59910976228045</v>
      </c>
    </row>
    <row r="190" spans="2:101" x14ac:dyDescent="0.2">
      <c r="D190" s="196"/>
      <c r="CM190" s="189">
        <v>205.35943891703033</v>
      </c>
      <c r="CN190" s="189">
        <v>235.7915346479366</v>
      </c>
    </row>
    <row r="191" spans="2:101" x14ac:dyDescent="0.2">
      <c r="D191" s="196"/>
      <c r="CM191" s="189">
        <v>307.86904485152911</v>
      </c>
      <c r="CN191" s="189">
        <v>343.4209268505756</v>
      </c>
    </row>
    <row r="192" spans="2:101" x14ac:dyDescent="0.2">
      <c r="D192" s="196"/>
      <c r="CM192" s="189">
        <v>327.27302420087352</v>
      </c>
      <c r="CN192" s="189">
        <v>369.63030469306113</v>
      </c>
    </row>
    <row r="193" spans="4:92" x14ac:dyDescent="0.2">
      <c r="D193" s="196"/>
      <c r="CM193" s="189">
        <v>343.56326955895207</v>
      </c>
      <c r="CN193" s="189">
        <v>389.03898923967677</v>
      </c>
    </row>
    <row r="194" spans="4:92" x14ac:dyDescent="0.2">
      <c r="D194" s="196"/>
      <c r="CM194" s="189">
        <v>361.09219820669608</v>
      </c>
      <c r="CN194" s="189">
        <v>409.35161466609986</v>
      </c>
    </row>
    <row r="195" spans="4:92" x14ac:dyDescent="0.2">
      <c r="D195" s="196"/>
      <c r="CM195" s="189">
        <v>377.28275109170266</v>
      </c>
      <c r="CN195" s="189">
        <v>425.86166758166735</v>
      </c>
    </row>
    <row r="196" spans="4:92" x14ac:dyDescent="0.2">
      <c r="D196" s="196"/>
      <c r="CM196" s="189">
        <v>406.45613203784615</v>
      </c>
      <c r="CN196" s="189">
        <v>459.39565774599185</v>
      </c>
    </row>
    <row r="197" spans="4:92" x14ac:dyDescent="0.2">
      <c r="D197" s="196"/>
      <c r="CM197" s="189">
        <v>440.90135001164424</v>
      </c>
      <c r="CN197" s="189">
        <v>497.88808612118811</v>
      </c>
    </row>
    <row r="198" spans="4:92" x14ac:dyDescent="0.2">
      <c r="D198" s="196"/>
      <c r="CM198" s="189">
        <v>470.08994290201917</v>
      </c>
      <c r="CN198" s="189">
        <v>534.91187739463737</v>
      </c>
    </row>
    <row r="199" spans="4:92" x14ac:dyDescent="0.2">
      <c r="CM199" s="189">
        <v>494.11572052401698</v>
      </c>
      <c r="CN199" s="189">
        <v>564.13154533844329</v>
      </c>
    </row>
    <row r="200" spans="4:92" x14ac:dyDescent="0.2">
      <c r="CM200" s="189">
        <v>507.40523028111306</v>
      </c>
      <c r="CN200" s="189">
        <v>585.94166209912123</v>
      </c>
    </row>
    <row r="201" spans="4:92" x14ac:dyDescent="0.2">
      <c r="CM201" s="189">
        <v>516.93015754248472</v>
      </c>
      <c r="CN201" s="189">
        <v>591.76740560330836</v>
      </c>
    </row>
    <row r="202" spans="4:92" x14ac:dyDescent="0.2">
      <c r="CM202" s="189">
        <v>526.44104803493394</v>
      </c>
      <c r="CN202" s="189">
        <v>599.10983397190444</v>
      </c>
    </row>
    <row r="203" spans="4:92" x14ac:dyDescent="0.2">
      <c r="CM203" s="189">
        <v>531.21288209606939</v>
      </c>
      <c r="CN203" s="189">
        <v>611.5512132660001</v>
      </c>
    </row>
    <row r="204" spans="4:92" x14ac:dyDescent="0.2">
      <c r="CM204" s="189">
        <v>537.2161572052396</v>
      </c>
      <c r="CN204" s="189">
        <v>615.74584929757509</v>
      </c>
    </row>
    <row r="205" spans="4:92" x14ac:dyDescent="0.2">
      <c r="CM205" s="189">
        <v>540.29475982532699</v>
      </c>
      <c r="CN205" s="189">
        <v>623.796835286749</v>
      </c>
    </row>
    <row r="206" spans="4:92" x14ac:dyDescent="0.2">
      <c r="CM206" s="189">
        <v>541.85754283051256</v>
      </c>
      <c r="CN206" s="189">
        <v>624.76877515772833</v>
      </c>
    </row>
    <row r="207" spans="4:92" x14ac:dyDescent="0.2">
      <c r="CM207" s="189">
        <v>551.85584800309277</v>
      </c>
      <c r="CN207" s="189">
        <v>627.21784225557087</v>
      </c>
    </row>
    <row r="208" spans="4:92" x14ac:dyDescent="0.2">
      <c r="CM208" s="189">
        <v>554.59393365629478</v>
      </c>
      <c r="CN208" s="189">
        <v>633.82959193628619</v>
      </c>
    </row>
  </sheetData>
  <mergeCells count="3">
    <mergeCell ref="B2:F2"/>
    <mergeCell ref="B103:F103"/>
    <mergeCell ref="B150:F150"/>
  </mergeCells>
  <dataValidations disablePrompts="1" count="6">
    <dataValidation type="list" allowBlank="1" showInputMessage="1" showErrorMessage="1" sqref="BW161:CB161 U161:AF161 AH161:AM161 AO161:AT161 AV161:BG161 BI161:BN161 BP161:BU161 CM161:CR161 CD161:CK161 CY161:CZ161 CT161:CW161 H161:S161" xr:uid="{00000000-0002-0000-0200-000000000000}">
      <formula1>"Real,Trend line"</formula1>
    </dataValidation>
    <dataValidation type="list" allowBlank="1" showInputMessage="1" showErrorMessage="1" sqref="U159:AF159 CM159:CR159 AO159:AT159 AV159:BG159 BI159:BN159 BP159:BU159 BW159:CB159 CD159:CK159 CY159:CZ159 CT159:CW159 H159:S159" xr:uid="{00000000-0002-0000-0200-000001000000}">
      <formula1>"Yes,No"</formula1>
    </dataValidation>
    <dataValidation type="list" allowBlank="1" showInputMessage="1" showErrorMessage="1" sqref="CM36:CR36 U36:AF36 AH36:AM36 AO36:AT36 AV36:BG36 BI36:BN36 BP36:BU36 BW36:CB36 CD36:CK36 CY36:CZ36 CT36:CW36 H36:S36" xr:uid="{00000000-0002-0000-0200-000002000000}">
      <formula1>"Prismatic,Cylindrical,Square Panel,Round Panel"</formula1>
    </dataValidation>
    <dataValidation type="list" allowBlank="1" showInputMessage="1" showErrorMessage="1" sqref="CM5:CR5 U5:AF5 AH5:AM5 AO5:AT5 AV5:BG5 BI5:BN5 BP5:BU5 BW5:CB5 CD5:CK5 CT5:CW5 CY5:CZ5 H5:S5" xr:uid="{00000000-0002-0000-0200-000003000000}">
      <formula1>"M-B1,M-B2,S-B1,S-B2,S-B0"</formula1>
    </dataValidation>
    <dataValidation type="list" allowBlank="1" showInputMessage="1" showErrorMessage="1" sqref="CM55:CR55 U41:AF41 U55:AF55 AH41:AM41 AH55:AM55 AO41:AT41 AO55:AT55 AV55:BG55 AV41:BG41 BI41:BN41 BI55:BN55 BP55:BU55 BP41:BU41 CT55:CW55 BW41:CB41 CD55:CK55 CD41:CK41 BW55:CB55 CT41:CW41 CY41:CZ41 CY55:CZ55 CM41:CR41 H41:S41 H55:S55" xr:uid="{00000000-0002-0000-0200-000004000000}">
      <formula1>"3PBT,4PBT"</formula1>
    </dataValidation>
    <dataValidation type="list" allowBlank="1" showInputMessage="1" showErrorMessage="1" sqref="CM25:CR25 U25:AF25 AH25:AM25 AO25:AT25 AV25:BG25 BI25:BN25 BP25:BU25 CT25:CW25 CD25:CK25 CY25:CZ25 BW25:CB25 H25:S25" xr:uid="{00000000-0002-0000-0200-000005000000}">
      <formula1>"Synthetic,Steel"</formula1>
    </dataValidation>
  </dataValidations>
  <pageMargins left="0.43" right="0.33" top="0.17" bottom="0.17" header="0.17" footer="0.17"/>
  <pageSetup paperSize="8" scale="54" orientation="portrait" r:id="rId1"/>
  <ignoredErrors>
    <ignoredError sqref="AV6:BA6 BP6:BR6 BW6:CB6 AO6:AP6 K6:S6 BI6:BN6 CM6:CP6 CT6:CU6 U6:AM6 CD6:CK6 H6:J6"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8"/>
  <sheetViews>
    <sheetView zoomScaleNormal="100" zoomScaleSheetLayoutView="160" workbookViewId="0">
      <pane xSplit="6" ySplit="9" topLeftCell="G10" activePane="bottomRight" state="frozen"/>
      <selection pane="topRight" activeCell="G1" sqref="G1"/>
      <selection pane="bottomLeft" activeCell="A10" sqref="A10"/>
      <selection pane="bottomRight" activeCell="C5" sqref="C5"/>
    </sheetView>
  </sheetViews>
  <sheetFormatPr baseColWidth="10" defaultColWidth="9.140625" defaultRowHeight="12" x14ac:dyDescent="0.2"/>
  <cols>
    <col min="1" max="1" width="1.42578125" style="29" customWidth="1"/>
    <col min="2" max="2" width="6.7109375" style="29" customWidth="1"/>
    <col min="3" max="3" width="4.7109375" style="147" customWidth="1"/>
    <col min="4" max="4" width="19" style="1" customWidth="1"/>
    <col min="5" max="5" width="54.7109375" style="3" customWidth="1"/>
    <col min="6" max="6" width="9.7109375" style="29" bestFit="1" customWidth="1"/>
    <col min="7" max="7" width="1.5703125" style="29" customWidth="1"/>
    <col min="8" max="13" width="15.7109375" style="30" customWidth="1"/>
    <col min="14" max="14" width="1.5703125" style="29" customWidth="1"/>
    <col min="15" max="18" width="15.7109375" style="30" customWidth="1"/>
    <col min="19" max="19" width="1.5703125" style="29" customWidth="1"/>
    <col min="20" max="16384" width="9.140625" style="29"/>
  </cols>
  <sheetData>
    <row r="1" spans="1:19" s="1" customFormat="1" ht="4.5" customHeight="1" thickBot="1" x14ac:dyDescent="0.25">
      <c r="C1" s="2"/>
      <c r="E1" s="3"/>
      <c r="G1" s="12"/>
      <c r="H1" s="30"/>
      <c r="I1" s="30"/>
      <c r="J1" s="30"/>
      <c r="K1" s="30"/>
      <c r="L1" s="30"/>
      <c r="M1" s="30"/>
      <c r="N1" s="12"/>
      <c r="O1" s="30"/>
      <c r="P1" s="30"/>
      <c r="Q1" s="30"/>
      <c r="R1" s="30"/>
      <c r="S1" s="12"/>
    </row>
    <row r="2" spans="1:19" s="1" customFormat="1" ht="12.95" customHeight="1" thickBot="1" x14ac:dyDescent="0.25">
      <c r="B2" s="228" t="s">
        <v>98</v>
      </c>
      <c r="C2" s="229"/>
      <c r="D2" s="229"/>
      <c r="E2" s="229"/>
      <c r="F2" s="230"/>
      <c r="G2" s="12"/>
      <c r="H2" s="30"/>
      <c r="I2" s="30"/>
      <c r="J2" s="30"/>
      <c r="K2" s="30"/>
      <c r="L2" s="30"/>
      <c r="M2" s="30"/>
      <c r="N2" s="12"/>
      <c r="O2" s="30"/>
      <c r="P2" s="30"/>
      <c r="Q2" s="30"/>
      <c r="R2" s="30"/>
      <c r="S2" s="12"/>
    </row>
    <row r="3" spans="1:19" s="1" customFormat="1" ht="12.95" customHeight="1" x14ac:dyDescent="0.2">
      <c r="A3" s="4"/>
      <c r="B3" s="10" t="s">
        <v>16</v>
      </c>
      <c r="C3" s="10" t="s">
        <v>17</v>
      </c>
      <c r="D3" s="62" t="s">
        <v>18</v>
      </c>
      <c r="E3" s="62" t="s">
        <v>19</v>
      </c>
      <c r="F3" s="10" t="s">
        <v>20</v>
      </c>
      <c r="G3" s="12"/>
      <c r="H3" s="31" t="s">
        <v>625</v>
      </c>
      <c r="I3" s="31" t="s">
        <v>626</v>
      </c>
      <c r="J3" s="31" t="s">
        <v>627</v>
      </c>
      <c r="K3" s="31" t="s">
        <v>628</v>
      </c>
      <c r="L3" s="31" t="s">
        <v>629</v>
      </c>
      <c r="M3" s="31" t="s">
        <v>630</v>
      </c>
      <c r="N3" s="12"/>
      <c r="O3" s="31" t="s">
        <v>631</v>
      </c>
      <c r="P3" s="31" t="s">
        <v>632</v>
      </c>
      <c r="Q3" s="31" t="s">
        <v>633</v>
      </c>
      <c r="R3" s="31" t="s">
        <v>634</v>
      </c>
      <c r="S3" s="12"/>
    </row>
    <row r="4" spans="1:19" s="1" customFormat="1" ht="12.95" customHeight="1" x14ac:dyDescent="0.2">
      <c r="A4" s="3"/>
      <c r="B4" s="11" t="s">
        <v>21</v>
      </c>
      <c r="C4" s="9" t="s">
        <v>22</v>
      </c>
      <c r="D4" s="64"/>
      <c r="E4" s="65"/>
      <c r="F4" s="9"/>
      <c r="G4" s="12"/>
      <c r="H4" s="35"/>
      <c r="I4" s="35"/>
      <c r="J4" s="35"/>
      <c r="K4" s="35"/>
      <c r="L4" s="35"/>
      <c r="M4" s="35"/>
      <c r="N4" s="12"/>
      <c r="O4" s="35"/>
      <c r="P4" s="35"/>
      <c r="Q4" s="35"/>
      <c r="R4" s="35"/>
      <c r="S4" s="12"/>
    </row>
    <row r="5" spans="1:19" s="1" customFormat="1" ht="12.95" customHeight="1" x14ac:dyDescent="0.2">
      <c r="A5" s="5"/>
      <c r="C5" s="27" t="s">
        <v>153</v>
      </c>
      <c r="D5" s="67" t="s">
        <v>1</v>
      </c>
      <c r="E5" s="68" t="s">
        <v>338</v>
      </c>
      <c r="F5" s="5" t="s">
        <v>13</v>
      </c>
      <c r="G5" s="12"/>
      <c r="H5" s="30"/>
      <c r="I5" s="30"/>
      <c r="J5" s="30"/>
      <c r="K5" s="30"/>
      <c r="L5" s="30"/>
      <c r="M5" s="30"/>
      <c r="N5" s="12"/>
      <c r="O5" s="30" t="s">
        <v>261</v>
      </c>
      <c r="P5" s="30" t="s">
        <v>261</v>
      </c>
      <c r="Q5" s="30" t="s">
        <v>319</v>
      </c>
      <c r="R5" s="30" t="s">
        <v>319</v>
      </c>
      <c r="S5" s="12"/>
    </row>
    <row r="6" spans="1:19" s="117" customFormat="1" ht="12.95" customHeight="1" x14ac:dyDescent="0.2">
      <c r="A6" s="5"/>
      <c r="B6" s="1"/>
      <c r="C6" s="27" t="s">
        <v>154</v>
      </c>
      <c r="D6" s="67" t="s">
        <v>28</v>
      </c>
      <c r="E6" s="68" t="s">
        <v>28</v>
      </c>
      <c r="F6" s="5" t="s">
        <v>13</v>
      </c>
      <c r="G6" s="12"/>
      <c r="H6" s="40" t="s">
        <v>683</v>
      </c>
      <c r="I6" s="30" t="s">
        <v>684</v>
      </c>
      <c r="J6" s="30" t="s">
        <v>685</v>
      </c>
      <c r="K6" s="30" t="s">
        <v>686</v>
      </c>
      <c r="L6" s="30" t="s">
        <v>687</v>
      </c>
      <c r="M6" s="30" t="s">
        <v>688</v>
      </c>
      <c r="N6" s="12"/>
      <c r="O6" s="40" t="s">
        <v>650</v>
      </c>
      <c r="P6" s="40">
        <v>219</v>
      </c>
      <c r="Q6" s="40">
        <v>398</v>
      </c>
      <c r="R6" s="40">
        <v>400</v>
      </c>
      <c r="S6" s="12"/>
    </row>
    <row r="7" spans="1:19" s="1" customFormat="1" ht="12.95" customHeight="1" x14ac:dyDescent="0.2">
      <c r="A7" s="5"/>
      <c r="C7" s="27" t="s">
        <v>155</v>
      </c>
      <c r="D7" s="67" t="s">
        <v>122</v>
      </c>
      <c r="E7" s="68" t="s">
        <v>123</v>
      </c>
      <c r="F7" s="5" t="s">
        <v>13</v>
      </c>
      <c r="G7" s="12"/>
      <c r="H7" s="45" t="str">
        <f>CONCATENATE(H5,"-",H6)</f>
        <v>-MS6_E2</v>
      </c>
      <c r="I7" s="45" t="str">
        <f t="shared" ref="I7:M7" si="0">CONCATENATE(I5,"-",I6)</f>
        <v>-MS6_C</v>
      </c>
      <c r="J7" s="45" t="str">
        <f t="shared" si="0"/>
        <v>-MS8</v>
      </c>
      <c r="K7" s="45" t="str">
        <f t="shared" si="0"/>
        <v>-SF1C</v>
      </c>
      <c r="L7" s="45" t="str">
        <f t="shared" si="0"/>
        <v>-SF2C</v>
      </c>
      <c r="M7" s="45" t="str">
        <f t="shared" si="0"/>
        <v>-SF4E2</v>
      </c>
      <c r="N7" s="12"/>
      <c r="O7" s="45" t="str">
        <f>CONCATENATE(O5,"-",O6)</f>
        <v>M-B2-217</v>
      </c>
      <c r="P7" s="45" t="str">
        <f t="shared" ref="P7:R7" si="1">CONCATENATE(P5,"-",P6)</f>
        <v>M-B2-219</v>
      </c>
      <c r="Q7" s="45" t="str">
        <f t="shared" si="1"/>
        <v>S-B2-398</v>
      </c>
      <c r="R7" s="45" t="str">
        <f t="shared" si="1"/>
        <v>S-B2-400</v>
      </c>
      <c r="S7" s="12"/>
    </row>
    <row r="8" spans="1:19" s="1" customFormat="1" ht="12.95" customHeight="1" x14ac:dyDescent="0.2">
      <c r="A8" s="5"/>
      <c r="C8" s="27" t="s">
        <v>315</v>
      </c>
      <c r="D8" s="67" t="s">
        <v>316</v>
      </c>
      <c r="E8" s="68" t="s">
        <v>339</v>
      </c>
      <c r="F8" s="5" t="s">
        <v>13</v>
      </c>
      <c r="G8" s="12"/>
      <c r="H8" s="30" t="s">
        <v>330</v>
      </c>
      <c r="I8" s="30" t="s">
        <v>330</v>
      </c>
      <c r="J8" s="30" t="s">
        <v>330</v>
      </c>
      <c r="K8" s="30" t="s">
        <v>330</v>
      </c>
      <c r="L8" s="30" t="s">
        <v>330</v>
      </c>
      <c r="M8" s="30" t="s">
        <v>330</v>
      </c>
      <c r="N8" s="12"/>
      <c r="O8" s="30" t="s">
        <v>334</v>
      </c>
      <c r="P8" s="30" t="s">
        <v>334</v>
      </c>
      <c r="Q8" s="30" t="s">
        <v>334</v>
      </c>
      <c r="R8" s="30" t="s">
        <v>334</v>
      </c>
      <c r="S8" s="12"/>
    </row>
    <row r="9" spans="1:19" s="1" customFormat="1" ht="12.95" customHeight="1" x14ac:dyDescent="0.2">
      <c r="A9" s="3"/>
      <c r="B9" s="11" t="s">
        <v>23</v>
      </c>
      <c r="C9" s="9" t="s">
        <v>54</v>
      </c>
      <c r="D9" s="63"/>
      <c r="E9" s="65"/>
      <c r="F9" s="12"/>
      <c r="G9" s="12"/>
      <c r="H9" s="35"/>
      <c r="I9" s="35"/>
      <c r="J9" s="35"/>
      <c r="K9" s="35"/>
      <c r="L9" s="35"/>
      <c r="M9" s="35"/>
      <c r="N9" s="12"/>
      <c r="O9" s="35"/>
      <c r="P9" s="35"/>
      <c r="Q9" s="35"/>
      <c r="R9" s="35"/>
      <c r="S9" s="12"/>
    </row>
    <row r="10" spans="1:19" s="1" customFormat="1" ht="12.95" customHeight="1" x14ac:dyDescent="0.2">
      <c r="A10" s="5"/>
      <c r="C10" s="6" t="s">
        <v>147</v>
      </c>
      <c r="D10" s="69" t="s">
        <v>2</v>
      </c>
      <c r="E10" s="68" t="s">
        <v>78</v>
      </c>
      <c r="F10" s="5" t="s">
        <v>31</v>
      </c>
      <c r="G10" s="12"/>
      <c r="H10" s="30">
        <v>21</v>
      </c>
      <c r="I10" s="30">
        <v>21</v>
      </c>
      <c r="J10" s="30">
        <v>21</v>
      </c>
      <c r="K10" s="30">
        <v>21</v>
      </c>
      <c r="L10" s="30">
        <v>21</v>
      </c>
      <c r="M10" s="30">
        <v>21</v>
      </c>
      <c r="N10" s="12"/>
      <c r="O10" s="30">
        <v>25</v>
      </c>
      <c r="P10" s="30">
        <v>25</v>
      </c>
      <c r="Q10" s="30">
        <v>25</v>
      </c>
      <c r="R10" s="30">
        <v>25</v>
      </c>
      <c r="S10" s="12"/>
    </row>
    <row r="11" spans="1:19" s="1" customFormat="1" ht="12.95" customHeight="1" x14ac:dyDescent="0.25">
      <c r="A11" s="5"/>
      <c r="B11" s="29"/>
      <c r="C11" s="6" t="s">
        <v>148</v>
      </c>
      <c r="D11" s="69" t="s">
        <v>59</v>
      </c>
      <c r="E11" s="68" t="s">
        <v>57</v>
      </c>
      <c r="F11" s="5" t="s">
        <v>31</v>
      </c>
      <c r="G11" s="12"/>
      <c r="H11" s="30">
        <v>19</v>
      </c>
      <c r="I11" s="30">
        <v>19</v>
      </c>
      <c r="J11" s="30">
        <v>19</v>
      </c>
      <c r="K11" s="30">
        <v>19</v>
      </c>
      <c r="L11" s="30">
        <v>19</v>
      </c>
      <c r="M11" s="30">
        <v>19</v>
      </c>
      <c r="N11" s="12"/>
      <c r="O11" s="118"/>
      <c r="P11" s="118"/>
      <c r="Q11" s="118"/>
      <c r="R11" s="118"/>
      <c r="S11" s="12"/>
    </row>
    <row r="12" spans="1:19" s="1" customFormat="1" ht="12.95" customHeight="1" x14ac:dyDescent="0.25">
      <c r="A12" s="5"/>
      <c r="C12" s="6" t="s">
        <v>149</v>
      </c>
      <c r="D12" s="69" t="s">
        <v>60</v>
      </c>
      <c r="E12" s="68" t="s">
        <v>58</v>
      </c>
      <c r="F12" s="5" t="s">
        <v>31</v>
      </c>
      <c r="G12" s="12"/>
      <c r="H12" s="30">
        <v>22</v>
      </c>
      <c r="I12" s="30">
        <v>22</v>
      </c>
      <c r="J12" s="30">
        <v>22</v>
      </c>
      <c r="K12" s="30">
        <v>22</v>
      </c>
      <c r="L12" s="30">
        <v>22</v>
      </c>
      <c r="M12" s="30">
        <v>22</v>
      </c>
      <c r="N12" s="12"/>
      <c r="O12" s="118"/>
      <c r="P12" s="118"/>
      <c r="Q12" s="118"/>
      <c r="R12" s="118"/>
      <c r="S12" s="12"/>
    </row>
    <row r="13" spans="1:19" s="1" customFormat="1" ht="12.95" customHeight="1" x14ac:dyDescent="0.2">
      <c r="A13" s="5"/>
      <c r="C13" s="6" t="s">
        <v>150</v>
      </c>
      <c r="D13" s="69" t="s">
        <v>33</v>
      </c>
      <c r="E13" s="68" t="s">
        <v>79</v>
      </c>
      <c r="F13" s="5" t="s">
        <v>7</v>
      </c>
      <c r="G13" s="12"/>
      <c r="H13" s="30">
        <v>55</v>
      </c>
      <c r="I13" s="30">
        <v>55</v>
      </c>
      <c r="J13" s="30">
        <v>55</v>
      </c>
      <c r="K13" s="30">
        <v>55</v>
      </c>
      <c r="L13" s="30">
        <v>55</v>
      </c>
      <c r="M13" s="30">
        <v>55</v>
      </c>
      <c r="N13" s="12"/>
      <c r="O13" s="30">
        <v>65</v>
      </c>
      <c r="P13" s="30">
        <v>65</v>
      </c>
      <c r="Q13" s="30">
        <v>65</v>
      </c>
      <c r="R13" s="30">
        <v>65</v>
      </c>
      <c r="S13" s="12"/>
    </row>
    <row r="14" spans="1:19" s="1" customFormat="1" ht="12.95" customHeight="1" x14ac:dyDescent="0.25">
      <c r="A14" s="5"/>
      <c r="C14" s="6" t="s">
        <v>151</v>
      </c>
      <c r="D14" s="69" t="s">
        <v>61</v>
      </c>
      <c r="E14" s="68" t="s">
        <v>55</v>
      </c>
      <c r="F14" s="5" t="s">
        <v>7</v>
      </c>
      <c r="G14" s="12"/>
      <c r="H14" s="30">
        <v>50</v>
      </c>
      <c r="I14" s="30">
        <v>50</v>
      </c>
      <c r="J14" s="30">
        <v>50</v>
      </c>
      <c r="K14" s="30">
        <v>50</v>
      </c>
      <c r="L14" s="30">
        <v>50</v>
      </c>
      <c r="M14" s="30">
        <v>50</v>
      </c>
      <c r="N14" s="12"/>
      <c r="O14" s="118"/>
      <c r="P14" s="118"/>
      <c r="Q14" s="118"/>
      <c r="R14" s="118"/>
      <c r="S14" s="12"/>
    </row>
    <row r="15" spans="1:19" s="1" customFormat="1" ht="12.95" customHeight="1" x14ac:dyDescent="0.25">
      <c r="A15" s="5"/>
      <c r="C15" s="6" t="s">
        <v>152</v>
      </c>
      <c r="D15" s="69" t="s">
        <v>62</v>
      </c>
      <c r="E15" s="68" t="s">
        <v>56</v>
      </c>
      <c r="F15" s="5" t="s">
        <v>7</v>
      </c>
      <c r="G15" s="12"/>
      <c r="H15" s="30">
        <v>60</v>
      </c>
      <c r="I15" s="30">
        <v>60</v>
      </c>
      <c r="J15" s="30">
        <v>60</v>
      </c>
      <c r="K15" s="30">
        <v>60</v>
      </c>
      <c r="L15" s="30">
        <v>60</v>
      </c>
      <c r="M15" s="30">
        <v>60</v>
      </c>
      <c r="N15" s="12"/>
      <c r="O15" s="118"/>
      <c r="P15" s="118"/>
      <c r="Q15" s="118"/>
      <c r="R15" s="118"/>
      <c r="S15" s="12"/>
    </row>
    <row r="16" spans="1:19" s="1" customFormat="1" ht="12.95" customHeight="1" x14ac:dyDescent="0.2">
      <c r="A16" s="3"/>
      <c r="B16" s="11" t="s">
        <v>24</v>
      </c>
      <c r="C16" s="9" t="s">
        <v>134</v>
      </c>
      <c r="D16" s="70"/>
      <c r="E16" s="65"/>
      <c r="F16" s="12"/>
      <c r="G16" s="12"/>
      <c r="H16" s="35"/>
      <c r="I16" s="35"/>
      <c r="J16" s="35"/>
      <c r="K16" s="35"/>
      <c r="L16" s="35"/>
      <c r="M16" s="35"/>
      <c r="N16" s="12"/>
      <c r="O16" s="35"/>
      <c r="P16" s="35"/>
      <c r="Q16" s="35"/>
      <c r="R16" s="35"/>
      <c r="S16" s="12"/>
    </row>
    <row r="17" spans="1:19" s="1" customFormat="1" ht="12.95" customHeight="1" x14ac:dyDescent="0.2">
      <c r="A17" s="5"/>
      <c r="C17" s="27" t="s">
        <v>156</v>
      </c>
      <c r="D17" s="71" t="s">
        <v>35</v>
      </c>
      <c r="E17" s="68" t="s">
        <v>63</v>
      </c>
      <c r="F17" s="5" t="s">
        <v>9</v>
      </c>
      <c r="G17" s="12"/>
      <c r="H17" s="30">
        <v>20</v>
      </c>
      <c r="I17" s="30">
        <v>20</v>
      </c>
      <c r="J17" s="30">
        <v>20</v>
      </c>
      <c r="K17" s="30">
        <v>20</v>
      </c>
      <c r="L17" s="30">
        <v>20</v>
      </c>
      <c r="M17" s="30">
        <v>20</v>
      </c>
      <c r="N17" s="12"/>
      <c r="O17" s="30">
        <v>20</v>
      </c>
      <c r="P17" s="30">
        <v>20</v>
      </c>
      <c r="Q17" s="30">
        <v>20</v>
      </c>
      <c r="R17" s="30">
        <v>20</v>
      </c>
      <c r="S17" s="12"/>
    </row>
    <row r="18" spans="1:19" s="1" customFormat="1" ht="12.95" customHeight="1" x14ac:dyDescent="0.2">
      <c r="A18" s="5"/>
      <c r="C18" s="6" t="s">
        <v>157</v>
      </c>
      <c r="D18" s="71" t="s">
        <v>36</v>
      </c>
      <c r="E18" s="68" t="s">
        <v>37</v>
      </c>
      <c r="F18" s="5" t="s">
        <v>8</v>
      </c>
      <c r="G18" s="12"/>
      <c r="H18" s="30" t="s">
        <v>417</v>
      </c>
      <c r="I18" s="30" t="s">
        <v>417</v>
      </c>
      <c r="J18" s="30" t="s">
        <v>417</v>
      </c>
      <c r="K18" s="30" t="s">
        <v>417</v>
      </c>
      <c r="L18" s="30" t="s">
        <v>417</v>
      </c>
      <c r="M18" s="30" t="s">
        <v>417</v>
      </c>
      <c r="N18" s="12"/>
      <c r="O18" s="30" t="s">
        <v>417</v>
      </c>
      <c r="P18" s="30" t="s">
        <v>417</v>
      </c>
      <c r="Q18" s="30" t="s">
        <v>417</v>
      </c>
      <c r="R18" s="30" t="s">
        <v>417</v>
      </c>
      <c r="S18" s="12"/>
    </row>
    <row r="19" spans="1:19" s="123" customFormat="1" ht="12.95" customHeight="1" x14ac:dyDescent="0.2">
      <c r="A19" s="5"/>
      <c r="B19" s="1"/>
      <c r="C19" s="6" t="s">
        <v>158</v>
      </c>
      <c r="D19" s="71" t="s">
        <v>124</v>
      </c>
      <c r="E19" s="68" t="s">
        <v>133</v>
      </c>
      <c r="F19" s="5" t="s">
        <v>8</v>
      </c>
      <c r="G19" s="12"/>
      <c r="H19" s="118"/>
      <c r="I19" s="118"/>
      <c r="J19" s="118"/>
      <c r="K19" s="118"/>
      <c r="L19" s="118"/>
      <c r="M19" s="118"/>
      <c r="N19" s="12"/>
      <c r="O19" s="37">
        <v>31.233333333333331</v>
      </c>
      <c r="P19" s="37">
        <v>31.233333333333331</v>
      </c>
      <c r="Q19" s="37">
        <v>30.766666666666666</v>
      </c>
      <c r="R19" s="37">
        <v>30.766666666666666</v>
      </c>
      <c r="S19" s="12"/>
    </row>
    <row r="20" spans="1:19" s="123" customFormat="1" ht="12.95" customHeight="1" x14ac:dyDescent="0.2">
      <c r="A20" s="5"/>
      <c r="B20" s="1"/>
      <c r="C20" s="27" t="s">
        <v>159</v>
      </c>
      <c r="D20" s="73" t="s">
        <v>125</v>
      </c>
      <c r="E20" s="74" t="s">
        <v>129</v>
      </c>
      <c r="F20" s="28" t="s">
        <v>8</v>
      </c>
      <c r="G20" s="12"/>
      <c r="H20" s="118"/>
      <c r="I20" s="118"/>
      <c r="J20" s="118"/>
      <c r="K20" s="118"/>
      <c r="L20" s="118"/>
      <c r="M20" s="118"/>
      <c r="N20" s="12"/>
      <c r="O20" s="37">
        <v>37.566666666666663</v>
      </c>
      <c r="P20" s="37">
        <v>37.566666666666663</v>
      </c>
      <c r="Q20" s="37">
        <v>36.166666666666664</v>
      </c>
      <c r="R20" s="37">
        <v>36.166666666666664</v>
      </c>
      <c r="S20" s="12"/>
    </row>
    <row r="21" spans="1:19" s="123" customFormat="1" ht="12.95" customHeight="1" x14ac:dyDescent="0.2">
      <c r="A21" s="5"/>
      <c r="B21" s="1"/>
      <c r="C21" s="27" t="s">
        <v>160</v>
      </c>
      <c r="D21" s="73" t="s">
        <v>126</v>
      </c>
      <c r="E21" s="74" t="s">
        <v>130</v>
      </c>
      <c r="F21" s="28" t="s">
        <v>8</v>
      </c>
      <c r="G21" s="12"/>
      <c r="H21" s="118"/>
      <c r="I21" s="118"/>
      <c r="J21" s="118"/>
      <c r="K21" s="118"/>
      <c r="L21" s="118"/>
      <c r="M21" s="118"/>
      <c r="N21" s="12"/>
      <c r="O21" s="37">
        <v>42.463333333333338</v>
      </c>
      <c r="P21" s="37">
        <v>42.463333333333338</v>
      </c>
      <c r="Q21" s="37">
        <v>37.924999999999997</v>
      </c>
      <c r="R21" s="37">
        <v>37.924999999999997</v>
      </c>
      <c r="S21" s="12"/>
    </row>
    <row r="22" spans="1:19" s="1" customFormat="1" ht="12.95" customHeight="1" x14ac:dyDescent="0.2">
      <c r="A22" s="5"/>
      <c r="C22" s="27" t="s">
        <v>161</v>
      </c>
      <c r="D22" s="73" t="s">
        <v>127</v>
      </c>
      <c r="E22" s="74" t="s">
        <v>131</v>
      </c>
      <c r="F22" s="28" t="s">
        <v>8</v>
      </c>
      <c r="G22" s="12"/>
      <c r="H22" s="118"/>
      <c r="I22" s="118"/>
      <c r="J22" s="118"/>
      <c r="K22" s="118"/>
      <c r="L22" s="118"/>
      <c r="M22" s="118"/>
      <c r="N22" s="12"/>
      <c r="O22" s="37">
        <v>38.82</v>
      </c>
      <c r="P22" s="37">
        <v>38.82</v>
      </c>
      <c r="Q22" s="37">
        <v>38.585000000000001</v>
      </c>
      <c r="R22" s="37">
        <v>38.585000000000001</v>
      </c>
      <c r="S22" s="12"/>
    </row>
    <row r="23" spans="1:19" s="1" customFormat="1" ht="12.95" customHeight="1" x14ac:dyDescent="0.2">
      <c r="A23" s="5"/>
      <c r="C23" s="27" t="s">
        <v>162</v>
      </c>
      <c r="D23" s="73" t="s">
        <v>128</v>
      </c>
      <c r="E23" s="74" t="s">
        <v>132</v>
      </c>
      <c r="F23" s="28" t="s">
        <v>8</v>
      </c>
      <c r="G23" s="12"/>
      <c r="H23" s="118"/>
      <c r="I23" s="118"/>
      <c r="J23" s="118"/>
      <c r="K23" s="118"/>
      <c r="L23" s="118"/>
      <c r="M23" s="118"/>
      <c r="N23" s="12"/>
      <c r="O23" s="37">
        <v>44.063333333333333</v>
      </c>
      <c r="P23" s="37">
        <v>44.063333333333333</v>
      </c>
      <c r="Q23" s="118"/>
      <c r="R23" s="118"/>
      <c r="S23" s="12"/>
    </row>
    <row r="24" spans="1:19" s="1" customFormat="1" ht="12.95" customHeight="1" x14ac:dyDescent="0.2">
      <c r="A24" s="3"/>
      <c r="B24" s="11" t="s">
        <v>25</v>
      </c>
      <c r="C24" s="9" t="s">
        <v>26</v>
      </c>
      <c r="D24" s="70"/>
      <c r="E24" s="65"/>
      <c r="F24" s="12"/>
      <c r="G24" s="12"/>
      <c r="H24" s="35"/>
      <c r="I24" s="35"/>
      <c r="J24" s="35"/>
      <c r="K24" s="35"/>
      <c r="L24" s="35"/>
      <c r="M24" s="35"/>
      <c r="N24" s="12"/>
      <c r="O24" s="35"/>
      <c r="P24" s="35"/>
      <c r="Q24" s="35"/>
      <c r="R24" s="35"/>
      <c r="S24" s="12"/>
    </row>
    <row r="25" spans="1:19" s="1" customFormat="1" ht="12.95" customHeight="1" x14ac:dyDescent="0.2">
      <c r="A25" s="5"/>
      <c r="C25" s="27" t="s">
        <v>164</v>
      </c>
      <c r="D25" s="67" t="s">
        <v>3</v>
      </c>
      <c r="E25" s="68" t="s">
        <v>3</v>
      </c>
      <c r="F25" s="5" t="s">
        <v>13</v>
      </c>
      <c r="G25" s="12"/>
      <c r="H25" s="30" t="s">
        <v>342</v>
      </c>
      <c r="I25" s="30" t="s">
        <v>342</v>
      </c>
      <c r="J25" s="30" t="s">
        <v>342</v>
      </c>
      <c r="K25" s="30" t="s">
        <v>405</v>
      </c>
      <c r="L25" s="30" t="s">
        <v>405</v>
      </c>
      <c r="M25" s="30" t="s">
        <v>405</v>
      </c>
      <c r="N25" s="12"/>
      <c r="O25" s="30" t="s">
        <v>342</v>
      </c>
      <c r="P25" s="30" t="s">
        <v>342</v>
      </c>
      <c r="Q25" s="30" t="s">
        <v>405</v>
      </c>
      <c r="R25" s="30" t="s">
        <v>405</v>
      </c>
      <c r="S25" s="12"/>
    </row>
    <row r="26" spans="1:19" s="1" customFormat="1" ht="12.95" customHeight="1" x14ac:dyDescent="0.2">
      <c r="A26" s="5"/>
      <c r="C26" s="6" t="s">
        <v>165</v>
      </c>
      <c r="D26" s="67" t="s">
        <v>15</v>
      </c>
      <c r="E26" s="68" t="s">
        <v>38</v>
      </c>
      <c r="F26" s="5" t="s">
        <v>13</v>
      </c>
      <c r="G26" s="12"/>
      <c r="H26" s="46" t="str">
        <f>IF(H25="Synthetic","Unknown (BASF)",IF(H25="Steel","Mix (Bekaert/Arcelor)","--"))</f>
        <v>Unknown (BASF)</v>
      </c>
      <c r="I26" s="46" t="str">
        <f t="shared" ref="I26:M26" si="2">IF(I25="Synthetic","Unknown (BASF)",IF(I25="Steel","Mix (Bekaert/Arcelor)","--"))</f>
        <v>Unknown (BASF)</v>
      </c>
      <c r="J26" s="46" t="str">
        <f t="shared" si="2"/>
        <v>Unknown (BASF)</v>
      </c>
      <c r="K26" s="46" t="str">
        <f t="shared" si="2"/>
        <v>Mix (Bekaert/Arcelor)</v>
      </c>
      <c r="L26" s="46" t="str">
        <f t="shared" si="2"/>
        <v>Mix (Bekaert/Arcelor)</v>
      </c>
      <c r="M26" s="46" t="str">
        <f t="shared" si="2"/>
        <v>Mix (Bekaert/Arcelor)</v>
      </c>
      <c r="N26" s="12"/>
      <c r="O26" s="46" t="str">
        <f>IF(O25="Synthetic","Unknown (BASF)",IF(O25="Steel","Mix (Bekaert/Arcelor)","--"))</f>
        <v>Unknown (BASF)</v>
      </c>
      <c r="P26" s="46" t="str">
        <f t="shared" ref="P26:R26" si="3">IF(P25="Synthetic","Unknown (BASF)",IF(P25="Steel","Mix (Bekaert/Arcelor)","--"))</f>
        <v>Unknown (BASF)</v>
      </c>
      <c r="Q26" s="46" t="str">
        <f t="shared" si="3"/>
        <v>Mix (Bekaert/Arcelor)</v>
      </c>
      <c r="R26" s="46" t="str">
        <f t="shared" si="3"/>
        <v>Mix (Bekaert/Arcelor)</v>
      </c>
      <c r="S26" s="12"/>
    </row>
    <row r="27" spans="1:19" s="1" customFormat="1" ht="12.95" customHeight="1" x14ac:dyDescent="0.2">
      <c r="A27" s="5"/>
      <c r="C27" s="6" t="s">
        <v>166</v>
      </c>
      <c r="D27" s="67" t="s">
        <v>4</v>
      </c>
      <c r="E27" s="68" t="s">
        <v>4</v>
      </c>
      <c r="F27" s="5" t="s">
        <v>9</v>
      </c>
      <c r="G27" s="12"/>
      <c r="H27" s="47">
        <f>IF(H25="Synthetic",40,IF(H25="Steel",60,"--"))</f>
        <v>40</v>
      </c>
      <c r="I27" s="47">
        <f t="shared" ref="I27:M27" si="4">IF(I25="Synthetic",40,IF(I25="Steel",60,"--"))</f>
        <v>40</v>
      </c>
      <c r="J27" s="47">
        <f t="shared" si="4"/>
        <v>40</v>
      </c>
      <c r="K27" s="47">
        <f t="shared" si="4"/>
        <v>60</v>
      </c>
      <c r="L27" s="47">
        <f t="shared" si="4"/>
        <v>60</v>
      </c>
      <c r="M27" s="47">
        <f t="shared" si="4"/>
        <v>60</v>
      </c>
      <c r="N27" s="12"/>
      <c r="O27" s="47">
        <f>IF(O25="Synthetic",40,IF(O25="Steel",60,"--"))</f>
        <v>40</v>
      </c>
      <c r="P27" s="47">
        <f t="shared" ref="P27:R27" si="5">IF(P25="Synthetic",40,IF(P25="Steel",60,"--"))</f>
        <v>40</v>
      </c>
      <c r="Q27" s="47">
        <f t="shared" si="5"/>
        <v>60</v>
      </c>
      <c r="R27" s="47">
        <f t="shared" si="5"/>
        <v>60</v>
      </c>
      <c r="S27" s="12"/>
    </row>
    <row r="28" spans="1:19" s="1" customFormat="1" ht="12.95" customHeight="1" x14ac:dyDescent="0.2">
      <c r="A28" s="5"/>
      <c r="C28" s="6" t="s">
        <v>167</v>
      </c>
      <c r="D28" s="67" t="s">
        <v>5</v>
      </c>
      <c r="E28" s="68" t="s">
        <v>5</v>
      </c>
      <c r="F28" s="5" t="s">
        <v>9</v>
      </c>
      <c r="G28" s="12"/>
      <c r="H28" s="47">
        <f>IF(H25="Synthetic",0.76,IF(H25="Steel",0.9,"--"))</f>
        <v>0.76</v>
      </c>
      <c r="I28" s="47">
        <f t="shared" ref="I28:M28" si="6">IF(I25="Synthetic",0.76,IF(I25="Steel",0.9,"--"))</f>
        <v>0.76</v>
      </c>
      <c r="J28" s="47">
        <f t="shared" si="6"/>
        <v>0.76</v>
      </c>
      <c r="K28" s="47">
        <f t="shared" si="6"/>
        <v>0.9</v>
      </c>
      <c r="L28" s="47">
        <f t="shared" si="6"/>
        <v>0.9</v>
      </c>
      <c r="M28" s="47">
        <f t="shared" si="6"/>
        <v>0.9</v>
      </c>
      <c r="N28" s="12"/>
      <c r="O28" s="47">
        <f>IF(O25="Synthetic",0.76,IF(O25="Steel",0.9,"--"))</f>
        <v>0.76</v>
      </c>
      <c r="P28" s="47">
        <f t="shared" ref="P28:R28" si="7">IF(P25="Synthetic",0.76,IF(P25="Steel",0.9,"--"))</f>
        <v>0.76</v>
      </c>
      <c r="Q28" s="47">
        <f t="shared" si="7"/>
        <v>0.9</v>
      </c>
      <c r="R28" s="47">
        <f t="shared" si="7"/>
        <v>0.9</v>
      </c>
      <c r="S28" s="12"/>
    </row>
    <row r="29" spans="1:19" s="1" customFormat="1" ht="12.95" customHeight="1" x14ac:dyDescent="0.2">
      <c r="A29" s="5"/>
      <c r="C29" s="27" t="s">
        <v>168</v>
      </c>
      <c r="D29" s="75" t="s">
        <v>6</v>
      </c>
      <c r="E29" s="74" t="s">
        <v>6</v>
      </c>
      <c r="F29" s="28" t="s">
        <v>13</v>
      </c>
      <c r="G29" s="12"/>
      <c r="H29" s="47">
        <f>IF(H25="Synthetic",53,IF(H25="Steel",66,"--"))</f>
        <v>53</v>
      </c>
      <c r="I29" s="47">
        <f t="shared" ref="I29:M29" si="8">IF(I25="Synthetic",53,IF(I25="Steel",66,"--"))</f>
        <v>53</v>
      </c>
      <c r="J29" s="47">
        <f t="shared" si="8"/>
        <v>53</v>
      </c>
      <c r="K29" s="47">
        <f t="shared" si="8"/>
        <v>66</v>
      </c>
      <c r="L29" s="47">
        <f t="shared" si="8"/>
        <v>66</v>
      </c>
      <c r="M29" s="47">
        <f t="shared" si="8"/>
        <v>66</v>
      </c>
      <c r="N29" s="12"/>
      <c r="O29" s="47">
        <f>IF(O25="Synthetic",53,IF(O25="Steel",66,"--"))</f>
        <v>53</v>
      </c>
      <c r="P29" s="47">
        <f t="shared" ref="P29:R29" si="9">IF(P25="Synthetic",53,IF(P25="Steel",66,"--"))</f>
        <v>53</v>
      </c>
      <c r="Q29" s="47">
        <f t="shared" si="9"/>
        <v>66</v>
      </c>
      <c r="R29" s="47">
        <f t="shared" si="9"/>
        <v>66</v>
      </c>
      <c r="S29" s="12"/>
    </row>
    <row r="30" spans="1:19" s="1" customFormat="1" ht="12.95" customHeight="1" x14ac:dyDescent="0.2">
      <c r="A30" s="5"/>
      <c r="C30" s="27" t="s">
        <v>169</v>
      </c>
      <c r="D30" s="75" t="s">
        <v>115</v>
      </c>
      <c r="E30" s="74" t="s">
        <v>116</v>
      </c>
      <c r="F30" s="28" t="s">
        <v>117</v>
      </c>
      <c r="G30" s="12"/>
      <c r="H30" s="47">
        <f>IF(H25="Synthetic",3.4,IF(H25="Steel",210,"--"))</f>
        <v>3.4</v>
      </c>
      <c r="I30" s="47">
        <f t="shared" ref="I30:M30" si="10">IF(I25="Synthetic",3.4,IF(I25="Steel",210,"--"))</f>
        <v>3.4</v>
      </c>
      <c r="J30" s="47">
        <f t="shared" si="10"/>
        <v>3.4</v>
      </c>
      <c r="K30" s="47">
        <f t="shared" si="10"/>
        <v>210</v>
      </c>
      <c r="L30" s="47">
        <f t="shared" si="10"/>
        <v>210</v>
      </c>
      <c r="M30" s="47">
        <f t="shared" si="10"/>
        <v>210</v>
      </c>
      <c r="N30" s="12"/>
      <c r="O30" s="47">
        <f>IF(O25="Synthetic",3.4,IF(O25="Steel",210,"--"))</f>
        <v>3.4</v>
      </c>
      <c r="P30" s="47">
        <f t="shared" ref="P30:R30" si="11">IF(P25="Synthetic",3.4,IF(P25="Steel",210,"--"))</f>
        <v>3.4</v>
      </c>
      <c r="Q30" s="47">
        <f t="shared" si="11"/>
        <v>210</v>
      </c>
      <c r="R30" s="47">
        <f t="shared" si="11"/>
        <v>210</v>
      </c>
      <c r="S30" s="12"/>
    </row>
    <row r="31" spans="1:19" s="1" customFormat="1" ht="12.95" customHeight="1" x14ac:dyDescent="0.2">
      <c r="A31" s="5"/>
      <c r="C31" s="27" t="s">
        <v>170</v>
      </c>
      <c r="D31" s="73" t="s">
        <v>254</v>
      </c>
      <c r="E31" s="74" t="s">
        <v>250</v>
      </c>
      <c r="F31" s="28" t="s">
        <v>8</v>
      </c>
      <c r="G31" s="12"/>
      <c r="H31" s="47" t="str">
        <f>IF(H25="Synthetic","--",IF(H25="Steel","--","--"))</f>
        <v>--</v>
      </c>
      <c r="I31" s="47" t="str">
        <f t="shared" ref="I31:M31" si="12">IF(I25="Synthetic","--",IF(I25="Steel","--","--"))</f>
        <v>--</v>
      </c>
      <c r="J31" s="47" t="str">
        <f t="shared" si="12"/>
        <v>--</v>
      </c>
      <c r="K31" s="47" t="str">
        <f t="shared" si="12"/>
        <v>--</v>
      </c>
      <c r="L31" s="47" t="str">
        <f t="shared" si="12"/>
        <v>--</v>
      </c>
      <c r="M31" s="47" t="str">
        <f t="shared" si="12"/>
        <v>--</v>
      </c>
      <c r="N31" s="12"/>
      <c r="O31" s="119"/>
      <c r="P31" s="119"/>
      <c r="Q31" s="119"/>
      <c r="R31" s="119"/>
      <c r="S31" s="12"/>
    </row>
    <row r="32" spans="1:19" s="1" customFormat="1" ht="12.95" customHeight="1" x14ac:dyDescent="0.2">
      <c r="A32" s="5"/>
      <c r="C32" s="27" t="s">
        <v>171</v>
      </c>
      <c r="D32" s="73" t="s">
        <v>253</v>
      </c>
      <c r="E32" s="76" t="s">
        <v>251</v>
      </c>
      <c r="F32" s="28" t="s">
        <v>8</v>
      </c>
      <c r="G32" s="12"/>
      <c r="H32" s="47">
        <f>IF(H25="Synthetic",430,IF(H25="Steel",1180,"--"))</f>
        <v>430</v>
      </c>
      <c r="I32" s="47">
        <f t="shared" ref="I32:M32" si="13">IF(I25="Synthetic",430,IF(I25="Steel",1180,"--"))</f>
        <v>430</v>
      </c>
      <c r="J32" s="47">
        <f t="shared" si="13"/>
        <v>430</v>
      </c>
      <c r="K32" s="47">
        <f t="shared" si="13"/>
        <v>1180</v>
      </c>
      <c r="L32" s="47">
        <f t="shared" si="13"/>
        <v>1180</v>
      </c>
      <c r="M32" s="47">
        <f t="shared" si="13"/>
        <v>1180</v>
      </c>
      <c r="N32" s="12"/>
      <c r="O32" s="47">
        <f>IF(O25="Synthetic",430,IF(O25="Steel",1180,"--"))</f>
        <v>430</v>
      </c>
      <c r="P32" s="47">
        <f t="shared" ref="P32:R32" si="14">IF(P25="Synthetic",430,IF(P25="Steel",1180,"--"))</f>
        <v>430</v>
      </c>
      <c r="Q32" s="47">
        <f t="shared" si="14"/>
        <v>1180</v>
      </c>
      <c r="R32" s="47">
        <f t="shared" si="14"/>
        <v>1180</v>
      </c>
      <c r="S32" s="12"/>
    </row>
    <row r="33" spans="1:19" s="1" customFormat="1" ht="12.95" customHeight="1" x14ac:dyDescent="0.2">
      <c r="A33" s="5"/>
      <c r="C33" s="6" t="s">
        <v>172</v>
      </c>
      <c r="D33" s="67" t="s">
        <v>39</v>
      </c>
      <c r="E33" s="68" t="s">
        <v>39</v>
      </c>
      <c r="F33" s="5" t="s">
        <v>40</v>
      </c>
      <c r="G33" s="12"/>
      <c r="H33" s="47">
        <f>IF(H25="Synthetic",10,IF(H25="Steel",30,"--"))</f>
        <v>10</v>
      </c>
      <c r="I33" s="47">
        <f t="shared" ref="I33:M33" si="15">IF(I25="Synthetic",10,IF(I25="Steel",30,"--"))</f>
        <v>10</v>
      </c>
      <c r="J33" s="47">
        <f t="shared" si="15"/>
        <v>10</v>
      </c>
      <c r="K33" s="47">
        <f t="shared" si="15"/>
        <v>30</v>
      </c>
      <c r="L33" s="47">
        <f t="shared" si="15"/>
        <v>30</v>
      </c>
      <c r="M33" s="47">
        <f t="shared" si="15"/>
        <v>30</v>
      </c>
      <c r="N33" s="12"/>
      <c r="O33" s="47">
        <f>IF(O25="Synthetic",10,IF(O25="Steel",30,"--"))</f>
        <v>10</v>
      </c>
      <c r="P33" s="47">
        <f t="shared" ref="P33:R33" si="16">IF(P25="Synthetic",10,IF(P25="Steel",30,"--"))</f>
        <v>10</v>
      </c>
      <c r="Q33" s="47">
        <f t="shared" si="16"/>
        <v>30</v>
      </c>
      <c r="R33" s="47">
        <f t="shared" si="16"/>
        <v>30</v>
      </c>
      <c r="S33" s="12"/>
    </row>
    <row r="34" spans="1:19" s="1" customFormat="1" ht="12.95" customHeight="1" x14ac:dyDescent="0.2">
      <c r="A34" s="5"/>
      <c r="C34" s="6" t="s">
        <v>252</v>
      </c>
      <c r="D34" s="67" t="s">
        <v>41</v>
      </c>
      <c r="E34" s="68" t="s">
        <v>41</v>
      </c>
      <c r="F34" s="5" t="s">
        <v>42</v>
      </c>
      <c r="G34" s="12"/>
      <c r="H34" s="44">
        <f>IF(H25="Synthetic",0.0105,IF(H25="Steel",0.0038,"--"))</f>
        <v>1.0500000000000001E-2</v>
      </c>
      <c r="I34" s="44">
        <f t="shared" ref="I34:M34" si="17">IF(I25="Synthetic",0.0105,IF(I25="Steel",0.0038,"--"))</f>
        <v>1.0500000000000001E-2</v>
      </c>
      <c r="J34" s="44">
        <f t="shared" si="17"/>
        <v>1.0500000000000001E-2</v>
      </c>
      <c r="K34" s="44">
        <f t="shared" si="17"/>
        <v>3.8E-3</v>
      </c>
      <c r="L34" s="44">
        <f t="shared" si="17"/>
        <v>3.8E-3</v>
      </c>
      <c r="M34" s="44">
        <f t="shared" si="17"/>
        <v>3.8E-3</v>
      </c>
      <c r="N34" s="12"/>
      <c r="O34" s="44">
        <f>IF(O25="Synthetic",0.0105,IF(O25="Steel",0.0038,"--"))</f>
        <v>1.0500000000000001E-2</v>
      </c>
      <c r="P34" s="44">
        <f t="shared" ref="P34:R34" si="18">IF(P25="Synthetic",0.0105,IF(P25="Steel",0.0038,"--"))</f>
        <v>1.0500000000000001E-2</v>
      </c>
      <c r="Q34" s="44">
        <f t="shared" si="18"/>
        <v>3.8E-3</v>
      </c>
      <c r="R34" s="44">
        <f t="shared" si="18"/>
        <v>3.8E-3</v>
      </c>
      <c r="S34" s="12"/>
    </row>
    <row r="35" spans="1:19" s="1" customFormat="1" ht="12.95" customHeight="1" x14ac:dyDescent="0.2">
      <c r="A35" s="3"/>
      <c r="B35" s="11" t="s">
        <v>27</v>
      </c>
      <c r="C35" s="9" t="s">
        <v>66</v>
      </c>
      <c r="D35" s="70"/>
      <c r="E35" s="65"/>
      <c r="F35" s="12"/>
      <c r="G35" s="12"/>
      <c r="H35" s="35"/>
      <c r="I35" s="35"/>
      <c r="J35" s="35"/>
      <c r="K35" s="35"/>
      <c r="L35" s="35"/>
      <c r="M35" s="35"/>
      <c r="N35" s="12"/>
      <c r="O35" s="35"/>
      <c r="P35" s="35"/>
      <c r="Q35" s="35"/>
      <c r="R35" s="35"/>
      <c r="S35" s="12"/>
    </row>
    <row r="36" spans="1:19" s="1" customFormat="1" ht="12.95" customHeight="1" x14ac:dyDescent="0.2">
      <c r="A36" s="3"/>
      <c r="C36" s="6" t="s">
        <v>173</v>
      </c>
      <c r="D36" s="67" t="s">
        <v>67</v>
      </c>
      <c r="E36" s="68" t="s">
        <v>262</v>
      </c>
      <c r="F36" s="5" t="s">
        <v>14</v>
      </c>
      <c r="G36" s="12"/>
      <c r="H36" s="30" t="s">
        <v>689</v>
      </c>
      <c r="I36" s="30" t="s">
        <v>689</v>
      </c>
      <c r="J36" s="30" t="s">
        <v>689</v>
      </c>
      <c r="K36" s="30" t="s">
        <v>689</v>
      </c>
      <c r="L36" s="30" t="s">
        <v>689</v>
      </c>
      <c r="M36" s="30" t="s">
        <v>689</v>
      </c>
      <c r="N36" s="12"/>
      <c r="O36" s="30" t="s">
        <v>263</v>
      </c>
      <c r="P36" s="30" t="s">
        <v>263</v>
      </c>
      <c r="Q36" s="30" t="s">
        <v>263</v>
      </c>
      <c r="R36" s="30" t="s">
        <v>263</v>
      </c>
      <c r="S36" s="12"/>
    </row>
    <row r="37" spans="1:19" s="1" customFormat="1" ht="12.95" customHeight="1" x14ac:dyDescent="0.2">
      <c r="A37" s="3"/>
      <c r="C37" s="6" t="s">
        <v>174</v>
      </c>
      <c r="D37" s="67" t="s">
        <v>136</v>
      </c>
      <c r="E37" s="68" t="s">
        <v>340</v>
      </c>
      <c r="F37" s="5" t="s">
        <v>9</v>
      </c>
      <c r="G37" s="12"/>
      <c r="H37" s="30" t="s">
        <v>690</v>
      </c>
      <c r="I37" s="30" t="s">
        <v>690</v>
      </c>
      <c r="J37" s="30" t="s">
        <v>690</v>
      </c>
      <c r="K37" s="30" t="s">
        <v>690</v>
      </c>
      <c r="L37" s="30" t="s">
        <v>690</v>
      </c>
      <c r="M37" s="30" t="s">
        <v>690</v>
      </c>
      <c r="N37" s="12"/>
      <c r="O37" s="30" t="s">
        <v>651</v>
      </c>
      <c r="P37" s="30" t="s">
        <v>651</v>
      </c>
      <c r="Q37" s="30" t="s">
        <v>651</v>
      </c>
      <c r="R37" s="30" t="s">
        <v>651</v>
      </c>
      <c r="S37" s="12"/>
    </row>
    <row r="38" spans="1:19" s="1" customFormat="1" ht="12.95" customHeight="1" x14ac:dyDescent="0.2">
      <c r="A38" s="5"/>
      <c r="B38" s="29"/>
      <c r="C38" s="27" t="s">
        <v>175</v>
      </c>
      <c r="D38" s="73" t="s">
        <v>138</v>
      </c>
      <c r="E38" s="74" t="s">
        <v>141</v>
      </c>
      <c r="F38" s="28" t="s">
        <v>9</v>
      </c>
      <c r="G38" s="12"/>
      <c r="H38" s="37">
        <v>7.1981098034396567</v>
      </c>
      <c r="I38" s="37">
        <v>8.3878615908550316</v>
      </c>
      <c r="J38" s="37">
        <v>7.5833643226863998</v>
      </c>
      <c r="K38" s="37">
        <v>7.6434663940966772</v>
      </c>
      <c r="L38" s="37">
        <v>7.8298302265923923</v>
      </c>
      <c r="M38" s="37">
        <v>8.0069405203051929</v>
      </c>
      <c r="N38" s="12"/>
      <c r="O38" s="120">
        <v>17.5</v>
      </c>
      <c r="P38" s="120">
        <v>18</v>
      </c>
      <c r="Q38" s="120">
        <v>18.5</v>
      </c>
      <c r="R38" s="120">
        <v>18.5</v>
      </c>
      <c r="S38" s="12"/>
    </row>
    <row r="39" spans="1:19" s="1" customFormat="1" ht="12.95" customHeight="1" x14ac:dyDescent="0.2">
      <c r="A39" s="5"/>
      <c r="C39" s="27" t="s">
        <v>176</v>
      </c>
      <c r="D39" s="73" t="s">
        <v>139</v>
      </c>
      <c r="E39" s="74" t="s">
        <v>140</v>
      </c>
      <c r="F39" s="28" t="s">
        <v>9</v>
      </c>
      <c r="G39" s="12"/>
      <c r="H39" s="38">
        <v>4</v>
      </c>
      <c r="I39" s="38">
        <v>4</v>
      </c>
      <c r="J39" s="38">
        <v>4</v>
      </c>
      <c r="K39" s="38">
        <v>4</v>
      </c>
      <c r="L39" s="38">
        <v>4</v>
      </c>
      <c r="M39" s="38">
        <v>4</v>
      </c>
      <c r="N39" s="12"/>
      <c r="O39" s="118"/>
      <c r="P39" s="118"/>
      <c r="Q39" s="118"/>
      <c r="R39" s="118"/>
      <c r="S39" s="12"/>
    </row>
    <row r="40" spans="1:19" s="1" customFormat="1" ht="12.95" customHeight="1" x14ac:dyDescent="0.2">
      <c r="A40" s="3"/>
      <c r="B40" s="11" t="s">
        <v>29</v>
      </c>
      <c r="C40" s="9" t="s">
        <v>273</v>
      </c>
      <c r="D40" s="70"/>
      <c r="E40" s="65"/>
      <c r="F40" s="12"/>
      <c r="G40" s="12"/>
      <c r="H40" s="35"/>
      <c r="I40" s="35"/>
      <c r="J40" s="35"/>
      <c r="K40" s="35"/>
      <c r="L40" s="35"/>
      <c r="M40" s="35"/>
      <c r="N40" s="12"/>
      <c r="O40" s="35"/>
      <c r="P40" s="35"/>
      <c r="Q40" s="35"/>
      <c r="R40" s="35"/>
      <c r="S40" s="12"/>
    </row>
    <row r="41" spans="1:19" s="1" customFormat="1" ht="12.95" customHeight="1" x14ac:dyDescent="0.2">
      <c r="A41" s="3"/>
      <c r="C41" s="27" t="s">
        <v>177</v>
      </c>
      <c r="D41" s="67" t="s">
        <v>68</v>
      </c>
      <c r="E41" s="68" t="s">
        <v>264</v>
      </c>
      <c r="F41" s="5" t="s">
        <v>69</v>
      </c>
      <c r="G41" s="12"/>
      <c r="H41" s="118"/>
      <c r="I41" s="118"/>
      <c r="J41" s="118"/>
      <c r="K41" s="118"/>
      <c r="L41" s="118"/>
      <c r="M41" s="118"/>
      <c r="N41" s="12"/>
      <c r="O41" s="118"/>
      <c r="P41" s="118"/>
      <c r="Q41" s="118"/>
      <c r="R41" s="118"/>
      <c r="S41" s="12"/>
    </row>
    <row r="42" spans="1:19" s="1" customFormat="1" ht="12.95" customHeight="1" x14ac:dyDescent="0.2">
      <c r="A42" s="3"/>
      <c r="C42" s="27" t="s">
        <v>178</v>
      </c>
      <c r="D42" s="73" t="s">
        <v>119</v>
      </c>
      <c r="E42" s="74" t="s">
        <v>137</v>
      </c>
      <c r="F42" s="28" t="s">
        <v>9</v>
      </c>
      <c r="G42" s="12"/>
      <c r="H42" s="118"/>
      <c r="I42" s="118"/>
      <c r="J42" s="118"/>
      <c r="K42" s="118"/>
      <c r="L42" s="118"/>
      <c r="M42" s="118"/>
      <c r="N42" s="12"/>
      <c r="O42" s="118"/>
      <c r="P42" s="118"/>
      <c r="Q42" s="118"/>
      <c r="R42" s="118"/>
      <c r="S42" s="12"/>
    </row>
    <row r="43" spans="1:19" s="1" customFormat="1" ht="12.95" customHeight="1" x14ac:dyDescent="0.2">
      <c r="A43" s="3"/>
      <c r="C43" s="27" t="s">
        <v>179</v>
      </c>
      <c r="D43" s="73" t="s">
        <v>274</v>
      </c>
      <c r="E43" s="74" t="s">
        <v>353</v>
      </c>
      <c r="F43" s="28" t="s">
        <v>9</v>
      </c>
      <c r="G43" s="12"/>
      <c r="H43" s="118"/>
      <c r="I43" s="118"/>
      <c r="J43" s="118"/>
      <c r="K43" s="118"/>
      <c r="L43" s="118"/>
      <c r="M43" s="118"/>
      <c r="N43" s="12"/>
      <c r="O43" s="118"/>
      <c r="P43" s="118"/>
      <c r="Q43" s="118"/>
      <c r="R43" s="118"/>
      <c r="S43" s="12"/>
    </row>
    <row r="44" spans="1:19" s="1" customFormat="1" ht="12.95" customHeight="1" x14ac:dyDescent="0.2">
      <c r="A44" s="3"/>
      <c r="C44" s="27" t="s">
        <v>180</v>
      </c>
      <c r="D44" s="73" t="s">
        <v>275</v>
      </c>
      <c r="E44" s="74" t="s">
        <v>355</v>
      </c>
      <c r="F44" s="28" t="s">
        <v>9</v>
      </c>
      <c r="G44" s="12"/>
      <c r="H44" s="118"/>
      <c r="I44" s="118"/>
      <c r="J44" s="118"/>
      <c r="K44" s="118"/>
      <c r="L44" s="118"/>
      <c r="M44" s="118"/>
      <c r="N44" s="12"/>
      <c r="O44" s="118"/>
      <c r="P44" s="118"/>
      <c r="Q44" s="118"/>
      <c r="R44" s="118"/>
      <c r="S44" s="12"/>
    </row>
    <row r="45" spans="1:19" s="1" customFormat="1" ht="12.95" customHeight="1" x14ac:dyDescent="0.2">
      <c r="A45" s="3"/>
      <c r="C45" s="27" t="s">
        <v>181</v>
      </c>
      <c r="D45" s="73" t="s">
        <v>720</v>
      </c>
      <c r="E45" s="199" t="s">
        <v>75</v>
      </c>
      <c r="F45" s="28" t="s">
        <v>8</v>
      </c>
      <c r="G45" s="12"/>
      <c r="H45" s="37">
        <v>3.61</v>
      </c>
      <c r="I45" s="37">
        <v>3.71</v>
      </c>
      <c r="J45" s="37">
        <v>3.97</v>
      </c>
      <c r="K45" s="37">
        <v>2.65</v>
      </c>
      <c r="L45" s="37">
        <v>3.34</v>
      </c>
      <c r="M45" s="37">
        <v>3.24</v>
      </c>
      <c r="N45" s="12"/>
      <c r="O45" s="37">
        <v>3.205656199605186</v>
      </c>
      <c r="P45" s="37">
        <v>3.1289849699066639</v>
      </c>
      <c r="Q45" s="37">
        <v>3.2690876578710246</v>
      </c>
      <c r="R45" s="37">
        <v>2.9144365002828216</v>
      </c>
      <c r="S45" s="12"/>
    </row>
    <row r="46" spans="1:19" s="1" customFormat="1" ht="12.95" customHeight="1" x14ac:dyDescent="0.2">
      <c r="A46" s="3"/>
      <c r="C46" s="27" t="s">
        <v>255</v>
      </c>
      <c r="D46" s="75" t="s">
        <v>721</v>
      </c>
      <c r="E46" s="199" t="s">
        <v>76</v>
      </c>
      <c r="F46" s="28" t="s">
        <v>8</v>
      </c>
      <c r="G46" s="12"/>
      <c r="H46" s="37">
        <v>0.75</v>
      </c>
      <c r="I46" s="37">
        <v>0.77</v>
      </c>
      <c r="J46" s="37">
        <v>0.73</v>
      </c>
      <c r="K46" s="37">
        <v>1.29</v>
      </c>
      <c r="L46" s="37">
        <v>1.0900000000000001</v>
      </c>
      <c r="M46" s="37">
        <v>1.01</v>
      </c>
      <c r="N46" s="12"/>
      <c r="O46" s="37">
        <v>0.4839273610256582</v>
      </c>
      <c r="P46" s="37">
        <v>0.80976318820111848</v>
      </c>
      <c r="Q46" s="37">
        <v>1.4955326017126971</v>
      </c>
      <c r="R46" s="37">
        <v>0.66947000136543366</v>
      </c>
      <c r="S46" s="12"/>
    </row>
    <row r="47" spans="1:19" s="1" customFormat="1" ht="12.95" customHeight="1" x14ac:dyDescent="0.2">
      <c r="A47" s="3"/>
      <c r="C47" s="27" t="s">
        <v>256</v>
      </c>
      <c r="D47" s="75" t="s">
        <v>722</v>
      </c>
      <c r="E47" s="199" t="s">
        <v>142</v>
      </c>
      <c r="F47" s="28" t="s">
        <v>11</v>
      </c>
      <c r="G47" s="12"/>
      <c r="H47" s="37">
        <v>18.059999999999999</v>
      </c>
      <c r="I47" s="37">
        <v>17.46</v>
      </c>
      <c r="J47" s="37">
        <v>19.55</v>
      </c>
      <c r="K47" s="37">
        <v>12.94</v>
      </c>
      <c r="L47" s="37">
        <v>16.18</v>
      </c>
      <c r="M47" s="37">
        <v>15.56</v>
      </c>
      <c r="N47" s="12"/>
      <c r="O47" s="37">
        <v>21.8176960945129</v>
      </c>
      <c r="P47" s="37">
        <v>21.036165952682499</v>
      </c>
      <c r="Q47" s="37">
        <v>21.7067420482636</v>
      </c>
      <c r="R47" s="37">
        <v>19.357687234878501</v>
      </c>
      <c r="S47" s="12"/>
    </row>
    <row r="48" spans="1:19" s="1" customFormat="1" ht="12.95" customHeight="1" x14ac:dyDescent="0.2">
      <c r="A48" s="3"/>
      <c r="C48" s="27" t="s">
        <v>257</v>
      </c>
      <c r="D48" s="73" t="s">
        <v>730</v>
      </c>
      <c r="E48" s="199" t="s">
        <v>143</v>
      </c>
      <c r="F48" s="28" t="s">
        <v>11</v>
      </c>
      <c r="G48" s="12"/>
      <c r="H48" s="37">
        <v>3.7469999999999999</v>
      </c>
      <c r="I48" s="37">
        <v>3.6230000000000002</v>
      </c>
      <c r="J48" s="37">
        <v>3.5640000000000001</v>
      </c>
      <c r="K48" s="37">
        <v>6.3129999999999997</v>
      </c>
      <c r="L48" s="37">
        <v>5.2759999999999998</v>
      </c>
      <c r="M48" s="37">
        <v>4.843</v>
      </c>
      <c r="N48" s="12"/>
      <c r="O48" s="37">
        <v>3.2936096191406299</v>
      </c>
      <c r="P48" s="37">
        <v>5.4440379142761204</v>
      </c>
      <c r="Q48" s="37">
        <v>9.9303364753723091</v>
      </c>
      <c r="R48" s="37">
        <v>4.4466197490692103</v>
      </c>
      <c r="S48" s="12"/>
    </row>
    <row r="49" spans="1:19" s="1" customFormat="1" ht="12.95" customHeight="1" x14ac:dyDescent="0.2">
      <c r="A49" s="3"/>
      <c r="C49" s="27" t="s">
        <v>258</v>
      </c>
      <c r="D49" s="75" t="s">
        <v>729</v>
      </c>
      <c r="E49" s="199" t="s">
        <v>350</v>
      </c>
      <c r="F49" s="14" t="s">
        <v>13</v>
      </c>
      <c r="G49" s="12"/>
      <c r="H49" s="30" t="s">
        <v>500</v>
      </c>
      <c r="I49" s="30" t="s">
        <v>500</v>
      </c>
      <c r="J49" s="30" t="s">
        <v>500</v>
      </c>
      <c r="K49" s="30" t="s">
        <v>500</v>
      </c>
      <c r="L49" s="30" t="s">
        <v>500</v>
      </c>
      <c r="M49" s="30" t="s">
        <v>500</v>
      </c>
      <c r="N49" s="12"/>
      <c r="O49" s="30" t="s">
        <v>500</v>
      </c>
      <c r="P49" s="30" t="s">
        <v>500</v>
      </c>
      <c r="Q49" s="30" t="s">
        <v>500</v>
      </c>
      <c r="R49" s="30" t="s">
        <v>500</v>
      </c>
      <c r="S49" s="12"/>
    </row>
    <row r="50" spans="1:19" s="1" customFormat="1" ht="12.95" customHeight="1" x14ac:dyDescent="0.2">
      <c r="A50" s="3"/>
      <c r="C50" s="27" t="s">
        <v>269</v>
      </c>
      <c r="D50" s="75" t="s">
        <v>723</v>
      </c>
      <c r="E50" s="74" t="s">
        <v>64</v>
      </c>
      <c r="F50" s="5" t="s">
        <v>43</v>
      </c>
      <c r="G50" s="12"/>
      <c r="H50" s="39">
        <v>200</v>
      </c>
      <c r="I50" s="39">
        <v>200</v>
      </c>
      <c r="J50" s="39">
        <v>200</v>
      </c>
      <c r="K50" s="39">
        <v>200</v>
      </c>
      <c r="L50" s="39">
        <v>200</v>
      </c>
      <c r="M50" s="39">
        <v>200</v>
      </c>
      <c r="N50" s="12"/>
      <c r="O50" s="39">
        <v>200</v>
      </c>
      <c r="P50" s="39">
        <v>200</v>
      </c>
      <c r="Q50" s="39">
        <v>200</v>
      </c>
      <c r="R50" s="39">
        <v>200</v>
      </c>
      <c r="S50" s="12"/>
    </row>
    <row r="51" spans="1:19" s="1" customFormat="1" ht="12.95" customHeight="1" x14ac:dyDescent="0.2">
      <c r="A51" s="3"/>
      <c r="C51" s="27" t="s">
        <v>270</v>
      </c>
      <c r="D51" s="75" t="s">
        <v>724</v>
      </c>
      <c r="E51" s="115" t="s">
        <v>351</v>
      </c>
      <c r="F51" s="5" t="s">
        <v>43</v>
      </c>
      <c r="G51" s="12"/>
      <c r="H51" s="39">
        <v>200</v>
      </c>
      <c r="I51" s="39">
        <v>200</v>
      </c>
      <c r="J51" s="39">
        <v>200</v>
      </c>
      <c r="K51" s="39">
        <v>200</v>
      </c>
      <c r="L51" s="39">
        <v>200</v>
      </c>
      <c r="M51" s="39">
        <v>200</v>
      </c>
      <c r="N51" s="12"/>
      <c r="O51" s="39">
        <v>141</v>
      </c>
      <c r="P51" s="39">
        <v>137</v>
      </c>
      <c r="Q51" s="39">
        <v>205</v>
      </c>
      <c r="R51" s="39">
        <v>190</v>
      </c>
      <c r="S51" s="12"/>
    </row>
    <row r="52" spans="1:19" s="1" customFormat="1" ht="12.95" customHeight="1" x14ac:dyDescent="0.2">
      <c r="A52" s="3"/>
      <c r="C52" s="27" t="s">
        <v>271</v>
      </c>
      <c r="D52" s="75" t="s">
        <v>725</v>
      </c>
      <c r="E52" s="116" t="s">
        <v>727</v>
      </c>
      <c r="F52" s="5" t="s">
        <v>43</v>
      </c>
      <c r="G52" s="12"/>
      <c r="H52" s="39">
        <v>107</v>
      </c>
      <c r="I52" s="39">
        <v>112</v>
      </c>
      <c r="J52" s="39">
        <v>106</v>
      </c>
      <c r="K52" s="39">
        <v>115</v>
      </c>
      <c r="L52" s="39">
        <v>118</v>
      </c>
      <c r="M52" s="39">
        <v>119</v>
      </c>
      <c r="N52" s="12"/>
      <c r="O52" s="39">
        <v>85</v>
      </c>
      <c r="P52" s="39">
        <v>77.7</v>
      </c>
      <c r="Q52" s="39">
        <v>129</v>
      </c>
      <c r="R52" s="39">
        <v>147</v>
      </c>
      <c r="S52" s="12"/>
    </row>
    <row r="53" spans="1:19" s="1" customFormat="1" ht="12.95" customHeight="1" x14ac:dyDescent="0.2">
      <c r="A53" s="5"/>
      <c r="C53" s="27" t="s">
        <v>272</v>
      </c>
      <c r="D53" s="75" t="s">
        <v>726</v>
      </c>
      <c r="E53" s="116" t="s">
        <v>728</v>
      </c>
      <c r="F53" s="5" t="s">
        <v>43</v>
      </c>
      <c r="G53" s="12"/>
      <c r="H53" s="39">
        <v>107</v>
      </c>
      <c r="I53" s="39">
        <v>112</v>
      </c>
      <c r="J53" s="39">
        <v>106</v>
      </c>
      <c r="K53" s="39">
        <v>115</v>
      </c>
      <c r="L53" s="39">
        <v>118</v>
      </c>
      <c r="M53" s="39">
        <v>119</v>
      </c>
      <c r="N53" s="12"/>
      <c r="O53" s="118"/>
      <c r="P53" s="118"/>
      <c r="Q53" s="118"/>
      <c r="R53" s="118"/>
      <c r="S53" s="12"/>
    </row>
    <row r="54" spans="1:19" s="1" customFormat="1" ht="12.95" customHeight="1" x14ac:dyDescent="0.2">
      <c r="A54" s="3"/>
      <c r="B54" s="11" t="s">
        <v>30</v>
      </c>
      <c r="C54" s="63" t="s">
        <v>352</v>
      </c>
      <c r="D54" s="70"/>
      <c r="E54" s="65"/>
      <c r="F54" s="12"/>
      <c r="G54" s="12"/>
      <c r="H54" s="35"/>
      <c r="I54" s="35"/>
      <c r="J54" s="35"/>
      <c r="K54" s="35"/>
      <c r="L54" s="35"/>
      <c r="M54" s="35"/>
      <c r="N54" s="12"/>
      <c r="O54" s="35"/>
      <c r="P54" s="35"/>
      <c r="Q54" s="35"/>
      <c r="R54" s="35"/>
      <c r="S54" s="12"/>
    </row>
    <row r="55" spans="1:19" s="1" customFormat="1" ht="12.95" customHeight="1" x14ac:dyDescent="0.2">
      <c r="A55" s="3"/>
      <c r="C55" s="27" t="s">
        <v>182</v>
      </c>
      <c r="D55" s="67" t="s">
        <v>68</v>
      </c>
      <c r="E55" s="68" t="s">
        <v>264</v>
      </c>
      <c r="F55" s="5" t="s">
        <v>69</v>
      </c>
      <c r="G55" s="12"/>
      <c r="H55" s="118"/>
      <c r="I55" s="118"/>
      <c r="J55" s="118"/>
      <c r="K55" s="118"/>
      <c r="L55" s="118"/>
      <c r="M55" s="118"/>
      <c r="N55" s="12"/>
      <c r="O55" s="118"/>
      <c r="P55" s="118"/>
      <c r="Q55" s="118"/>
      <c r="R55" s="118"/>
      <c r="S55" s="12"/>
    </row>
    <row r="56" spans="1:19" s="1" customFormat="1" ht="12.95" customHeight="1" x14ac:dyDescent="0.2">
      <c r="A56" s="3"/>
      <c r="C56" s="27" t="s">
        <v>183</v>
      </c>
      <c r="D56" s="73" t="s">
        <v>119</v>
      </c>
      <c r="E56" s="74" t="s">
        <v>137</v>
      </c>
      <c r="F56" s="28" t="s">
        <v>9</v>
      </c>
      <c r="G56" s="12"/>
      <c r="H56" s="118"/>
      <c r="I56" s="118"/>
      <c r="J56" s="118"/>
      <c r="K56" s="118"/>
      <c r="L56" s="118"/>
      <c r="M56" s="118"/>
      <c r="N56" s="12"/>
      <c r="O56" s="118"/>
      <c r="P56" s="118"/>
      <c r="Q56" s="118"/>
      <c r="R56" s="118"/>
      <c r="S56" s="12"/>
    </row>
    <row r="57" spans="1:19" s="1" customFormat="1" ht="12.95" customHeight="1" x14ac:dyDescent="0.2">
      <c r="A57" s="3"/>
      <c r="C57" s="27" t="s">
        <v>184</v>
      </c>
      <c r="D57" s="73" t="s">
        <v>274</v>
      </c>
      <c r="E57" s="74" t="s">
        <v>353</v>
      </c>
      <c r="F57" s="28" t="s">
        <v>9</v>
      </c>
      <c r="G57" s="12"/>
      <c r="H57" s="118"/>
      <c r="I57" s="118"/>
      <c r="J57" s="118"/>
      <c r="K57" s="118"/>
      <c r="L57" s="118"/>
      <c r="M57" s="118"/>
      <c r="N57" s="12"/>
      <c r="O57" s="118"/>
      <c r="P57" s="118"/>
      <c r="Q57" s="118"/>
      <c r="R57" s="118"/>
      <c r="S57" s="12"/>
    </row>
    <row r="58" spans="1:19" s="1" customFormat="1" ht="12.95" customHeight="1" x14ac:dyDescent="0.2">
      <c r="A58" s="3"/>
      <c r="C58" s="27" t="s">
        <v>185</v>
      </c>
      <c r="D58" s="73" t="s">
        <v>275</v>
      </c>
      <c r="E58" s="74" t="s">
        <v>354</v>
      </c>
      <c r="F58" s="28" t="s">
        <v>9</v>
      </c>
      <c r="G58" s="12"/>
      <c r="H58" s="118"/>
      <c r="I58" s="118"/>
      <c r="J58" s="118"/>
      <c r="K58" s="118"/>
      <c r="L58" s="118"/>
      <c r="M58" s="118"/>
      <c r="N58" s="12"/>
      <c r="O58" s="118"/>
      <c r="P58" s="118"/>
      <c r="Q58" s="118"/>
      <c r="R58" s="118"/>
      <c r="S58" s="12"/>
    </row>
    <row r="59" spans="1:19" s="1" customFormat="1" ht="12.95" customHeight="1" x14ac:dyDescent="0.2">
      <c r="A59" s="3"/>
      <c r="C59" s="27" t="s">
        <v>186</v>
      </c>
      <c r="D59" s="22" t="s">
        <v>111</v>
      </c>
      <c r="E59" s="199" t="s">
        <v>778</v>
      </c>
      <c r="F59" s="5" t="s">
        <v>7</v>
      </c>
      <c r="G59" s="12"/>
      <c r="H59" s="32">
        <v>0.5</v>
      </c>
      <c r="I59" s="32">
        <v>0.5</v>
      </c>
      <c r="J59" s="32">
        <v>0.5</v>
      </c>
      <c r="K59" s="32">
        <v>0.5</v>
      </c>
      <c r="L59" s="32">
        <v>0.5</v>
      </c>
      <c r="M59" s="32">
        <v>0.5</v>
      </c>
      <c r="N59" s="12"/>
      <c r="O59" s="32">
        <v>0.5</v>
      </c>
      <c r="P59" s="32">
        <v>0.5</v>
      </c>
      <c r="Q59" s="32">
        <v>0.5</v>
      </c>
      <c r="R59" s="32">
        <v>0.5</v>
      </c>
      <c r="S59" s="12"/>
    </row>
    <row r="60" spans="1:19" s="1" customFormat="1" ht="12.95" customHeight="1" x14ac:dyDescent="0.2">
      <c r="A60" s="3"/>
      <c r="B60" s="26"/>
      <c r="C60" s="27" t="s">
        <v>187</v>
      </c>
      <c r="D60" s="78" t="s">
        <v>775</v>
      </c>
      <c r="E60" s="199" t="s">
        <v>359</v>
      </c>
      <c r="F60" s="28" t="s">
        <v>11</v>
      </c>
      <c r="G60" s="12"/>
      <c r="H60" s="30">
        <v>1.9</v>
      </c>
      <c r="I60" s="30">
        <v>1.8</v>
      </c>
      <c r="J60" s="30">
        <v>1.7</v>
      </c>
      <c r="K60" s="30">
        <v>2.9</v>
      </c>
      <c r="L60" s="30">
        <v>2.8</v>
      </c>
      <c r="M60" s="30">
        <v>2.7</v>
      </c>
      <c r="N60" s="12"/>
      <c r="O60" s="37">
        <v>1.6468048095703149</v>
      </c>
      <c r="P60" s="37">
        <v>2.7220189571380602</v>
      </c>
      <c r="Q60" s="37">
        <v>4.9651682376861546</v>
      </c>
      <c r="R60" s="37">
        <v>2.2233098745346052</v>
      </c>
      <c r="S60" s="12"/>
    </row>
    <row r="61" spans="1:19" s="1" customFormat="1" ht="12.95" customHeight="1" x14ac:dyDescent="0.2">
      <c r="A61" s="3"/>
      <c r="B61" s="26"/>
      <c r="C61" s="27" t="s">
        <v>265</v>
      </c>
      <c r="D61" s="78" t="s">
        <v>776</v>
      </c>
      <c r="E61" s="199" t="s">
        <v>358</v>
      </c>
      <c r="F61" s="29" t="s">
        <v>10</v>
      </c>
      <c r="G61" s="12"/>
      <c r="H61" s="37">
        <v>0.3803042433947158</v>
      </c>
      <c r="I61" s="37">
        <v>0.38255589290643111</v>
      </c>
      <c r="J61" s="37">
        <v>0.34820426487093153</v>
      </c>
      <c r="K61" s="37">
        <v>0.59258672580389671</v>
      </c>
      <c r="L61" s="37">
        <v>0.57846853677028054</v>
      </c>
      <c r="M61" s="37">
        <v>0.56308073508156098</v>
      </c>
      <c r="N61" s="12"/>
      <c r="O61" s="37">
        <v>0.2419636805128291</v>
      </c>
      <c r="P61" s="37">
        <v>0.40488159410055924</v>
      </c>
      <c r="Q61" s="37">
        <v>0.74776630085634854</v>
      </c>
      <c r="R61" s="37">
        <v>0.33473500068271683</v>
      </c>
      <c r="S61" s="12"/>
    </row>
    <row r="62" spans="1:19" s="159" customFormat="1" ht="12.95" customHeight="1" x14ac:dyDescent="0.2">
      <c r="A62" s="156"/>
      <c r="B62" s="157"/>
      <c r="C62" s="166" t="s">
        <v>266</v>
      </c>
      <c r="D62" s="78" t="s">
        <v>356</v>
      </c>
      <c r="E62" s="199" t="s">
        <v>779</v>
      </c>
      <c r="F62" s="158" t="s">
        <v>7</v>
      </c>
      <c r="G62" s="154"/>
      <c r="H62" s="155">
        <f>(H61/H46)*100</f>
        <v>50.707232452628773</v>
      </c>
      <c r="I62" s="155">
        <f t="shared" ref="I62:M62" si="19">(I61/I46)*100</f>
        <v>49.682583494341706</v>
      </c>
      <c r="J62" s="155">
        <f t="shared" si="19"/>
        <v>47.699214365881033</v>
      </c>
      <c r="K62" s="155">
        <f t="shared" si="19"/>
        <v>45.936955488674165</v>
      </c>
      <c r="L62" s="155">
        <f t="shared" si="19"/>
        <v>53.070507960576194</v>
      </c>
      <c r="M62" s="155">
        <f t="shared" si="19"/>
        <v>55.750567829857523</v>
      </c>
      <c r="N62" s="154"/>
      <c r="O62" s="155">
        <f>(O61/O46)*100</f>
        <v>50</v>
      </c>
      <c r="P62" s="155">
        <f t="shared" ref="P62" si="20">(P61/P46)*100</f>
        <v>50</v>
      </c>
      <c r="Q62" s="155">
        <f t="shared" ref="Q62" si="21">(Q61/Q46)*100</f>
        <v>50</v>
      </c>
      <c r="R62" s="155">
        <f t="shared" ref="R62" si="22">(R61/R46)*100</f>
        <v>50</v>
      </c>
      <c r="S62" s="154"/>
    </row>
    <row r="63" spans="1:19" s="1" customFormat="1" ht="12.95" customHeight="1" x14ac:dyDescent="0.2">
      <c r="A63" s="3"/>
      <c r="C63" s="27" t="s">
        <v>267</v>
      </c>
      <c r="D63" s="22" t="s">
        <v>73</v>
      </c>
      <c r="E63" s="198" t="s">
        <v>777</v>
      </c>
      <c r="F63" s="5" t="s">
        <v>74</v>
      </c>
      <c r="G63" s="12"/>
      <c r="H63" s="41">
        <v>30</v>
      </c>
      <c r="I63" s="41">
        <v>30</v>
      </c>
      <c r="J63" s="41">
        <v>30</v>
      </c>
      <c r="K63" s="41">
        <v>30</v>
      </c>
      <c r="L63" s="41">
        <v>30</v>
      </c>
      <c r="M63" s="41">
        <v>30</v>
      </c>
      <c r="N63" s="12"/>
      <c r="O63" s="41">
        <v>44</v>
      </c>
      <c r="P63" s="41">
        <v>43</v>
      </c>
      <c r="Q63" s="41">
        <v>38</v>
      </c>
      <c r="R63" s="41">
        <v>54</v>
      </c>
      <c r="S63" s="12"/>
    </row>
    <row r="64" spans="1:19" s="1" customFormat="1" ht="12.95" customHeight="1" x14ac:dyDescent="0.2">
      <c r="A64" s="5"/>
      <c r="C64" s="6" t="s">
        <v>268</v>
      </c>
      <c r="D64" s="22" t="s">
        <v>72</v>
      </c>
      <c r="E64" s="74" t="s">
        <v>357</v>
      </c>
      <c r="F64" s="5" t="s">
        <v>12</v>
      </c>
      <c r="G64" s="12"/>
      <c r="H64" s="41">
        <v>366</v>
      </c>
      <c r="I64" s="41">
        <v>366</v>
      </c>
      <c r="J64" s="41">
        <v>366</v>
      </c>
      <c r="K64" s="41">
        <v>366</v>
      </c>
      <c r="L64" s="41">
        <v>366</v>
      </c>
      <c r="M64" s="41">
        <v>366</v>
      </c>
      <c r="N64" s="12"/>
      <c r="O64" s="41">
        <v>366</v>
      </c>
      <c r="P64" s="41">
        <v>366</v>
      </c>
      <c r="Q64" s="41">
        <v>366</v>
      </c>
      <c r="R64" s="41">
        <v>366</v>
      </c>
      <c r="S64" s="12"/>
    </row>
    <row r="65" spans="1:19" s="1" customFormat="1" ht="12.95" customHeight="1" x14ac:dyDescent="0.2">
      <c r="A65" s="3"/>
      <c r="B65" s="11" t="s">
        <v>32</v>
      </c>
      <c r="C65" s="9" t="s">
        <v>391</v>
      </c>
      <c r="D65" s="70"/>
      <c r="E65" s="65"/>
      <c r="F65" s="12"/>
      <c r="G65" s="12"/>
      <c r="H65" s="35"/>
      <c r="I65" s="35"/>
      <c r="J65" s="35"/>
      <c r="K65" s="35"/>
      <c r="L65" s="35"/>
      <c r="M65" s="35"/>
      <c r="N65" s="12"/>
      <c r="O65" s="35"/>
      <c r="P65" s="35"/>
      <c r="Q65" s="35"/>
      <c r="R65" s="35"/>
      <c r="S65" s="12"/>
    </row>
    <row r="66" spans="1:19" s="1" customFormat="1" ht="12.95" customHeight="1" x14ac:dyDescent="0.2">
      <c r="A66" s="3"/>
      <c r="B66" s="148">
        <v>0</v>
      </c>
      <c r="C66" s="27" t="s">
        <v>191</v>
      </c>
      <c r="D66" s="75" t="s">
        <v>731</v>
      </c>
      <c r="E66" s="17" t="s">
        <v>732</v>
      </c>
      <c r="F66" s="5" t="s">
        <v>43</v>
      </c>
      <c r="G66" s="12"/>
      <c r="H66" s="38">
        <v>51</v>
      </c>
      <c r="I66" s="38">
        <v>55</v>
      </c>
      <c r="J66" s="38">
        <v>58</v>
      </c>
      <c r="K66" s="38">
        <v>52</v>
      </c>
      <c r="L66" s="38">
        <v>54</v>
      </c>
      <c r="M66" s="38">
        <v>57</v>
      </c>
      <c r="N66" s="12"/>
      <c r="O66" s="38">
        <v>56</v>
      </c>
      <c r="P66" s="38">
        <v>46</v>
      </c>
      <c r="Q66" s="38">
        <v>40</v>
      </c>
      <c r="R66" s="38">
        <v>56</v>
      </c>
      <c r="S66" s="12"/>
    </row>
    <row r="67" spans="1:19" s="1" customFormat="1" ht="12.95" customHeight="1" x14ac:dyDescent="0.2">
      <c r="A67" s="3"/>
      <c r="B67" s="149">
        <f>(B69/24/60)*10</f>
        <v>6.9444444444444441E-3</v>
      </c>
      <c r="C67" s="27" t="s">
        <v>192</v>
      </c>
      <c r="D67" s="75" t="s">
        <v>733</v>
      </c>
      <c r="E67" s="193" t="s">
        <v>734</v>
      </c>
      <c r="F67" s="5" t="s">
        <v>43</v>
      </c>
      <c r="G67" s="12"/>
      <c r="H67" s="38">
        <v>84.276359109401795</v>
      </c>
      <c r="I67" s="38">
        <v>89.648170439956601</v>
      </c>
      <c r="J67" s="38">
        <v>90.373202452653601</v>
      </c>
      <c r="K67" s="38">
        <v>54.634786377478598</v>
      </c>
      <c r="L67" s="38">
        <v>57.763417652913702</v>
      </c>
      <c r="M67" s="38">
        <v>60.172281481481498</v>
      </c>
      <c r="N67" s="12"/>
      <c r="O67" s="38">
        <v>76</v>
      </c>
      <c r="P67" s="38">
        <v>63</v>
      </c>
      <c r="Q67" s="38">
        <v>41</v>
      </c>
      <c r="R67" s="38">
        <v>58</v>
      </c>
      <c r="S67" s="12"/>
    </row>
    <row r="68" spans="1:19" s="1" customFormat="1" ht="12.95" customHeight="1" x14ac:dyDescent="0.2">
      <c r="A68" s="3"/>
      <c r="B68" s="149">
        <f>(B69/24/60)*30</f>
        <v>2.0833333333333332E-2</v>
      </c>
      <c r="C68" s="27" t="s">
        <v>193</v>
      </c>
      <c r="D68" s="75" t="s">
        <v>735</v>
      </c>
      <c r="E68" s="193" t="s">
        <v>736</v>
      </c>
      <c r="F68" s="5" t="s">
        <v>43</v>
      </c>
      <c r="G68" s="12"/>
      <c r="H68" s="38">
        <v>87.071100771613402</v>
      </c>
      <c r="I68" s="38">
        <v>92.4552488361565</v>
      </c>
      <c r="J68" s="38">
        <v>93.151680411919202</v>
      </c>
      <c r="K68" s="38">
        <v>54.7093961126346</v>
      </c>
      <c r="L68" s="38">
        <v>57.867755376870399</v>
      </c>
      <c r="M68" s="38">
        <v>60.271512269305902</v>
      </c>
      <c r="N68" s="12"/>
      <c r="O68" s="38">
        <v>85</v>
      </c>
      <c r="P68" s="38">
        <v>72.5</v>
      </c>
      <c r="Q68" s="38">
        <v>41.5</v>
      </c>
      <c r="R68" s="38">
        <v>58.5</v>
      </c>
      <c r="S68" s="12"/>
    </row>
    <row r="69" spans="1:19" s="1" customFormat="1" ht="12.95" customHeight="1" x14ac:dyDescent="0.2">
      <c r="A69" s="3"/>
      <c r="B69" s="148">
        <v>1</v>
      </c>
      <c r="C69" s="27" t="s">
        <v>194</v>
      </c>
      <c r="D69" s="75" t="s">
        <v>737</v>
      </c>
      <c r="E69" s="193" t="s">
        <v>738</v>
      </c>
      <c r="F69" s="5" t="s">
        <v>43</v>
      </c>
      <c r="G69" s="12"/>
      <c r="H69" s="38">
        <v>141.656405439201</v>
      </c>
      <c r="I69" s="38">
        <v>148.50264649808</v>
      </c>
      <c r="J69" s="38">
        <v>149.20158856721099</v>
      </c>
      <c r="K69" s="38">
        <v>56.692874022658998</v>
      </c>
      <c r="L69" s="38">
        <v>61.304120012394897</v>
      </c>
      <c r="M69" s="38">
        <v>62.876244753301201</v>
      </c>
      <c r="N69" s="12"/>
      <c r="O69" s="38">
        <v>136</v>
      </c>
      <c r="P69" s="38">
        <v>122</v>
      </c>
      <c r="Q69" s="38">
        <v>43.5</v>
      </c>
      <c r="R69" s="38">
        <v>63.5</v>
      </c>
      <c r="S69" s="12"/>
    </row>
    <row r="70" spans="1:19" s="1" customFormat="1" ht="12.95" customHeight="1" x14ac:dyDescent="0.2">
      <c r="A70" s="3"/>
      <c r="B70" s="148">
        <v>2</v>
      </c>
      <c r="C70" s="27" t="s">
        <v>195</v>
      </c>
      <c r="D70" s="75" t="s">
        <v>739</v>
      </c>
      <c r="E70" s="193" t="s">
        <v>740</v>
      </c>
      <c r="F70" s="5" t="s">
        <v>43</v>
      </c>
      <c r="G70" s="12"/>
      <c r="H70" s="38">
        <v>158.93291715799199</v>
      </c>
      <c r="I70" s="38">
        <v>166.54095444222199</v>
      </c>
      <c r="J70" s="38">
        <v>167.191994466041</v>
      </c>
      <c r="K70" s="38">
        <v>57.1779467325632</v>
      </c>
      <c r="L70" s="38">
        <v>62.151349905243499</v>
      </c>
      <c r="M70" s="38">
        <v>63.745222112979299</v>
      </c>
      <c r="N70" s="12"/>
      <c r="O70" s="38">
        <v>149</v>
      </c>
      <c r="P70" s="38">
        <v>134.5</v>
      </c>
      <c r="Q70" s="38">
        <v>44.5</v>
      </c>
      <c r="R70" s="38">
        <v>65.5</v>
      </c>
      <c r="S70" s="12"/>
    </row>
    <row r="71" spans="1:19" s="1" customFormat="1" ht="12.95" customHeight="1" x14ac:dyDescent="0.2">
      <c r="A71" s="3"/>
      <c r="B71" s="148">
        <v>3</v>
      </c>
      <c r="C71" s="27" t="s">
        <v>196</v>
      </c>
      <c r="D71" s="75" t="s">
        <v>741</v>
      </c>
      <c r="E71" s="193" t="s">
        <v>742</v>
      </c>
      <c r="F71" s="5" t="s">
        <v>43</v>
      </c>
      <c r="G71" s="12"/>
      <c r="H71" s="38">
        <v>169.70179934083799</v>
      </c>
      <c r="I71" s="38">
        <v>178.131418135545</v>
      </c>
      <c r="J71" s="38">
        <v>178.00412305968101</v>
      </c>
      <c r="K71" s="38">
        <v>57.738503728910104</v>
      </c>
      <c r="L71" s="38">
        <v>63.0296153612178</v>
      </c>
      <c r="M71" s="38">
        <v>64.299496469452393</v>
      </c>
      <c r="N71" s="12"/>
      <c r="O71" s="38">
        <v>157.5</v>
      </c>
      <c r="P71" s="38">
        <v>142.5</v>
      </c>
      <c r="Q71" s="38">
        <v>45.5</v>
      </c>
      <c r="R71" s="38">
        <v>66</v>
      </c>
      <c r="S71" s="12"/>
    </row>
    <row r="72" spans="1:19" s="1" customFormat="1" ht="12.95" customHeight="1" x14ac:dyDescent="0.2">
      <c r="A72" s="3"/>
      <c r="B72" s="148">
        <v>5</v>
      </c>
      <c r="C72" s="27" t="s">
        <v>197</v>
      </c>
      <c r="D72" s="75" t="s">
        <v>743</v>
      </c>
      <c r="E72" s="193" t="s">
        <v>744</v>
      </c>
      <c r="F72" s="5" t="s">
        <v>43</v>
      </c>
      <c r="G72" s="12"/>
      <c r="H72" s="38">
        <v>182.19317965893899</v>
      </c>
      <c r="I72" s="38">
        <v>191.83640696509801</v>
      </c>
      <c r="J72" s="38">
        <v>190.79647327806001</v>
      </c>
      <c r="K72" s="38">
        <v>58.268183346823299</v>
      </c>
      <c r="L72" s="38">
        <v>63.871679735682697</v>
      </c>
      <c r="M72" s="38">
        <v>65.188542395192201</v>
      </c>
      <c r="N72" s="12"/>
      <c r="O72" s="38">
        <v>169</v>
      </c>
      <c r="P72" s="38">
        <v>152</v>
      </c>
      <c r="Q72" s="38">
        <v>46.5</v>
      </c>
      <c r="R72" s="38">
        <v>68</v>
      </c>
      <c r="S72" s="12"/>
    </row>
    <row r="73" spans="1:19" s="1" customFormat="1" ht="12.95" customHeight="1" x14ac:dyDescent="0.2">
      <c r="A73" s="3"/>
      <c r="B73" s="148">
        <v>7</v>
      </c>
      <c r="C73" s="27" t="s">
        <v>198</v>
      </c>
      <c r="D73" s="75" t="s">
        <v>745</v>
      </c>
      <c r="E73" s="193" t="s">
        <v>746</v>
      </c>
      <c r="F73" s="5" t="s">
        <v>43</v>
      </c>
      <c r="G73" s="12"/>
      <c r="H73" s="38">
        <v>191.20278926643999</v>
      </c>
      <c r="I73" s="38">
        <v>201.79707180001699</v>
      </c>
      <c r="J73" s="38">
        <v>199.85125238026299</v>
      </c>
      <c r="K73" s="38">
        <v>58.932911825596896</v>
      </c>
      <c r="L73" s="38">
        <v>64.759647220285203</v>
      </c>
      <c r="M73" s="38">
        <v>65.819329379184893</v>
      </c>
      <c r="N73" s="12"/>
      <c r="O73" s="38">
        <v>178</v>
      </c>
      <c r="P73" s="38">
        <v>161</v>
      </c>
      <c r="Q73" s="38">
        <v>47.5</v>
      </c>
      <c r="R73" s="38">
        <v>69</v>
      </c>
      <c r="S73" s="12"/>
    </row>
    <row r="74" spans="1:19" s="1" customFormat="1" ht="12.95" customHeight="1" x14ac:dyDescent="0.2">
      <c r="A74" s="3"/>
      <c r="B74" s="148">
        <v>14</v>
      </c>
      <c r="C74" s="27" t="s">
        <v>199</v>
      </c>
      <c r="D74" s="75" t="s">
        <v>747</v>
      </c>
      <c r="E74" s="193" t="s">
        <v>748</v>
      </c>
      <c r="F74" s="5" t="s">
        <v>43</v>
      </c>
      <c r="G74" s="12"/>
      <c r="H74" s="38">
        <v>211.26981399169799</v>
      </c>
      <c r="I74" s="38">
        <v>224.21797429418899</v>
      </c>
      <c r="J74" s="38">
        <v>220.54599659469801</v>
      </c>
      <c r="K74" s="38">
        <v>60.189784515557797</v>
      </c>
      <c r="L74" s="38">
        <v>66.236063520478197</v>
      </c>
      <c r="M74" s="38">
        <v>67.183092107324896</v>
      </c>
      <c r="N74" s="12"/>
      <c r="O74" s="38">
        <v>201.5</v>
      </c>
      <c r="P74" s="38">
        <v>176.5</v>
      </c>
      <c r="Q74" s="38">
        <v>49.5</v>
      </c>
      <c r="R74" s="38">
        <v>71.5</v>
      </c>
      <c r="S74" s="12"/>
    </row>
    <row r="75" spans="1:19" s="1" customFormat="1" ht="12.95" customHeight="1" x14ac:dyDescent="0.2">
      <c r="A75" s="3"/>
      <c r="B75" s="148">
        <v>30</v>
      </c>
      <c r="C75" s="27" t="s">
        <v>200</v>
      </c>
      <c r="D75" s="75" t="s">
        <v>749</v>
      </c>
      <c r="E75" s="193" t="s">
        <v>750</v>
      </c>
      <c r="F75" s="5" t="s">
        <v>43</v>
      </c>
      <c r="G75" s="12"/>
      <c r="H75" s="38">
        <v>233.68912754114899</v>
      </c>
      <c r="I75" s="38">
        <v>250.59301903944501</v>
      </c>
      <c r="J75" s="38">
        <v>243.07636312424</v>
      </c>
      <c r="K75" s="38">
        <v>61.903501356675001</v>
      </c>
      <c r="L75" s="38">
        <v>68.532848952413104</v>
      </c>
      <c r="M75" s="38">
        <v>69.100130370283196</v>
      </c>
      <c r="N75" s="12"/>
      <c r="O75" s="38">
        <v>238.5</v>
      </c>
      <c r="P75" s="38">
        <v>196.5</v>
      </c>
      <c r="Q75" s="38">
        <v>54</v>
      </c>
      <c r="R75" s="38">
        <v>75.5</v>
      </c>
      <c r="S75" s="12"/>
    </row>
    <row r="76" spans="1:19" s="1" customFormat="1" ht="12.95" customHeight="1" x14ac:dyDescent="0.2">
      <c r="A76" s="3"/>
      <c r="B76" s="148">
        <v>60</v>
      </c>
      <c r="C76" s="27" t="s">
        <v>201</v>
      </c>
      <c r="D76" s="75" t="s">
        <v>751</v>
      </c>
      <c r="E76" s="193" t="s">
        <v>752</v>
      </c>
      <c r="F76" s="5" t="s">
        <v>43</v>
      </c>
      <c r="G76" s="12"/>
      <c r="H76" s="38">
        <v>252.29810743253</v>
      </c>
      <c r="I76" s="38">
        <v>273.14703499091098</v>
      </c>
      <c r="J76" s="38">
        <v>262.50401364252502</v>
      </c>
      <c r="K76" s="38">
        <v>63.440405557443199</v>
      </c>
      <c r="L76" s="38">
        <v>70.550320821272706</v>
      </c>
      <c r="M76" s="38">
        <v>71.160164440529499</v>
      </c>
      <c r="N76" s="12"/>
      <c r="O76" s="38">
        <v>256</v>
      </c>
      <c r="P76" s="38">
        <v>217</v>
      </c>
      <c r="Q76" s="38">
        <v>57</v>
      </c>
      <c r="R76" s="38">
        <v>78.5</v>
      </c>
      <c r="S76" s="12"/>
    </row>
    <row r="77" spans="1:19" s="1" customFormat="1" ht="12.95" customHeight="1" x14ac:dyDescent="0.2">
      <c r="A77" s="3"/>
      <c r="B77" s="148">
        <v>90</v>
      </c>
      <c r="C77" s="27" t="s">
        <v>202</v>
      </c>
      <c r="D77" s="75" t="s">
        <v>753</v>
      </c>
      <c r="E77" s="193" t="s">
        <v>754</v>
      </c>
      <c r="F77" s="5" t="s">
        <v>43</v>
      </c>
      <c r="G77" s="12"/>
      <c r="H77" s="38">
        <v>264.22022030509402</v>
      </c>
      <c r="I77" s="38">
        <v>287.42761972690897</v>
      </c>
      <c r="J77" s="38">
        <v>274.60294814085103</v>
      </c>
      <c r="K77" s="38">
        <v>64.725835723530295</v>
      </c>
      <c r="L77" s="38">
        <v>71.8278661461447</v>
      </c>
      <c r="M77" s="38">
        <v>72.409072182726604</v>
      </c>
      <c r="N77" s="12"/>
      <c r="O77" s="38">
        <v>278.5</v>
      </c>
      <c r="P77" s="38">
        <v>235</v>
      </c>
      <c r="Q77" s="38">
        <v>59.5</v>
      </c>
      <c r="R77" s="38">
        <v>81</v>
      </c>
      <c r="S77" s="12"/>
    </row>
    <row r="78" spans="1:19" s="1" customFormat="1" ht="12.95" customHeight="1" x14ac:dyDescent="0.2">
      <c r="A78" s="3"/>
      <c r="B78" s="148">
        <v>120</v>
      </c>
      <c r="C78" s="27" t="s">
        <v>203</v>
      </c>
      <c r="D78" s="75" t="s">
        <v>755</v>
      </c>
      <c r="E78" s="193" t="s">
        <v>756</v>
      </c>
      <c r="F78" s="5" t="s">
        <v>43</v>
      </c>
      <c r="G78" s="12"/>
      <c r="H78" s="38">
        <v>272.72824546811802</v>
      </c>
      <c r="I78" s="38">
        <v>298.106230321655</v>
      </c>
      <c r="J78" s="38">
        <v>283.39376093812302</v>
      </c>
      <c r="K78" s="38">
        <v>66.403658521598402</v>
      </c>
      <c r="L78" s="38">
        <v>73.237897598463306</v>
      </c>
      <c r="M78" s="38">
        <v>73.596370064570706</v>
      </c>
      <c r="N78" s="12"/>
      <c r="O78" s="38">
        <v>296.5</v>
      </c>
      <c r="P78" s="38">
        <v>250</v>
      </c>
      <c r="Q78" s="38">
        <v>61</v>
      </c>
      <c r="R78" s="38">
        <v>84</v>
      </c>
      <c r="S78" s="12"/>
    </row>
    <row r="79" spans="1:19" s="1" customFormat="1" ht="12.95" customHeight="1" x14ac:dyDescent="0.2">
      <c r="A79" s="3"/>
      <c r="B79" s="148">
        <v>150</v>
      </c>
      <c r="C79" s="27" t="s">
        <v>204</v>
      </c>
      <c r="D79" s="75" t="s">
        <v>757</v>
      </c>
      <c r="E79" s="193" t="s">
        <v>758</v>
      </c>
      <c r="F79" s="5" t="s">
        <v>43</v>
      </c>
      <c r="G79" s="12"/>
      <c r="H79" s="38">
        <v>280.500953548388</v>
      </c>
      <c r="I79" s="38">
        <v>308.27866772485601</v>
      </c>
      <c r="J79" s="38">
        <v>292.04285463961997</v>
      </c>
      <c r="K79" s="38">
        <v>66.896964178045593</v>
      </c>
      <c r="L79" s="38">
        <v>73.868552180430598</v>
      </c>
      <c r="M79" s="38">
        <v>74.3353158431987</v>
      </c>
      <c r="N79" s="12"/>
      <c r="O79" s="38">
        <v>304.5</v>
      </c>
      <c r="P79" s="38">
        <v>257.5</v>
      </c>
      <c r="Q79" s="38">
        <v>62</v>
      </c>
      <c r="R79" s="38">
        <v>85.5</v>
      </c>
      <c r="S79" s="12"/>
    </row>
    <row r="80" spans="1:19" s="1" customFormat="1" ht="12.95" customHeight="1" x14ac:dyDescent="0.2">
      <c r="A80" s="3"/>
      <c r="B80" s="148">
        <v>180</v>
      </c>
      <c r="C80" s="27" t="s">
        <v>205</v>
      </c>
      <c r="D80" s="75" t="s">
        <v>759</v>
      </c>
      <c r="E80" s="193" t="s">
        <v>760</v>
      </c>
      <c r="F80" s="5" t="s">
        <v>43</v>
      </c>
      <c r="G80" s="12"/>
      <c r="H80" s="38">
        <v>287.35005388230002</v>
      </c>
      <c r="I80" s="38">
        <v>316.40481874697002</v>
      </c>
      <c r="J80" s="38">
        <v>298.52412412313203</v>
      </c>
      <c r="K80" s="38">
        <v>67.311185065417803</v>
      </c>
      <c r="L80" s="38">
        <v>74.634577123464197</v>
      </c>
      <c r="M80" s="38">
        <v>74.806225375809504</v>
      </c>
      <c r="N80" s="12"/>
      <c r="O80" s="38">
        <v>311.5</v>
      </c>
      <c r="P80" s="38">
        <v>262</v>
      </c>
      <c r="Q80" s="38">
        <v>62</v>
      </c>
      <c r="R80" s="38">
        <v>85.5</v>
      </c>
      <c r="S80" s="12"/>
    </row>
    <row r="81" spans="1:19" s="1" customFormat="1" ht="12.95" customHeight="1" x14ac:dyDescent="0.2">
      <c r="A81" s="3"/>
      <c r="B81" s="148">
        <v>210</v>
      </c>
      <c r="C81" s="27" t="s">
        <v>206</v>
      </c>
      <c r="D81" s="75" t="s">
        <v>761</v>
      </c>
      <c r="E81" s="193" t="s">
        <v>762</v>
      </c>
      <c r="F81" s="5" t="s">
        <v>43</v>
      </c>
      <c r="G81" s="12"/>
      <c r="H81" s="38">
        <v>293.00301393544203</v>
      </c>
      <c r="I81" s="38">
        <v>323.57391947122602</v>
      </c>
      <c r="J81" s="38">
        <v>304.11658397335202</v>
      </c>
      <c r="K81" s="38">
        <v>67.783195083909703</v>
      </c>
      <c r="L81" s="38">
        <v>75.2291247029506</v>
      </c>
      <c r="M81" s="38">
        <v>75.401634269548495</v>
      </c>
      <c r="N81" s="12"/>
      <c r="O81" s="38">
        <v>317</v>
      </c>
      <c r="P81" s="38">
        <v>265.5</v>
      </c>
      <c r="Q81" s="38">
        <v>63</v>
      </c>
      <c r="R81" s="38">
        <v>86.5</v>
      </c>
      <c r="S81" s="12"/>
    </row>
    <row r="82" spans="1:19" s="1" customFormat="1" ht="12.95" customHeight="1" x14ac:dyDescent="0.2">
      <c r="A82" s="3"/>
      <c r="B82" s="148">
        <v>240</v>
      </c>
      <c r="C82" s="27" t="s">
        <v>207</v>
      </c>
      <c r="D82" s="75" t="s">
        <v>763</v>
      </c>
      <c r="E82" s="193" t="s">
        <v>764</v>
      </c>
      <c r="F82" s="5" t="s">
        <v>43</v>
      </c>
      <c r="G82" s="12"/>
      <c r="H82" s="38">
        <v>299.245343477402</v>
      </c>
      <c r="I82" s="38">
        <v>331.21011637273</v>
      </c>
      <c r="J82" s="38">
        <v>311.09903527601102</v>
      </c>
      <c r="K82" s="38">
        <v>68.706232174890602</v>
      </c>
      <c r="L82" s="38">
        <v>76.711341211954306</v>
      </c>
      <c r="M82" s="38">
        <v>76.3404935230852</v>
      </c>
      <c r="N82" s="12"/>
      <c r="O82" s="38">
        <v>321.5</v>
      </c>
      <c r="P82" s="38">
        <v>268</v>
      </c>
      <c r="Q82" s="38">
        <v>63</v>
      </c>
      <c r="R82" s="38">
        <v>86</v>
      </c>
      <c r="S82" s="12"/>
    </row>
    <row r="83" spans="1:19" s="1" customFormat="1" ht="12.95" customHeight="1" x14ac:dyDescent="0.2">
      <c r="A83" s="3"/>
      <c r="B83" s="148">
        <v>270</v>
      </c>
      <c r="C83" s="27" t="s">
        <v>208</v>
      </c>
      <c r="D83" s="75" t="s">
        <v>765</v>
      </c>
      <c r="E83" s="193" t="s">
        <v>766</v>
      </c>
      <c r="F83" s="5" t="s">
        <v>43</v>
      </c>
      <c r="G83" s="12"/>
      <c r="H83" s="38">
        <v>303.05289459431702</v>
      </c>
      <c r="I83" s="38">
        <v>336.39719965169502</v>
      </c>
      <c r="J83" s="38">
        <v>315.38471578019698</v>
      </c>
      <c r="K83" s="38">
        <v>69.2001760035171</v>
      </c>
      <c r="L83" s="38">
        <v>77.533312024555798</v>
      </c>
      <c r="M83" s="38">
        <v>76.878086510581099</v>
      </c>
      <c r="N83" s="12"/>
      <c r="O83" s="38">
        <v>327</v>
      </c>
      <c r="P83" s="38">
        <v>271</v>
      </c>
      <c r="Q83" s="38">
        <v>62.5</v>
      </c>
      <c r="R83" s="38">
        <v>86.5</v>
      </c>
      <c r="S83" s="12"/>
    </row>
    <row r="84" spans="1:19" s="1" customFormat="1" ht="12.95" customHeight="1" x14ac:dyDescent="0.2">
      <c r="A84" s="3"/>
      <c r="B84" s="148">
        <v>300</v>
      </c>
      <c r="C84" s="27" t="s">
        <v>209</v>
      </c>
      <c r="D84" s="75" t="s">
        <v>767</v>
      </c>
      <c r="E84" s="193" t="s">
        <v>768</v>
      </c>
      <c r="F84" s="5" t="s">
        <v>43</v>
      </c>
      <c r="G84" s="12"/>
      <c r="H84" s="38">
        <v>305.39455594035502</v>
      </c>
      <c r="I84" s="38">
        <v>338.92334829527402</v>
      </c>
      <c r="J84" s="38">
        <v>316.79655152273602</v>
      </c>
      <c r="K84" s="38">
        <v>69.284860876751296</v>
      </c>
      <c r="L84" s="38">
        <v>77.337531715712899</v>
      </c>
      <c r="M84" s="38">
        <v>77.203529472463302</v>
      </c>
      <c r="N84" s="12"/>
      <c r="O84" s="38">
        <v>330</v>
      </c>
      <c r="P84" s="38">
        <v>274</v>
      </c>
      <c r="Q84" s="38">
        <v>64.5</v>
      </c>
      <c r="R84" s="38">
        <v>87.5</v>
      </c>
      <c r="S84" s="12"/>
    </row>
    <row r="85" spans="1:19" s="1" customFormat="1" ht="12.95" customHeight="1" x14ac:dyDescent="0.2">
      <c r="A85" s="3"/>
      <c r="B85" s="148">
        <v>330</v>
      </c>
      <c r="C85" s="27" t="s">
        <v>210</v>
      </c>
      <c r="D85" s="75" t="s">
        <v>769</v>
      </c>
      <c r="E85" s="193" t="s">
        <v>770</v>
      </c>
      <c r="F85" s="5" t="s">
        <v>43</v>
      </c>
      <c r="G85" s="12"/>
      <c r="H85" s="38">
        <v>308.24387843155301</v>
      </c>
      <c r="I85" s="38">
        <v>342.44333985895099</v>
      </c>
      <c r="J85" s="38">
        <v>319.37700220228902</v>
      </c>
      <c r="K85" s="38">
        <v>69.536436745870702</v>
      </c>
      <c r="L85" s="38">
        <v>77.725157061107893</v>
      </c>
      <c r="M85" s="38">
        <v>77.422752496149698</v>
      </c>
      <c r="N85" s="12"/>
      <c r="O85" s="38">
        <v>334</v>
      </c>
      <c r="P85" s="38">
        <v>279</v>
      </c>
      <c r="Q85" s="38">
        <v>62</v>
      </c>
      <c r="R85" s="38">
        <v>88.5</v>
      </c>
      <c r="S85" s="12"/>
    </row>
    <row r="86" spans="1:19" s="1" customFormat="1" ht="12.95" customHeight="1" x14ac:dyDescent="0.2">
      <c r="A86" s="3"/>
      <c r="B86" s="148">
        <v>360</v>
      </c>
      <c r="C86" s="27" t="s">
        <v>211</v>
      </c>
      <c r="D86" s="75" t="s">
        <v>771</v>
      </c>
      <c r="E86" s="193" t="s">
        <v>772</v>
      </c>
      <c r="F86" s="5" t="s">
        <v>43</v>
      </c>
      <c r="G86" s="12"/>
      <c r="H86" s="38">
        <v>309.92226459116603</v>
      </c>
      <c r="I86" s="38">
        <v>345.10155691747298</v>
      </c>
      <c r="J86" s="38">
        <v>320.49351075479399</v>
      </c>
      <c r="K86" s="38">
        <v>69.459603335851895</v>
      </c>
      <c r="L86" s="38">
        <v>77.196651634885001</v>
      </c>
      <c r="M86" s="38">
        <v>77.361463087353201</v>
      </c>
      <c r="N86" s="12"/>
      <c r="O86" s="38">
        <v>334.5</v>
      </c>
      <c r="P86" s="38">
        <v>279</v>
      </c>
      <c r="Q86" s="38">
        <v>67</v>
      </c>
      <c r="R86" s="38">
        <v>91</v>
      </c>
      <c r="S86" s="12"/>
    </row>
    <row r="87" spans="1:19" s="1" customFormat="1" ht="12.95" customHeight="1" x14ac:dyDescent="0.2">
      <c r="A87" s="3"/>
      <c r="B87" s="82" t="s">
        <v>34</v>
      </c>
      <c r="C87" s="63" t="s">
        <v>360</v>
      </c>
      <c r="D87" s="70"/>
      <c r="E87" s="65"/>
      <c r="F87" s="12"/>
      <c r="G87" s="12"/>
      <c r="H87" s="35"/>
      <c r="I87" s="35"/>
      <c r="J87" s="35"/>
      <c r="K87" s="35"/>
      <c r="L87" s="35"/>
      <c r="M87" s="35"/>
      <c r="N87" s="12"/>
      <c r="O87" s="35"/>
      <c r="P87" s="35"/>
      <c r="Q87" s="35"/>
      <c r="R87" s="35"/>
      <c r="S87" s="12"/>
    </row>
    <row r="88" spans="1:19" s="1" customFormat="1" ht="12.95" customHeight="1" x14ac:dyDescent="0.2">
      <c r="A88" s="3"/>
      <c r="B88" s="84"/>
      <c r="C88" s="66" t="s">
        <v>348</v>
      </c>
      <c r="D88" s="71" t="s">
        <v>112</v>
      </c>
      <c r="E88" s="198" t="s">
        <v>382</v>
      </c>
      <c r="F88" s="5" t="s">
        <v>74</v>
      </c>
      <c r="G88" s="12"/>
      <c r="H88" s="118"/>
      <c r="I88" s="118"/>
      <c r="J88" s="118"/>
      <c r="K88" s="118"/>
      <c r="L88" s="118"/>
      <c r="M88" s="118"/>
      <c r="N88" s="12"/>
      <c r="O88" s="41">
        <v>139</v>
      </c>
      <c r="P88" s="41">
        <v>55</v>
      </c>
      <c r="Q88" s="41">
        <v>61</v>
      </c>
      <c r="R88" s="41">
        <v>40</v>
      </c>
      <c r="S88" s="12"/>
    </row>
    <row r="89" spans="1:19" s="1" customFormat="1" ht="12.95" customHeight="1" x14ac:dyDescent="0.2">
      <c r="A89" s="3"/>
      <c r="B89" s="84"/>
      <c r="C89" s="66" t="s">
        <v>349</v>
      </c>
      <c r="D89" s="67" t="s">
        <v>773</v>
      </c>
      <c r="E89" s="199" t="s">
        <v>383</v>
      </c>
      <c r="F89" s="5" t="s">
        <v>43</v>
      </c>
      <c r="G89" s="12"/>
      <c r="H89" s="118"/>
      <c r="I89" s="118"/>
      <c r="J89" s="118"/>
      <c r="K89" s="118"/>
      <c r="L89" s="118"/>
      <c r="M89" s="118"/>
      <c r="N89" s="12"/>
      <c r="O89" s="42">
        <v>266.5</v>
      </c>
      <c r="P89" s="42">
        <v>225.5</v>
      </c>
      <c r="Q89" s="42">
        <v>31.5</v>
      </c>
      <c r="R89" s="42">
        <v>57.5</v>
      </c>
      <c r="S89" s="12"/>
    </row>
    <row r="90" spans="1:19" s="1" customFormat="1" ht="12.95" customHeight="1" x14ac:dyDescent="0.2">
      <c r="A90" s="3"/>
      <c r="B90" s="84"/>
      <c r="C90" s="66" t="s">
        <v>212</v>
      </c>
      <c r="D90" s="67" t="s">
        <v>774</v>
      </c>
      <c r="E90" s="199" t="s">
        <v>384</v>
      </c>
      <c r="F90" s="5" t="s">
        <v>43</v>
      </c>
      <c r="G90" s="12"/>
      <c r="H90" s="118"/>
      <c r="I90" s="118"/>
      <c r="J90" s="118"/>
      <c r="K90" s="118"/>
      <c r="L90" s="118"/>
      <c r="M90" s="118"/>
      <c r="N90" s="12"/>
      <c r="O90" s="42">
        <v>184.5</v>
      </c>
      <c r="P90" s="42">
        <v>147.5</v>
      </c>
      <c r="Q90" s="42">
        <v>30.5</v>
      </c>
      <c r="R90" s="42">
        <v>55.5</v>
      </c>
      <c r="S90" s="12"/>
    </row>
    <row r="91" spans="1:19" s="1" customFormat="1" ht="12.95" customHeight="1" x14ac:dyDescent="0.2">
      <c r="A91" s="5"/>
      <c r="B91" s="84"/>
      <c r="C91" s="66" t="s">
        <v>213</v>
      </c>
      <c r="D91" s="71" t="s">
        <v>113</v>
      </c>
      <c r="E91" s="74" t="s">
        <v>385</v>
      </c>
      <c r="F91" s="5" t="s">
        <v>12</v>
      </c>
      <c r="G91" s="12"/>
      <c r="H91" s="118"/>
      <c r="I91" s="118"/>
      <c r="J91" s="118"/>
      <c r="K91" s="118"/>
      <c r="L91" s="118"/>
      <c r="M91" s="118"/>
      <c r="N91" s="12"/>
      <c r="O91" s="41">
        <v>30</v>
      </c>
      <c r="P91" s="41">
        <v>30</v>
      </c>
      <c r="Q91" s="41">
        <v>30</v>
      </c>
      <c r="R91" s="41">
        <v>30</v>
      </c>
      <c r="S91" s="12"/>
    </row>
    <row r="92" spans="1:19" s="1" customFormat="1" ht="12.95" customHeight="1" x14ac:dyDescent="0.2">
      <c r="A92" s="3"/>
      <c r="B92" s="11" t="s">
        <v>65</v>
      </c>
      <c r="C92" s="9" t="s">
        <v>118</v>
      </c>
      <c r="D92" s="70"/>
      <c r="E92" s="65"/>
      <c r="F92" s="12"/>
      <c r="G92" s="12"/>
      <c r="H92" s="35"/>
      <c r="I92" s="35"/>
      <c r="J92" s="35"/>
      <c r="K92" s="35"/>
      <c r="L92" s="35"/>
      <c r="M92" s="35"/>
      <c r="N92" s="12"/>
      <c r="O92" s="35"/>
      <c r="P92" s="35"/>
      <c r="Q92" s="35"/>
      <c r="R92" s="35"/>
      <c r="S92" s="12"/>
    </row>
    <row r="93" spans="1:19" s="1" customFormat="1" ht="12.95" customHeight="1" x14ac:dyDescent="0.2">
      <c r="A93" s="3"/>
      <c r="C93" s="6" t="s">
        <v>216</v>
      </c>
      <c r="D93" s="67" t="s">
        <v>714</v>
      </c>
      <c r="E93" s="197" t="s">
        <v>279</v>
      </c>
      <c r="F93" s="5" t="s">
        <v>8</v>
      </c>
      <c r="G93" s="12"/>
      <c r="H93" s="118"/>
      <c r="I93" s="118"/>
      <c r="J93" s="118"/>
      <c r="K93" s="118"/>
      <c r="L93" s="118"/>
      <c r="M93" s="118"/>
      <c r="N93" s="12"/>
      <c r="O93" s="118"/>
      <c r="P93" s="118"/>
      <c r="Q93" s="118"/>
      <c r="R93" s="118"/>
      <c r="S93" s="12"/>
    </row>
    <row r="94" spans="1:19" s="1" customFormat="1" ht="12.95" customHeight="1" x14ac:dyDescent="0.2">
      <c r="A94" s="3"/>
      <c r="C94" s="6" t="s">
        <v>217</v>
      </c>
      <c r="D94" s="67" t="s">
        <v>715</v>
      </c>
      <c r="E94" s="197" t="s">
        <v>280</v>
      </c>
      <c r="F94" s="5" t="s">
        <v>8</v>
      </c>
      <c r="G94" s="12"/>
      <c r="H94" s="118"/>
      <c r="I94" s="118"/>
      <c r="J94" s="118"/>
      <c r="K94" s="118"/>
      <c r="L94" s="118"/>
      <c r="M94" s="118"/>
      <c r="N94" s="12"/>
      <c r="O94" s="118"/>
      <c r="P94" s="118"/>
      <c r="Q94" s="118"/>
      <c r="R94" s="118"/>
      <c r="S94" s="12"/>
    </row>
    <row r="95" spans="1:19" s="1" customFormat="1" ht="12.95" customHeight="1" x14ac:dyDescent="0.2">
      <c r="A95" s="3"/>
      <c r="C95" s="6" t="s">
        <v>218</v>
      </c>
      <c r="D95" s="67" t="s">
        <v>716</v>
      </c>
      <c r="E95" s="197" t="s">
        <v>281</v>
      </c>
      <c r="F95" s="5" t="s">
        <v>8</v>
      </c>
      <c r="G95" s="12"/>
      <c r="H95" s="118"/>
      <c r="I95" s="118"/>
      <c r="J95" s="118"/>
      <c r="K95" s="118"/>
      <c r="L95" s="118"/>
      <c r="M95" s="118"/>
      <c r="N95" s="12"/>
      <c r="O95" s="118"/>
      <c r="P95" s="118"/>
      <c r="Q95" s="118"/>
      <c r="R95" s="118"/>
      <c r="S95" s="12"/>
    </row>
    <row r="96" spans="1:19" s="1" customFormat="1" ht="12.95" customHeight="1" x14ac:dyDescent="0.2">
      <c r="A96" s="3"/>
      <c r="C96" s="6" t="s">
        <v>219</v>
      </c>
      <c r="D96" s="67" t="s">
        <v>717</v>
      </c>
      <c r="E96" s="197" t="s">
        <v>77</v>
      </c>
      <c r="G96" s="12"/>
      <c r="H96" s="119"/>
      <c r="I96" s="119"/>
      <c r="J96" s="119"/>
      <c r="K96" s="119"/>
      <c r="L96" s="119"/>
      <c r="M96" s="119"/>
      <c r="N96" s="12"/>
      <c r="O96" s="119"/>
      <c r="P96" s="119"/>
      <c r="Q96" s="119"/>
      <c r="R96" s="119"/>
      <c r="S96" s="12"/>
    </row>
    <row r="97" spans="1:19" s="1" customFormat="1" ht="12.95" customHeight="1" x14ac:dyDescent="0.2">
      <c r="A97" s="3"/>
      <c r="C97" s="6" t="s">
        <v>220</v>
      </c>
      <c r="D97" s="67" t="s">
        <v>144</v>
      </c>
      <c r="E97" s="197" t="s">
        <v>282</v>
      </c>
      <c r="F97" s="5" t="s">
        <v>11</v>
      </c>
      <c r="G97" s="12"/>
      <c r="H97" s="118"/>
      <c r="I97" s="118"/>
      <c r="J97" s="118"/>
      <c r="K97" s="118"/>
      <c r="L97" s="118"/>
      <c r="M97" s="118"/>
      <c r="N97" s="12"/>
      <c r="O97" s="118"/>
      <c r="P97" s="118"/>
      <c r="Q97" s="118"/>
      <c r="R97" s="118"/>
      <c r="S97" s="12"/>
    </row>
    <row r="98" spans="1:19" s="1" customFormat="1" ht="12.95" customHeight="1" x14ac:dyDescent="0.2">
      <c r="A98" s="3"/>
      <c r="C98" s="6" t="s">
        <v>221</v>
      </c>
      <c r="D98" s="67" t="s">
        <v>145</v>
      </c>
      <c r="E98" s="197" t="s">
        <v>283</v>
      </c>
      <c r="F98" s="5" t="s">
        <v>11</v>
      </c>
      <c r="G98" s="12"/>
      <c r="H98" s="118"/>
      <c r="I98" s="118"/>
      <c r="J98" s="118"/>
      <c r="K98" s="118"/>
      <c r="L98" s="118"/>
      <c r="M98" s="118"/>
      <c r="N98" s="12"/>
      <c r="O98" s="118"/>
      <c r="P98" s="118"/>
      <c r="Q98" s="118"/>
      <c r="R98" s="118"/>
      <c r="S98" s="12"/>
    </row>
    <row r="99" spans="1:19" s="129" customFormat="1" ht="12.95" customHeight="1" thickBot="1" x14ac:dyDescent="0.25">
      <c r="A99" s="128"/>
      <c r="C99" s="130" t="s">
        <v>222</v>
      </c>
      <c r="D99" s="131" t="s">
        <v>146</v>
      </c>
      <c r="E99" s="202" t="s">
        <v>284</v>
      </c>
      <c r="F99" s="132" t="s">
        <v>11</v>
      </c>
      <c r="G99" s="133"/>
      <c r="H99" s="135"/>
      <c r="I99" s="135"/>
      <c r="J99" s="135"/>
      <c r="K99" s="135"/>
      <c r="L99" s="135"/>
      <c r="M99" s="135"/>
      <c r="N99" s="133"/>
      <c r="O99" s="135"/>
      <c r="P99" s="135"/>
      <c r="Q99" s="135"/>
      <c r="R99" s="135"/>
      <c r="S99" s="133"/>
    </row>
    <row r="100" spans="1:19" s="84" customFormat="1" ht="12.95" customHeight="1" x14ac:dyDescent="0.2">
      <c r="A100" s="77"/>
      <c r="C100" s="87"/>
      <c r="D100" s="8"/>
      <c r="E100" s="3"/>
      <c r="F100" s="68"/>
      <c r="G100" s="70"/>
      <c r="H100" s="30"/>
      <c r="I100" s="30"/>
      <c r="J100" s="30"/>
      <c r="K100" s="30"/>
      <c r="L100" s="30"/>
      <c r="M100" s="30"/>
      <c r="N100" s="70"/>
      <c r="O100" s="30"/>
      <c r="P100" s="30"/>
      <c r="Q100" s="30"/>
      <c r="R100" s="30"/>
      <c r="S100" s="70"/>
    </row>
    <row r="101" spans="1:19" s="1" customFormat="1" ht="12.75" customHeight="1" x14ac:dyDescent="0.2">
      <c r="A101" s="3"/>
      <c r="C101" s="2"/>
      <c r="D101" s="8"/>
      <c r="E101" s="3"/>
      <c r="F101" s="5"/>
      <c r="G101" s="12"/>
      <c r="H101" s="30"/>
      <c r="I101" s="30"/>
      <c r="J101" s="30"/>
      <c r="K101" s="30"/>
      <c r="L101" s="30"/>
      <c r="M101" s="30"/>
      <c r="N101" s="12"/>
      <c r="O101" s="30"/>
      <c r="P101" s="30"/>
      <c r="Q101" s="30"/>
      <c r="R101" s="30"/>
      <c r="S101" s="12"/>
    </row>
    <row r="102" spans="1:19" s="1" customFormat="1" ht="12.95" customHeight="1" thickBot="1" x14ac:dyDescent="0.25">
      <c r="A102" s="3"/>
      <c r="C102" s="2"/>
      <c r="D102" s="8"/>
      <c r="E102" s="3"/>
      <c r="F102" s="5"/>
      <c r="G102" s="12"/>
      <c r="H102" s="30"/>
      <c r="I102" s="30"/>
      <c r="J102" s="30"/>
      <c r="K102" s="30"/>
      <c r="L102" s="30"/>
      <c r="M102" s="30"/>
      <c r="N102" s="12"/>
      <c r="O102" s="30"/>
      <c r="P102" s="30"/>
      <c r="Q102" s="30"/>
      <c r="R102" s="30"/>
      <c r="S102" s="12"/>
    </row>
    <row r="103" spans="1:19" s="1" customFormat="1" ht="12.95" customHeight="1" thickBot="1" x14ac:dyDescent="0.25">
      <c r="A103" s="3"/>
      <c r="B103" s="228" t="s">
        <v>99</v>
      </c>
      <c r="C103" s="229"/>
      <c r="D103" s="229"/>
      <c r="E103" s="229"/>
      <c r="F103" s="230"/>
      <c r="G103" s="12"/>
      <c r="H103" s="30"/>
      <c r="I103" s="30"/>
      <c r="J103" s="30"/>
      <c r="K103" s="30"/>
      <c r="L103" s="30"/>
      <c r="M103" s="30"/>
      <c r="N103" s="12"/>
      <c r="O103" s="30"/>
      <c r="P103" s="30"/>
      <c r="Q103" s="30"/>
      <c r="R103" s="30"/>
      <c r="S103" s="12"/>
    </row>
    <row r="104" spans="1:19" s="1" customFormat="1" ht="12.95" customHeight="1" x14ac:dyDescent="0.2">
      <c r="A104" s="3"/>
      <c r="B104" s="10" t="s">
        <v>16</v>
      </c>
      <c r="C104" s="10" t="s">
        <v>17</v>
      </c>
      <c r="D104" s="62" t="s">
        <v>18</v>
      </c>
      <c r="E104" s="62" t="s">
        <v>19</v>
      </c>
      <c r="F104" s="10" t="s">
        <v>20</v>
      </c>
      <c r="G104" s="12"/>
      <c r="H104" s="30"/>
      <c r="I104" s="30"/>
      <c r="J104" s="30"/>
      <c r="K104" s="30"/>
      <c r="L104" s="30"/>
      <c r="M104" s="30"/>
      <c r="N104" s="12"/>
      <c r="O104" s="30"/>
      <c r="P104" s="30"/>
      <c r="Q104" s="30"/>
      <c r="R104" s="30"/>
      <c r="S104" s="12"/>
    </row>
    <row r="105" spans="1:19" s="1" customFormat="1" ht="12.95" customHeight="1" x14ac:dyDescent="0.2">
      <c r="A105" s="3"/>
      <c r="B105" s="11" t="s">
        <v>214</v>
      </c>
      <c r="C105" s="9" t="s">
        <v>80</v>
      </c>
      <c r="D105" s="70"/>
      <c r="E105" s="65"/>
      <c r="F105" s="12"/>
      <c r="G105" s="12"/>
      <c r="H105" s="35"/>
      <c r="I105" s="35"/>
      <c r="J105" s="35"/>
      <c r="K105" s="35"/>
      <c r="L105" s="35"/>
      <c r="M105" s="35"/>
      <c r="N105" s="12"/>
      <c r="O105" s="35"/>
      <c r="P105" s="35"/>
      <c r="Q105" s="35"/>
      <c r="R105" s="35"/>
      <c r="S105" s="12"/>
    </row>
    <row r="106" spans="1:19" s="1" customFormat="1" ht="12.95" customHeight="1" x14ac:dyDescent="0.2">
      <c r="A106" s="3"/>
      <c r="C106" s="6" t="s">
        <v>223</v>
      </c>
      <c r="D106" s="67" t="s">
        <v>780</v>
      </c>
      <c r="E106" s="197" t="s">
        <v>189</v>
      </c>
      <c r="F106" s="13" t="s">
        <v>13</v>
      </c>
      <c r="G106" s="12"/>
      <c r="H106" s="43">
        <f>(H73-H$66)/H$66</f>
        <v>2.7490742993419608</v>
      </c>
      <c r="I106" s="43">
        <f>(I73-I$66)/I$66</f>
        <v>2.6690376690912179</v>
      </c>
      <c r="J106" s="43">
        <f t="shared" ref="J106:M119" si="23">(J73-J$66)/J$66</f>
        <v>2.4457112479355687</v>
      </c>
      <c r="K106" s="43">
        <f t="shared" si="23"/>
        <v>0.13332522741532493</v>
      </c>
      <c r="L106" s="43">
        <f t="shared" si="23"/>
        <v>0.19925272630157784</v>
      </c>
      <c r="M106" s="43">
        <f t="shared" si="23"/>
        <v>0.15472507682780515</v>
      </c>
      <c r="N106" s="12"/>
      <c r="O106" s="43">
        <f>(O73-O$66)/O$66</f>
        <v>2.1785714285714284</v>
      </c>
      <c r="P106" s="43">
        <f>(P73-P$66)/P$66</f>
        <v>2.5</v>
      </c>
      <c r="Q106" s="43">
        <f t="shared" ref="Q106:R106" si="24">(Q73-Q$66)/Q$66</f>
        <v>0.1875</v>
      </c>
      <c r="R106" s="43">
        <f t="shared" si="24"/>
        <v>0.23214285714285715</v>
      </c>
      <c r="S106" s="12"/>
    </row>
    <row r="107" spans="1:19" s="1" customFormat="1" ht="12.95" customHeight="1" x14ac:dyDescent="0.2">
      <c r="A107" s="8"/>
      <c r="C107" s="6" t="s">
        <v>224</v>
      </c>
      <c r="D107" s="67" t="s">
        <v>781</v>
      </c>
      <c r="E107" s="197" t="s">
        <v>49</v>
      </c>
      <c r="F107" s="13" t="s">
        <v>13</v>
      </c>
      <c r="G107" s="12"/>
      <c r="H107" s="43">
        <f>(H74-H$66)/H$66</f>
        <v>3.1425453723862349</v>
      </c>
      <c r="I107" s="43">
        <f>(I74-I$66)/I$66</f>
        <v>3.0766904417125271</v>
      </c>
      <c r="J107" s="43">
        <f t="shared" si="23"/>
        <v>2.8025171826672071</v>
      </c>
      <c r="K107" s="43">
        <f t="shared" si="23"/>
        <v>0.15749585606841918</v>
      </c>
      <c r="L107" s="43">
        <f t="shared" si="23"/>
        <v>0.22659376889774438</v>
      </c>
      <c r="M107" s="43">
        <f t="shared" si="23"/>
        <v>0.17865073872499818</v>
      </c>
      <c r="N107" s="12"/>
      <c r="O107" s="43">
        <f>(O74-O$66)/O$66</f>
        <v>2.5982142857142856</v>
      </c>
      <c r="P107" s="43">
        <f>(P74-P$66)/P$66</f>
        <v>2.8369565217391304</v>
      </c>
      <c r="Q107" s="43">
        <f t="shared" ref="Q107:R107" si="25">(Q74-Q$66)/Q$66</f>
        <v>0.23749999999999999</v>
      </c>
      <c r="R107" s="43">
        <f t="shared" si="25"/>
        <v>0.2767857142857143</v>
      </c>
      <c r="S107" s="12"/>
    </row>
    <row r="108" spans="1:19" s="1" customFormat="1" ht="12.95" customHeight="1" x14ac:dyDescent="0.2">
      <c r="A108" s="8"/>
      <c r="C108" s="6" t="s">
        <v>225</v>
      </c>
      <c r="D108" s="67" t="s">
        <v>782</v>
      </c>
      <c r="E108" s="197" t="s">
        <v>50</v>
      </c>
      <c r="F108" s="13" t="s">
        <v>13</v>
      </c>
      <c r="G108" s="12"/>
      <c r="H108" s="43">
        <f t="shared" ref="H108:I119" si="26">(H75-H$66)/H$66</f>
        <v>3.5821397557088037</v>
      </c>
      <c r="I108" s="43">
        <f t="shared" si="26"/>
        <v>3.5562367098080911</v>
      </c>
      <c r="J108" s="43">
        <f t="shared" si="23"/>
        <v>3.1909717780041378</v>
      </c>
      <c r="K108" s="43">
        <f t="shared" si="23"/>
        <v>0.19045194916682695</v>
      </c>
      <c r="L108" s="43">
        <f t="shared" si="23"/>
        <v>0.26912683245209451</v>
      </c>
      <c r="M108" s="43">
        <f t="shared" si="23"/>
        <v>0.21228298895233677</v>
      </c>
      <c r="N108" s="12"/>
      <c r="O108" s="43">
        <f t="shared" ref="O108:R108" si="27">(O75-O$66)/O$66</f>
        <v>3.2589285714285716</v>
      </c>
      <c r="P108" s="43">
        <f t="shared" si="27"/>
        <v>3.2717391304347827</v>
      </c>
      <c r="Q108" s="43">
        <f t="shared" si="27"/>
        <v>0.35</v>
      </c>
      <c r="R108" s="43">
        <f t="shared" si="27"/>
        <v>0.3482142857142857</v>
      </c>
      <c r="S108" s="12"/>
    </row>
    <row r="109" spans="1:19" s="1" customFormat="1" ht="12.95" customHeight="1" x14ac:dyDescent="0.2">
      <c r="C109" s="6" t="s">
        <v>226</v>
      </c>
      <c r="D109" s="67" t="s">
        <v>783</v>
      </c>
      <c r="E109" s="197" t="s">
        <v>90</v>
      </c>
      <c r="F109" s="13" t="s">
        <v>13</v>
      </c>
      <c r="G109" s="12"/>
      <c r="H109" s="43">
        <f t="shared" si="26"/>
        <v>3.9470217143633333</v>
      </c>
      <c r="I109" s="43">
        <f>(I76-I$66)/I$66</f>
        <v>3.9663097271074723</v>
      </c>
      <c r="J109" s="43">
        <f t="shared" si="23"/>
        <v>3.5259312696987073</v>
      </c>
      <c r="K109" s="43">
        <f t="shared" si="23"/>
        <v>0.22000779918159999</v>
      </c>
      <c r="L109" s="43">
        <f t="shared" si="23"/>
        <v>0.30648742261616124</v>
      </c>
      <c r="M109" s="43">
        <f t="shared" si="23"/>
        <v>0.24842393755314909</v>
      </c>
      <c r="N109" s="12"/>
      <c r="O109" s="43">
        <f t="shared" ref="O109" si="28">(O76-O$66)/O$66</f>
        <v>3.5714285714285716</v>
      </c>
      <c r="P109" s="43">
        <f>(P76-P$66)/P$66</f>
        <v>3.7173913043478262</v>
      </c>
      <c r="Q109" s="43">
        <f t="shared" ref="Q109:R109" si="29">(Q76-Q$66)/Q$66</f>
        <v>0.42499999999999999</v>
      </c>
      <c r="R109" s="43">
        <f t="shared" si="29"/>
        <v>0.4017857142857143</v>
      </c>
      <c r="S109" s="12"/>
    </row>
    <row r="110" spans="1:19" s="1" customFormat="1" ht="12.95" customHeight="1" x14ac:dyDescent="0.2">
      <c r="C110" s="6" t="s">
        <v>227</v>
      </c>
      <c r="D110" s="67" t="s">
        <v>784</v>
      </c>
      <c r="E110" s="197" t="s">
        <v>51</v>
      </c>
      <c r="F110" s="13" t="s">
        <v>13</v>
      </c>
      <c r="G110" s="12"/>
      <c r="H110" s="43">
        <f t="shared" si="26"/>
        <v>4.1807886334332158</v>
      </c>
      <c r="I110" s="43">
        <f t="shared" si="26"/>
        <v>4.2259567223074361</v>
      </c>
      <c r="J110" s="43">
        <f t="shared" si="23"/>
        <v>3.7345335886353626</v>
      </c>
      <c r="K110" s="43">
        <f t="shared" si="23"/>
        <v>0.24472761006789029</v>
      </c>
      <c r="L110" s="43">
        <f t="shared" si="23"/>
        <v>0.33014566937305001</v>
      </c>
      <c r="M110" s="43">
        <f t="shared" si="23"/>
        <v>0.27033459969695794</v>
      </c>
      <c r="N110" s="12"/>
      <c r="O110" s="43">
        <f t="shared" ref="O110:R110" si="30">(O77-O$66)/O$66</f>
        <v>3.9732142857142856</v>
      </c>
      <c r="P110" s="43">
        <f t="shared" si="30"/>
        <v>4.1086956521739131</v>
      </c>
      <c r="Q110" s="43">
        <f t="shared" si="30"/>
        <v>0.48749999999999999</v>
      </c>
      <c r="R110" s="43">
        <f t="shared" si="30"/>
        <v>0.44642857142857145</v>
      </c>
      <c r="S110" s="12"/>
    </row>
    <row r="111" spans="1:19" s="1" customFormat="1" ht="12.95" customHeight="1" x14ac:dyDescent="0.2">
      <c r="C111" s="6" t="s">
        <v>228</v>
      </c>
      <c r="D111" s="67" t="s">
        <v>785</v>
      </c>
      <c r="E111" s="197" t="s">
        <v>91</v>
      </c>
      <c r="F111" s="13" t="s">
        <v>13</v>
      </c>
      <c r="G111" s="12"/>
      <c r="H111" s="43">
        <f>(H78-H$66)/H$66</f>
        <v>4.3476126562376081</v>
      </c>
      <c r="I111" s="43">
        <f t="shared" si="26"/>
        <v>4.4201132785755455</v>
      </c>
      <c r="J111" s="43">
        <f t="shared" si="23"/>
        <v>3.8860993265193624</v>
      </c>
      <c r="K111" s="43">
        <f t="shared" si="23"/>
        <v>0.27699343310766156</v>
      </c>
      <c r="L111" s="43">
        <f t="shared" si="23"/>
        <v>0.35625736293450566</v>
      </c>
      <c r="M111" s="43">
        <f t="shared" si="23"/>
        <v>0.29116438709773168</v>
      </c>
      <c r="N111" s="12"/>
      <c r="O111" s="43">
        <f>(O78-O$66)/O$66</f>
        <v>4.2946428571428568</v>
      </c>
      <c r="P111" s="43">
        <f t="shared" ref="P111:R111" si="31">(P78-P$66)/P$66</f>
        <v>4.4347826086956523</v>
      </c>
      <c r="Q111" s="43">
        <f t="shared" si="31"/>
        <v>0.52500000000000002</v>
      </c>
      <c r="R111" s="43">
        <f t="shared" si="31"/>
        <v>0.5</v>
      </c>
      <c r="S111" s="12"/>
    </row>
    <row r="112" spans="1:19" s="1" customFormat="1" ht="12.95" customHeight="1" x14ac:dyDescent="0.2">
      <c r="C112" s="6" t="s">
        <v>229</v>
      </c>
      <c r="D112" s="67" t="s">
        <v>786</v>
      </c>
      <c r="E112" s="197" t="s">
        <v>92</v>
      </c>
      <c r="F112" s="13" t="s">
        <v>13</v>
      </c>
      <c r="G112" s="12"/>
      <c r="H112" s="43">
        <f t="shared" si="26"/>
        <v>4.5000186970272154</v>
      </c>
      <c r="I112" s="43">
        <f>(I79-I$66)/I$66</f>
        <v>4.6050666859064728</v>
      </c>
      <c r="J112" s="43">
        <f t="shared" si="23"/>
        <v>4.0352216317175857</v>
      </c>
      <c r="K112" s="43">
        <f t="shared" si="23"/>
        <v>0.28648008034703065</v>
      </c>
      <c r="L112" s="43">
        <f t="shared" si="23"/>
        <v>0.36793615148945552</v>
      </c>
      <c r="M112" s="43">
        <f t="shared" si="23"/>
        <v>0.30412834812629297</v>
      </c>
      <c r="N112" s="12"/>
      <c r="O112" s="43">
        <f t="shared" ref="O112" si="32">(O79-O$66)/O$66</f>
        <v>4.4375</v>
      </c>
      <c r="P112" s="43">
        <f>(P79-P$66)/P$66</f>
        <v>4.5978260869565215</v>
      </c>
      <c r="Q112" s="43">
        <f t="shared" ref="Q112:R112" si="33">(Q79-Q$66)/Q$66</f>
        <v>0.55000000000000004</v>
      </c>
      <c r="R112" s="43">
        <f t="shared" si="33"/>
        <v>0.5267857142857143</v>
      </c>
      <c r="S112" s="12"/>
    </row>
    <row r="113" spans="1:19" s="1" customFormat="1" ht="12.95" customHeight="1" x14ac:dyDescent="0.2">
      <c r="C113" s="6" t="s">
        <v>230</v>
      </c>
      <c r="D113" s="67" t="s">
        <v>787</v>
      </c>
      <c r="E113" s="197" t="s">
        <v>52</v>
      </c>
      <c r="F113" s="13" t="s">
        <v>13</v>
      </c>
      <c r="G113" s="12"/>
      <c r="H113" s="43">
        <f t="shared" si="26"/>
        <v>4.634314782005883</v>
      </c>
      <c r="I113" s="43">
        <f t="shared" si="26"/>
        <v>4.7528148863085455</v>
      </c>
      <c r="J113" s="43">
        <f t="shared" si="23"/>
        <v>4.14696765729538</v>
      </c>
      <c r="K113" s="43">
        <f t="shared" si="23"/>
        <v>0.29444586664265004</v>
      </c>
      <c r="L113" s="43">
        <f t="shared" si="23"/>
        <v>0.38212179858267031</v>
      </c>
      <c r="M113" s="43">
        <f t="shared" si="23"/>
        <v>0.31238991887385092</v>
      </c>
      <c r="N113" s="12"/>
      <c r="O113" s="43">
        <f t="shared" ref="O113:R113" si="34">(O80-O$66)/O$66</f>
        <v>4.5625</v>
      </c>
      <c r="P113" s="43">
        <f t="shared" si="34"/>
        <v>4.6956521739130439</v>
      </c>
      <c r="Q113" s="43">
        <f t="shared" si="34"/>
        <v>0.55000000000000004</v>
      </c>
      <c r="R113" s="43">
        <f t="shared" si="34"/>
        <v>0.5267857142857143</v>
      </c>
      <c r="S113" s="12"/>
    </row>
    <row r="114" spans="1:19" s="1" customFormat="1" ht="12.95" customHeight="1" x14ac:dyDescent="0.2">
      <c r="A114" s="8"/>
      <c r="C114" s="6" t="s">
        <v>231</v>
      </c>
      <c r="D114" s="67" t="s">
        <v>788</v>
      </c>
      <c r="E114" s="197" t="s">
        <v>93</v>
      </c>
      <c r="F114" s="13" t="s">
        <v>13</v>
      </c>
      <c r="G114" s="12"/>
      <c r="H114" s="43">
        <f t="shared" si="26"/>
        <v>4.745157135989059</v>
      </c>
      <c r="I114" s="43">
        <f t="shared" si="26"/>
        <v>4.8831621722041092</v>
      </c>
      <c r="J114" s="43">
        <f t="shared" si="23"/>
        <v>4.243389378850897</v>
      </c>
      <c r="K114" s="43">
        <f t="shared" si="23"/>
        <v>0.30352298238287889</v>
      </c>
      <c r="L114" s="43">
        <f t="shared" si="23"/>
        <v>0.3931319389435296</v>
      </c>
      <c r="M114" s="43">
        <f t="shared" si="23"/>
        <v>0.32283568893944731</v>
      </c>
      <c r="N114" s="12"/>
      <c r="O114" s="43">
        <f t="shared" ref="O114:R114" si="35">(O81-O$66)/O$66</f>
        <v>4.6607142857142856</v>
      </c>
      <c r="P114" s="43">
        <f t="shared" si="35"/>
        <v>4.7717391304347823</v>
      </c>
      <c r="Q114" s="43">
        <f t="shared" si="35"/>
        <v>0.57499999999999996</v>
      </c>
      <c r="R114" s="43">
        <f t="shared" si="35"/>
        <v>0.5446428571428571</v>
      </c>
      <c r="S114" s="12"/>
    </row>
    <row r="115" spans="1:19" s="1" customFormat="1" ht="12.95" customHeight="1" x14ac:dyDescent="0.2">
      <c r="A115" s="8"/>
      <c r="C115" s="6" t="s">
        <v>232</v>
      </c>
      <c r="D115" s="67" t="s">
        <v>789</v>
      </c>
      <c r="E115" s="197" t="s">
        <v>94</v>
      </c>
      <c r="F115" s="13" t="s">
        <v>13</v>
      </c>
      <c r="G115" s="12"/>
      <c r="H115" s="43">
        <f t="shared" si="26"/>
        <v>4.8675557544588628</v>
      </c>
      <c r="I115" s="43">
        <f t="shared" si="26"/>
        <v>5.0220021158678181</v>
      </c>
      <c r="J115" s="43">
        <f t="shared" si="23"/>
        <v>4.3637764702760524</v>
      </c>
      <c r="K115" s="43">
        <f t="shared" si="23"/>
        <v>0.32127369567097308</v>
      </c>
      <c r="L115" s="43">
        <f t="shared" si="23"/>
        <v>0.42058039281396864</v>
      </c>
      <c r="M115" s="43">
        <f t="shared" si="23"/>
        <v>0.33930690391377544</v>
      </c>
      <c r="N115" s="12"/>
      <c r="O115" s="43">
        <f t="shared" ref="O115:R115" si="36">(O82-O$66)/O$66</f>
        <v>4.7410714285714288</v>
      </c>
      <c r="P115" s="43">
        <f t="shared" si="36"/>
        <v>4.8260869565217392</v>
      </c>
      <c r="Q115" s="43">
        <f t="shared" si="36"/>
        <v>0.57499999999999996</v>
      </c>
      <c r="R115" s="43">
        <f t="shared" si="36"/>
        <v>0.5357142857142857</v>
      </c>
      <c r="S115" s="12"/>
    </row>
    <row r="116" spans="1:19" s="1" customFormat="1" ht="12.95" customHeight="1" x14ac:dyDescent="0.2">
      <c r="A116" s="8"/>
      <c r="C116" s="6" t="s">
        <v>236</v>
      </c>
      <c r="D116" s="67" t="s">
        <v>790</v>
      </c>
      <c r="E116" s="197" t="s">
        <v>95</v>
      </c>
      <c r="F116" s="13" t="s">
        <v>13</v>
      </c>
      <c r="G116" s="12"/>
      <c r="H116" s="43">
        <f t="shared" si="26"/>
        <v>4.9422136194964121</v>
      </c>
      <c r="I116" s="43">
        <f t="shared" si="26"/>
        <v>5.1163127209399093</v>
      </c>
      <c r="J116" s="43">
        <f t="shared" si="23"/>
        <v>4.4376675134516725</v>
      </c>
      <c r="K116" s="43">
        <f t="shared" si="23"/>
        <v>0.33077261545225195</v>
      </c>
      <c r="L116" s="43">
        <f t="shared" si="23"/>
        <v>0.43580207452881109</v>
      </c>
      <c r="M116" s="43">
        <f t="shared" si="23"/>
        <v>0.3487383598347561</v>
      </c>
      <c r="N116" s="12"/>
      <c r="O116" s="43">
        <f t="shared" ref="O116:R116" si="37">(O83-O$66)/O$66</f>
        <v>4.8392857142857144</v>
      </c>
      <c r="P116" s="43">
        <f t="shared" si="37"/>
        <v>4.8913043478260869</v>
      </c>
      <c r="Q116" s="43">
        <f t="shared" si="37"/>
        <v>0.5625</v>
      </c>
      <c r="R116" s="43">
        <f t="shared" si="37"/>
        <v>0.5446428571428571</v>
      </c>
      <c r="S116" s="12"/>
    </row>
    <row r="117" spans="1:19" s="1" customFormat="1" ht="12.95" customHeight="1" x14ac:dyDescent="0.2">
      <c r="C117" s="6" t="s">
        <v>233</v>
      </c>
      <c r="D117" s="67" t="s">
        <v>791</v>
      </c>
      <c r="E117" s="197" t="s">
        <v>96</v>
      </c>
      <c r="F117" s="13" t="s">
        <v>13</v>
      </c>
      <c r="G117" s="12"/>
      <c r="H117" s="43">
        <f t="shared" si="26"/>
        <v>4.9881285478500983</v>
      </c>
      <c r="I117" s="43">
        <f t="shared" si="26"/>
        <v>5.1622426962777093</v>
      </c>
      <c r="J117" s="43">
        <f t="shared" si="23"/>
        <v>4.4620095090126899</v>
      </c>
      <c r="K117" s="43">
        <f t="shared" si="23"/>
        <v>0.33240117070675568</v>
      </c>
      <c r="L117" s="43">
        <f t="shared" si="23"/>
        <v>0.43217651325394257</v>
      </c>
      <c r="M117" s="43">
        <f t="shared" si="23"/>
        <v>0.35444788548181233</v>
      </c>
      <c r="N117" s="12"/>
      <c r="O117" s="43">
        <f t="shared" ref="O117:R117" si="38">(O84-O$66)/O$66</f>
        <v>4.8928571428571432</v>
      </c>
      <c r="P117" s="43">
        <f t="shared" si="38"/>
        <v>4.9565217391304346</v>
      </c>
      <c r="Q117" s="43">
        <f t="shared" si="38"/>
        <v>0.61250000000000004</v>
      </c>
      <c r="R117" s="43">
        <f t="shared" si="38"/>
        <v>0.5625</v>
      </c>
      <c r="S117" s="12"/>
    </row>
    <row r="118" spans="1:19" s="1" customFormat="1" ht="12.95" customHeight="1" x14ac:dyDescent="0.2">
      <c r="A118" s="3"/>
      <c r="C118" s="6" t="s">
        <v>234</v>
      </c>
      <c r="D118" s="67" t="s">
        <v>792</v>
      </c>
      <c r="E118" s="197" t="s">
        <v>97</v>
      </c>
      <c r="F118" s="13" t="s">
        <v>13</v>
      </c>
      <c r="G118" s="12"/>
      <c r="H118" s="43">
        <f t="shared" si="26"/>
        <v>5.0439976163049609</v>
      </c>
      <c r="I118" s="43">
        <f t="shared" si="26"/>
        <v>5.2262425428900183</v>
      </c>
      <c r="J118" s="43">
        <f t="shared" si="23"/>
        <v>4.5065000379705005</v>
      </c>
      <c r="K118" s="43">
        <f t="shared" si="23"/>
        <v>0.33723916818982119</v>
      </c>
      <c r="L118" s="43">
        <f t="shared" si="23"/>
        <v>0.43935476039088689</v>
      </c>
      <c r="M118" s="43">
        <f t="shared" si="23"/>
        <v>0.35829390344122275</v>
      </c>
      <c r="N118" s="12"/>
      <c r="O118" s="43">
        <f t="shared" ref="O118:R118" si="39">(O85-O$66)/O$66</f>
        <v>4.9642857142857144</v>
      </c>
      <c r="P118" s="43">
        <f t="shared" si="39"/>
        <v>5.0652173913043477</v>
      </c>
      <c r="Q118" s="43">
        <f t="shared" si="39"/>
        <v>0.55000000000000004</v>
      </c>
      <c r="R118" s="43">
        <f t="shared" si="39"/>
        <v>0.5803571428571429</v>
      </c>
      <c r="S118" s="12"/>
    </row>
    <row r="119" spans="1:19" s="1" customFormat="1" ht="12.95" customHeight="1" x14ac:dyDescent="0.2">
      <c r="A119" s="3"/>
      <c r="C119" s="6" t="s">
        <v>235</v>
      </c>
      <c r="D119" s="67" t="s">
        <v>793</v>
      </c>
      <c r="E119" s="197" t="s">
        <v>53</v>
      </c>
      <c r="F119" s="13" t="s">
        <v>13</v>
      </c>
      <c r="G119" s="12"/>
      <c r="H119" s="43">
        <f t="shared" si="26"/>
        <v>5.0769071488463924</v>
      </c>
      <c r="I119" s="43">
        <f t="shared" si="26"/>
        <v>5.2745737621358719</v>
      </c>
      <c r="J119" s="43">
        <f t="shared" si="23"/>
        <v>4.5257501854274826</v>
      </c>
      <c r="K119" s="43">
        <f t="shared" si="23"/>
        <v>0.33576160261253646</v>
      </c>
      <c r="L119" s="43">
        <f t="shared" si="23"/>
        <v>0.42956762286824074</v>
      </c>
      <c r="M119" s="43">
        <f t="shared" si="23"/>
        <v>0.35721865065531933</v>
      </c>
      <c r="N119" s="12"/>
      <c r="O119" s="43">
        <f t="shared" ref="O119:R119" si="40">(O86-O$66)/O$66</f>
        <v>4.9732142857142856</v>
      </c>
      <c r="P119" s="43">
        <f t="shared" si="40"/>
        <v>5.0652173913043477</v>
      </c>
      <c r="Q119" s="43">
        <f t="shared" si="40"/>
        <v>0.67500000000000004</v>
      </c>
      <c r="R119" s="43">
        <f t="shared" si="40"/>
        <v>0.625</v>
      </c>
      <c r="S119" s="12"/>
    </row>
    <row r="120" spans="1:19" s="1" customFormat="1" ht="12.95" customHeight="1" x14ac:dyDescent="0.2">
      <c r="A120" s="3"/>
      <c r="B120" s="11" t="s">
        <v>215</v>
      </c>
      <c r="C120" s="9" t="s">
        <v>81</v>
      </c>
      <c r="D120" s="70"/>
      <c r="E120" s="65"/>
      <c r="F120" s="12"/>
      <c r="G120" s="12"/>
      <c r="H120" s="35"/>
      <c r="I120" s="35"/>
      <c r="J120" s="35"/>
      <c r="K120" s="35"/>
      <c r="L120" s="35"/>
      <c r="M120" s="35"/>
      <c r="N120" s="12"/>
      <c r="O120" s="35"/>
      <c r="P120" s="35"/>
      <c r="Q120" s="35"/>
      <c r="R120" s="35"/>
      <c r="S120" s="12"/>
    </row>
    <row r="121" spans="1:19" s="1" customFormat="1" ht="12.95" customHeight="1" x14ac:dyDescent="0.2">
      <c r="A121" s="3"/>
      <c r="C121" s="6" t="s">
        <v>237</v>
      </c>
      <c r="D121" s="67" t="s">
        <v>794</v>
      </c>
      <c r="E121" s="197" t="s">
        <v>190</v>
      </c>
      <c r="F121" s="13" t="s">
        <v>13</v>
      </c>
      <c r="G121" s="12"/>
      <c r="H121" s="43">
        <f t="shared" ref="H121:L121" si="41">(H73-H$66)/(H$66+MIN(H$52:H$53))</f>
        <v>0.88735942573696203</v>
      </c>
      <c r="I121" s="43">
        <f t="shared" si="41"/>
        <v>0.87902438203602995</v>
      </c>
      <c r="J121" s="43">
        <f t="shared" si="41"/>
        <v>0.86494666085526217</v>
      </c>
      <c r="K121" s="43">
        <f t="shared" si="41"/>
        <v>4.1514442069442492E-2</v>
      </c>
      <c r="L121" s="43">
        <f t="shared" si="41"/>
        <v>6.2556088490030248E-2</v>
      </c>
      <c r="M121" s="43">
        <f>(M73-M$66)/(M$66+MIN(M$52:M$53))</f>
        <v>5.0109826018095986E-2</v>
      </c>
      <c r="N121" s="12"/>
      <c r="O121" s="43">
        <f>(O73-O$66)/(O$66+MIN(O$52:O$53))</f>
        <v>0.86524822695035464</v>
      </c>
      <c r="P121" s="43">
        <f t="shared" ref="P121:R121" si="42">(P73-P$66)/(P$66+MIN(P$52:P$53))</f>
        <v>0.92966855295068718</v>
      </c>
      <c r="Q121" s="43">
        <f t="shared" si="42"/>
        <v>4.4378698224852069E-2</v>
      </c>
      <c r="R121" s="43">
        <f t="shared" si="42"/>
        <v>6.4039408866995079E-2</v>
      </c>
      <c r="S121" s="12"/>
    </row>
    <row r="122" spans="1:19" s="1" customFormat="1" ht="12.95" customHeight="1" x14ac:dyDescent="0.2">
      <c r="A122" s="8"/>
      <c r="C122" s="6" t="s">
        <v>238</v>
      </c>
      <c r="D122" s="67" t="s">
        <v>795</v>
      </c>
      <c r="E122" s="197" t="s">
        <v>44</v>
      </c>
      <c r="F122" s="13" t="s">
        <v>13</v>
      </c>
      <c r="G122" s="12"/>
      <c r="H122" s="43">
        <f t="shared" ref="H122:M122" si="43">(H74-H$66)/(H$66+MIN(H$52:H$53))</f>
        <v>1.0143659113398606</v>
      </c>
      <c r="I122" s="43">
        <f t="shared" si="43"/>
        <v>1.0132812831987366</v>
      </c>
      <c r="J122" s="43">
        <f t="shared" si="43"/>
        <v>0.99113412557742686</v>
      </c>
      <c r="K122" s="43">
        <f t="shared" si="43"/>
        <v>4.9040625841663452E-2</v>
      </c>
      <c r="L122" s="43">
        <f t="shared" si="43"/>
        <v>7.1139904188826722E-2</v>
      </c>
      <c r="M122" s="43">
        <f t="shared" si="43"/>
        <v>5.785847788252782E-2</v>
      </c>
      <c r="N122" s="12"/>
      <c r="O122" s="43">
        <f t="shared" ref="O122:R134" si="44">(O74-O$66)/(O$66+MIN(O$52:O$53))</f>
        <v>1.0319148936170213</v>
      </c>
      <c r="P122" s="43">
        <f t="shared" si="44"/>
        <v>1.0549717057396928</v>
      </c>
      <c r="Q122" s="43">
        <f t="shared" si="44"/>
        <v>5.6213017751479293E-2</v>
      </c>
      <c r="R122" s="43">
        <f t="shared" si="44"/>
        <v>7.6354679802955669E-2</v>
      </c>
      <c r="S122" s="12"/>
    </row>
    <row r="123" spans="1:19" s="1" customFormat="1" ht="12.95" customHeight="1" x14ac:dyDescent="0.2">
      <c r="A123" s="8"/>
      <c r="C123" s="6" t="s">
        <v>239</v>
      </c>
      <c r="D123" s="67" t="s">
        <v>796</v>
      </c>
      <c r="E123" s="197" t="s">
        <v>45</v>
      </c>
      <c r="F123" s="13" t="s">
        <v>13</v>
      </c>
      <c r="G123" s="12"/>
      <c r="H123" s="43">
        <f t="shared" ref="H123:M123" si="45">(H75-H$66)/(H$66+MIN(H$52:H$53))</f>
        <v>1.1562603008933481</v>
      </c>
      <c r="I123" s="43">
        <f t="shared" si="45"/>
        <v>1.1712156828709281</v>
      </c>
      <c r="J123" s="43">
        <f t="shared" si="45"/>
        <v>1.1285144092941464</v>
      </c>
      <c r="K123" s="43">
        <f t="shared" si="45"/>
        <v>5.9302403333383241E-2</v>
      </c>
      <c r="L123" s="43">
        <f t="shared" si="45"/>
        <v>8.4493307862866893E-2</v>
      </c>
      <c r="M123" s="43">
        <f t="shared" si="45"/>
        <v>6.8750740740245439E-2</v>
      </c>
      <c r="N123" s="12"/>
      <c r="O123" s="43">
        <f t="shared" si="44"/>
        <v>1.2943262411347518</v>
      </c>
      <c r="P123" s="43">
        <f t="shared" si="44"/>
        <v>1.2166531932093776</v>
      </c>
      <c r="Q123" s="43">
        <f t="shared" si="44"/>
        <v>8.2840236686390539E-2</v>
      </c>
      <c r="R123" s="43">
        <f t="shared" si="44"/>
        <v>9.6059113300492605E-2</v>
      </c>
      <c r="S123" s="12"/>
    </row>
    <row r="124" spans="1:19" s="1" customFormat="1" ht="12.95" customHeight="1" x14ac:dyDescent="0.2">
      <c r="C124" s="6" t="s">
        <v>240</v>
      </c>
      <c r="D124" s="67" t="s">
        <v>797</v>
      </c>
      <c r="E124" s="197" t="s">
        <v>82</v>
      </c>
      <c r="F124" s="13" t="s">
        <v>13</v>
      </c>
      <c r="G124" s="12"/>
      <c r="H124" s="43">
        <f t="shared" ref="H124:M124" si="46">(H76-H$66)/(H$66+MIN(H$52:H$53))</f>
        <v>1.2740386546362659</v>
      </c>
      <c r="I124" s="43">
        <f t="shared" si="46"/>
        <v>1.3062696706042574</v>
      </c>
      <c r="J124" s="43">
        <f t="shared" si="46"/>
        <v>1.2469756929422258</v>
      </c>
      <c r="K124" s="43">
        <f t="shared" si="46"/>
        <v>6.8505422499659879E-2</v>
      </c>
      <c r="L124" s="43">
        <f t="shared" si="46"/>
        <v>9.6222795472515735E-2</v>
      </c>
      <c r="M124" s="43">
        <f t="shared" si="46"/>
        <v>8.0455479775735791E-2</v>
      </c>
      <c r="N124" s="12"/>
      <c r="O124" s="43">
        <f t="shared" si="44"/>
        <v>1.4184397163120568</v>
      </c>
      <c r="P124" s="43">
        <f t="shared" si="44"/>
        <v>1.3823767178658044</v>
      </c>
      <c r="Q124" s="43">
        <f t="shared" si="44"/>
        <v>0.10059171597633136</v>
      </c>
      <c r="R124" s="43">
        <f t="shared" si="44"/>
        <v>0.11083743842364532</v>
      </c>
      <c r="S124" s="12"/>
    </row>
    <row r="125" spans="1:19" s="1" customFormat="1" ht="12.95" customHeight="1" x14ac:dyDescent="0.2">
      <c r="C125" s="6" t="s">
        <v>241</v>
      </c>
      <c r="D125" s="67" t="s">
        <v>798</v>
      </c>
      <c r="E125" s="197" t="s">
        <v>46</v>
      </c>
      <c r="F125" s="13" t="s">
        <v>13</v>
      </c>
      <c r="G125" s="12"/>
      <c r="H125" s="43">
        <f t="shared" ref="H125:M125" si="47">(H77-H$66)/(H$66+MIN(H$52:H$53))</f>
        <v>1.349495065222114</v>
      </c>
      <c r="I125" s="43">
        <f t="shared" si="47"/>
        <v>1.391782154053347</v>
      </c>
      <c r="J125" s="43">
        <f t="shared" si="47"/>
        <v>1.3207496837856769</v>
      </c>
      <c r="K125" s="43">
        <f t="shared" si="47"/>
        <v>7.6202609122935902E-2</v>
      </c>
      <c r="L125" s="43">
        <f t="shared" si="47"/>
        <v>0.10365038457060873</v>
      </c>
      <c r="M125" s="43">
        <f t="shared" si="47"/>
        <v>8.7551546492764795E-2</v>
      </c>
      <c r="N125" s="12"/>
      <c r="O125" s="43">
        <f t="shared" si="44"/>
        <v>1.5780141843971631</v>
      </c>
      <c r="P125" s="43">
        <f t="shared" si="44"/>
        <v>1.5278900565885205</v>
      </c>
      <c r="Q125" s="43">
        <f t="shared" si="44"/>
        <v>0.11538461538461539</v>
      </c>
      <c r="R125" s="43">
        <f t="shared" si="44"/>
        <v>0.12315270935960591</v>
      </c>
      <c r="S125" s="12"/>
    </row>
    <row r="126" spans="1:19" s="1" customFormat="1" ht="12.95" customHeight="1" x14ac:dyDescent="0.2">
      <c r="C126" s="6" t="s">
        <v>242</v>
      </c>
      <c r="D126" s="67" t="s">
        <v>799</v>
      </c>
      <c r="E126" s="197" t="s">
        <v>83</v>
      </c>
      <c r="F126" s="13" t="s">
        <v>13</v>
      </c>
      <c r="G126" s="12"/>
      <c r="H126" s="43">
        <f t="shared" ref="H126:M126" si="48">(H78-H$66)/(H$66+MIN(H$52:H$53))</f>
        <v>1.4033433257475825</v>
      </c>
      <c r="I126" s="43">
        <f t="shared" si="48"/>
        <v>1.4557259300697905</v>
      </c>
      <c r="J126" s="43">
        <f t="shared" si="48"/>
        <v>1.3743522008422135</v>
      </c>
      <c r="K126" s="43">
        <f t="shared" si="48"/>
        <v>8.6249452225140133E-2</v>
      </c>
      <c r="L126" s="43">
        <f t="shared" si="48"/>
        <v>0.11184824185153085</v>
      </c>
      <c r="M126" s="43">
        <f t="shared" si="48"/>
        <v>9.4297557185060832E-2</v>
      </c>
      <c r="N126" s="12"/>
      <c r="O126" s="43">
        <f t="shared" si="44"/>
        <v>1.7056737588652482</v>
      </c>
      <c r="P126" s="43">
        <f t="shared" si="44"/>
        <v>1.6491511721907841</v>
      </c>
      <c r="Q126" s="43">
        <f t="shared" si="44"/>
        <v>0.1242603550295858</v>
      </c>
      <c r="R126" s="43">
        <f t="shared" si="44"/>
        <v>0.13793103448275862</v>
      </c>
      <c r="S126" s="12"/>
    </row>
    <row r="127" spans="1:19" s="1" customFormat="1" ht="12.95" customHeight="1" x14ac:dyDescent="0.2">
      <c r="C127" s="6" t="s">
        <v>243</v>
      </c>
      <c r="D127" s="67" t="s">
        <v>800</v>
      </c>
      <c r="E127" s="197" t="s">
        <v>84</v>
      </c>
      <c r="F127" s="13" t="s">
        <v>13</v>
      </c>
      <c r="G127" s="12"/>
      <c r="H127" s="43">
        <f t="shared" ref="H127:M127" si="49">(H79-H$66)/(H$66+MIN(H$52:H$53))</f>
        <v>1.452537680686</v>
      </c>
      <c r="I127" s="43">
        <f t="shared" si="49"/>
        <v>1.5166387288913534</v>
      </c>
      <c r="J127" s="43">
        <f t="shared" si="49"/>
        <v>1.4270905770708535</v>
      </c>
      <c r="K127" s="43">
        <f t="shared" si="49"/>
        <v>8.9203378311650261E-2</v>
      </c>
      <c r="L127" s="43">
        <f t="shared" si="49"/>
        <v>0.11551483825831743</v>
      </c>
      <c r="M127" s="43">
        <f t="shared" si="49"/>
        <v>9.8496112745447159E-2</v>
      </c>
      <c r="N127" s="12"/>
      <c r="O127" s="43">
        <f t="shared" si="44"/>
        <v>1.7624113475177305</v>
      </c>
      <c r="P127" s="43">
        <f t="shared" si="44"/>
        <v>1.7097817299919158</v>
      </c>
      <c r="Q127" s="43">
        <f t="shared" si="44"/>
        <v>0.13017751479289941</v>
      </c>
      <c r="R127" s="43">
        <f t="shared" si="44"/>
        <v>0.14532019704433496</v>
      </c>
      <c r="S127" s="12"/>
    </row>
    <row r="128" spans="1:19" s="1" customFormat="1" ht="12.95" customHeight="1" x14ac:dyDescent="0.2">
      <c r="C128" s="6" t="s">
        <v>244</v>
      </c>
      <c r="D128" s="67" t="s">
        <v>801</v>
      </c>
      <c r="E128" s="197" t="s">
        <v>47</v>
      </c>
      <c r="F128" s="13" t="s">
        <v>13</v>
      </c>
      <c r="G128" s="12"/>
      <c r="H128" s="43">
        <f t="shared" ref="H128:M128" si="50">(H80-H$66)/(H$66+MIN(H$52:H$53))</f>
        <v>1.4958864169765824</v>
      </c>
      <c r="I128" s="43">
        <f t="shared" si="50"/>
        <v>1.5652983158501199</v>
      </c>
      <c r="J128" s="43">
        <f t="shared" si="50"/>
        <v>1.466610512945927</v>
      </c>
      <c r="K128" s="43">
        <f t="shared" si="50"/>
        <v>9.1683742906693427E-2</v>
      </c>
      <c r="L128" s="43">
        <f t="shared" si="50"/>
        <v>0.11996847164804766</v>
      </c>
      <c r="M128" s="43">
        <f t="shared" si="50"/>
        <v>0.10117173508982673</v>
      </c>
      <c r="N128" s="12"/>
      <c r="O128" s="43">
        <f t="shared" si="44"/>
        <v>1.8120567375886525</v>
      </c>
      <c r="P128" s="43">
        <f t="shared" si="44"/>
        <v>1.746160064672595</v>
      </c>
      <c r="Q128" s="43">
        <f t="shared" si="44"/>
        <v>0.13017751479289941</v>
      </c>
      <c r="R128" s="43">
        <f t="shared" si="44"/>
        <v>0.14532019704433496</v>
      </c>
      <c r="S128" s="12"/>
    </row>
    <row r="129" spans="1:19" s="1" customFormat="1" ht="12.95" customHeight="1" x14ac:dyDescent="0.2">
      <c r="A129" s="8"/>
      <c r="C129" s="6" t="s">
        <v>245</v>
      </c>
      <c r="D129" s="67" t="s">
        <v>802</v>
      </c>
      <c r="E129" s="197" t="s">
        <v>85</v>
      </c>
      <c r="F129" s="13" t="s">
        <v>13</v>
      </c>
      <c r="G129" s="12"/>
      <c r="H129" s="43">
        <f t="shared" ref="H129:M129" si="51">(H81-H$66)/(H$66+MIN(H$52:H$53))</f>
        <v>1.5316646451610254</v>
      </c>
      <c r="I129" s="43">
        <f t="shared" si="51"/>
        <v>1.6082270627019521</v>
      </c>
      <c r="J129" s="43">
        <f t="shared" si="51"/>
        <v>1.5007108778862928</v>
      </c>
      <c r="K129" s="43">
        <f t="shared" si="51"/>
        <v>9.4510150203052118E-2</v>
      </c>
      <c r="L129" s="43">
        <f t="shared" si="51"/>
        <v>0.12342514362180582</v>
      </c>
      <c r="M129" s="43">
        <f t="shared" si="51"/>
        <v>0.10455474016788918</v>
      </c>
      <c r="N129" s="12"/>
      <c r="O129" s="43">
        <f t="shared" si="44"/>
        <v>1.8510638297872339</v>
      </c>
      <c r="P129" s="43">
        <f t="shared" si="44"/>
        <v>1.7744543249797897</v>
      </c>
      <c r="Q129" s="43">
        <f t="shared" si="44"/>
        <v>0.13609467455621302</v>
      </c>
      <c r="R129" s="43">
        <f t="shared" si="44"/>
        <v>0.15024630541871922</v>
      </c>
      <c r="S129" s="12"/>
    </row>
    <row r="130" spans="1:19" s="1" customFormat="1" ht="12.95" customHeight="1" x14ac:dyDescent="0.2">
      <c r="A130" s="8"/>
      <c r="C130" s="6" t="s">
        <v>246</v>
      </c>
      <c r="D130" s="67" t="s">
        <v>803</v>
      </c>
      <c r="E130" s="197" t="s">
        <v>86</v>
      </c>
      <c r="F130" s="13" t="s">
        <v>13</v>
      </c>
      <c r="G130" s="12"/>
      <c r="H130" s="43">
        <f t="shared" ref="H130:M130" si="52">(H82-H$66)/(H$66+MIN(H$52:H$53))</f>
        <v>1.5711730599835569</v>
      </c>
      <c r="I130" s="43">
        <f t="shared" si="52"/>
        <v>1.6539527926510778</v>
      </c>
      <c r="J130" s="43">
        <f t="shared" si="52"/>
        <v>1.5432868004634819</v>
      </c>
      <c r="K130" s="43">
        <f t="shared" si="52"/>
        <v>0.10003731841251857</v>
      </c>
      <c r="L130" s="43">
        <f t="shared" si="52"/>
        <v>0.13204268146485063</v>
      </c>
      <c r="M130" s="43">
        <f t="shared" si="52"/>
        <v>0.10988916774480227</v>
      </c>
      <c r="N130" s="12"/>
      <c r="O130" s="43">
        <f t="shared" si="44"/>
        <v>1.8829787234042554</v>
      </c>
      <c r="P130" s="43">
        <f t="shared" si="44"/>
        <v>1.7946645109135004</v>
      </c>
      <c r="Q130" s="43">
        <f t="shared" si="44"/>
        <v>0.13609467455621302</v>
      </c>
      <c r="R130" s="43">
        <f t="shared" si="44"/>
        <v>0.14778325123152711</v>
      </c>
      <c r="S130" s="12"/>
    </row>
    <row r="131" spans="1:19" s="1" customFormat="1" ht="12.95" customHeight="1" x14ac:dyDescent="0.2">
      <c r="A131" s="8"/>
      <c r="C131" s="6" t="s">
        <v>247</v>
      </c>
      <c r="D131" s="67" t="s">
        <v>804</v>
      </c>
      <c r="E131" s="197" t="s">
        <v>87</v>
      </c>
      <c r="F131" s="13" t="s">
        <v>13</v>
      </c>
      <c r="G131" s="12"/>
      <c r="H131" s="43">
        <f t="shared" ref="H131:M131" si="53">(H83-H$66)/(H$66+MIN(H$52:H$53))</f>
        <v>1.5952714847741585</v>
      </c>
      <c r="I131" s="43">
        <f t="shared" si="53"/>
        <v>1.685013171567036</v>
      </c>
      <c r="J131" s="43">
        <f t="shared" si="53"/>
        <v>1.5694189986597378</v>
      </c>
      <c r="K131" s="43">
        <f t="shared" si="53"/>
        <v>0.10299506588932396</v>
      </c>
      <c r="L131" s="43">
        <f t="shared" si="53"/>
        <v>0.13682158153811511</v>
      </c>
      <c r="M131" s="43">
        <f t="shared" si="53"/>
        <v>0.11294367335557443</v>
      </c>
      <c r="N131" s="12"/>
      <c r="O131" s="43">
        <f t="shared" si="44"/>
        <v>1.9219858156028369</v>
      </c>
      <c r="P131" s="43">
        <f t="shared" si="44"/>
        <v>1.8189167340339532</v>
      </c>
      <c r="Q131" s="43">
        <f t="shared" si="44"/>
        <v>0.13313609467455623</v>
      </c>
      <c r="R131" s="43">
        <f t="shared" si="44"/>
        <v>0.15024630541871922</v>
      </c>
      <c r="S131" s="12"/>
    </row>
    <row r="132" spans="1:19" s="1" customFormat="1" ht="12.95" customHeight="1" x14ac:dyDescent="0.2">
      <c r="C132" s="6" t="s">
        <v>248</v>
      </c>
      <c r="D132" s="67" t="s">
        <v>805</v>
      </c>
      <c r="E132" s="197" t="s">
        <v>88</v>
      </c>
      <c r="F132" s="13" t="s">
        <v>13</v>
      </c>
      <c r="G132" s="12"/>
      <c r="H132" s="43">
        <f t="shared" ref="H132:M132" si="54">(H84-H$66)/(H$66+MIN(H$52:H$53))</f>
        <v>1.6100921262047787</v>
      </c>
      <c r="I132" s="43">
        <f t="shared" si="54"/>
        <v>1.7001398101513414</v>
      </c>
      <c r="J132" s="43">
        <f t="shared" si="54"/>
        <v>1.5780277531874147</v>
      </c>
      <c r="K132" s="43">
        <f t="shared" si="54"/>
        <v>0.10350216093863052</v>
      </c>
      <c r="L132" s="43">
        <f t="shared" si="54"/>
        <v>0.13568332392856336</v>
      </c>
      <c r="M132" s="43">
        <f t="shared" si="54"/>
        <v>0.11479278109354149</v>
      </c>
      <c r="N132" s="12"/>
      <c r="O132" s="43">
        <f t="shared" si="44"/>
        <v>1.9432624113475176</v>
      </c>
      <c r="P132" s="43">
        <f t="shared" si="44"/>
        <v>1.8431689571544059</v>
      </c>
      <c r="Q132" s="43">
        <f t="shared" si="44"/>
        <v>0.14497041420118342</v>
      </c>
      <c r="R132" s="43">
        <f t="shared" si="44"/>
        <v>0.15517241379310345</v>
      </c>
      <c r="S132" s="12"/>
    </row>
    <row r="133" spans="1:19" s="1" customFormat="1" ht="12.95" customHeight="1" x14ac:dyDescent="0.2">
      <c r="A133" s="3"/>
      <c r="C133" s="6" t="s">
        <v>249</v>
      </c>
      <c r="D133" s="67" t="s">
        <v>806</v>
      </c>
      <c r="E133" s="197" t="s">
        <v>89</v>
      </c>
      <c r="F133" s="13" t="s">
        <v>13</v>
      </c>
      <c r="G133" s="12"/>
      <c r="H133" s="43">
        <f t="shared" ref="H133:M133" si="55">(H85-H$66)/(H$66+MIN(H$52:H$53))</f>
        <v>1.6281258128579306</v>
      </c>
      <c r="I133" s="43">
        <f t="shared" si="55"/>
        <v>1.7212176039458142</v>
      </c>
      <c r="J133" s="43">
        <f t="shared" si="55"/>
        <v>1.5937622085505427</v>
      </c>
      <c r="K133" s="43">
        <f t="shared" si="55"/>
        <v>0.10500860326868684</v>
      </c>
      <c r="L133" s="43">
        <f t="shared" si="55"/>
        <v>0.13793695965760402</v>
      </c>
      <c r="M133" s="43">
        <f t="shared" si="55"/>
        <v>0.11603836645539602</v>
      </c>
      <c r="N133" s="12"/>
      <c r="O133" s="43">
        <f t="shared" si="44"/>
        <v>1.9716312056737588</v>
      </c>
      <c r="P133" s="43">
        <f t="shared" si="44"/>
        <v>1.8835893290218269</v>
      </c>
      <c r="Q133" s="43">
        <f t="shared" si="44"/>
        <v>0.13017751479289941</v>
      </c>
      <c r="R133" s="43">
        <f t="shared" si="44"/>
        <v>0.16009852216748768</v>
      </c>
      <c r="S133" s="12"/>
    </row>
    <row r="134" spans="1:19" s="1" customFormat="1" ht="12.95" customHeight="1" x14ac:dyDescent="0.2">
      <c r="A134" s="3"/>
      <c r="C134" s="6" t="s">
        <v>361</v>
      </c>
      <c r="D134" s="67" t="s">
        <v>807</v>
      </c>
      <c r="E134" s="197" t="s">
        <v>48</v>
      </c>
      <c r="F134" s="13" t="s">
        <v>13</v>
      </c>
      <c r="G134" s="12"/>
      <c r="H134" s="43">
        <f t="shared" ref="H134:M134" si="56">(H86-H$66)/(H$66+MIN(H$52:H$53))</f>
        <v>1.6387485100706711</v>
      </c>
      <c r="I134" s="43">
        <f t="shared" si="56"/>
        <v>1.7371350713621136</v>
      </c>
      <c r="J134" s="43">
        <f t="shared" si="56"/>
        <v>1.6005701875292315</v>
      </c>
      <c r="K134" s="43">
        <f t="shared" si="56"/>
        <v>0.10454852296917302</v>
      </c>
      <c r="L134" s="43">
        <f t="shared" si="56"/>
        <v>0.13486425369119187</v>
      </c>
      <c r="M134" s="43">
        <f t="shared" si="56"/>
        <v>0.11569013117814318</v>
      </c>
      <c r="N134" s="12"/>
      <c r="O134" s="43">
        <f t="shared" si="44"/>
        <v>1.9751773049645389</v>
      </c>
      <c r="P134" s="43">
        <f t="shared" si="44"/>
        <v>1.8835893290218269</v>
      </c>
      <c r="Q134" s="43">
        <f t="shared" si="44"/>
        <v>0.15976331360946747</v>
      </c>
      <c r="R134" s="43">
        <f t="shared" si="44"/>
        <v>0.17241379310344829</v>
      </c>
      <c r="S134" s="12"/>
    </row>
    <row r="135" spans="1:19" s="1" customFormat="1" ht="12.95" customHeight="1" x14ac:dyDescent="0.2">
      <c r="A135" s="3"/>
      <c r="B135" s="11" t="s">
        <v>292</v>
      </c>
      <c r="C135" s="9" t="s">
        <v>0</v>
      </c>
      <c r="D135" s="70"/>
      <c r="E135" s="65"/>
      <c r="F135" s="12"/>
      <c r="G135" s="12"/>
      <c r="H135" s="35"/>
      <c r="I135" s="35"/>
      <c r="J135" s="35"/>
      <c r="K135" s="35"/>
      <c r="L135" s="35"/>
      <c r="M135" s="35"/>
      <c r="N135" s="12"/>
      <c r="O135" s="35"/>
      <c r="P135" s="35"/>
      <c r="Q135" s="35"/>
      <c r="R135" s="35"/>
      <c r="S135" s="12"/>
    </row>
    <row r="136" spans="1:19" s="1" customFormat="1" ht="12.95" customHeight="1" x14ac:dyDescent="0.2">
      <c r="A136" s="3"/>
      <c r="C136" s="6" t="s">
        <v>291</v>
      </c>
      <c r="D136" s="67" t="s">
        <v>811</v>
      </c>
      <c r="E136" s="193" t="s">
        <v>813</v>
      </c>
      <c r="F136" s="5" t="s">
        <v>120</v>
      </c>
      <c r="G136" s="12"/>
      <c r="H136" s="174">
        <f>((H75-H66))/((30-0)/365)</f>
        <v>2222.7177184173129</v>
      </c>
      <c r="I136" s="174">
        <f t="shared" ref="I136:R136" si="57">((I75-I66))/((30-0)/365)</f>
        <v>2379.7150649799146</v>
      </c>
      <c r="J136" s="174">
        <f t="shared" si="57"/>
        <v>2251.7624180115868</v>
      </c>
      <c r="K136" s="174">
        <f t="shared" si="57"/>
        <v>120.49259983954585</v>
      </c>
      <c r="L136" s="174">
        <f t="shared" si="57"/>
        <v>176.81632892102613</v>
      </c>
      <c r="M136" s="174">
        <f t="shared" si="57"/>
        <v>147.21825283844555</v>
      </c>
      <c r="N136" s="195"/>
      <c r="O136" s="174">
        <f t="shared" si="57"/>
        <v>2220.416666666667</v>
      </c>
      <c r="P136" s="174">
        <f t="shared" si="57"/>
        <v>1831.0833333333335</v>
      </c>
      <c r="Q136" s="174">
        <f t="shared" si="57"/>
        <v>170.33333333333334</v>
      </c>
      <c r="R136" s="174">
        <f t="shared" si="57"/>
        <v>237.25</v>
      </c>
      <c r="S136" s="12"/>
    </row>
    <row r="137" spans="1:19" s="1" customFormat="1" ht="12.95" customHeight="1" x14ac:dyDescent="0.2">
      <c r="A137" s="3"/>
      <c r="C137" s="6" t="s">
        <v>295</v>
      </c>
      <c r="D137" s="67" t="s">
        <v>703</v>
      </c>
      <c r="E137" s="193" t="s">
        <v>814</v>
      </c>
      <c r="F137" s="5" t="s">
        <v>120</v>
      </c>
      <c r="G137" s="12"/>
      <c r="H137" s="174">
        <f t="shared" ref="H137:I137" si="58">((H76-H75))/((60-30)/365)</f>
        <v>226.40925534513565</v>
      </c>
      <c r="I137" s="174">
        <f t="shared" si="58"/>
        <v>274.40719407616933</v>
      </c>
      <c r="J137" s="174">
        <f t="shared" ref="J137:M137" si="59">((J76-J75))/((60-30)/365)</f>
        <v>236.36974797246776</v>
      </c>
      <c r="K137" s="174">
        <f t="shared" si="59"/>
        <v>18.699001109346415</v>
      </c>
      <c r="L137" s="174">
        <f t="shared" si="59"/>
        <v>24.545907737791822</v>
      </c>
      <c r="M137" s="174">
        <f t="shared" si="59"/>
        <v>25.063747854663355</v>
      </c>
      <c r="N137" s="195"/>
      <c r="O137" s="174">
        <f t="shared" ref="O137:R137" si="60">((O76-O75))/((60-30)/365)</f>
        <v>212.91666666666669</v>
      </c>
      <c r="P137" s="174">
        <f t="shared" si="60"/>
        <v>249.41666666666669</v>
      </c>
      <c r="Q137" s="174">
        <f t="shared" si="60"/>
        <v>36.5</v>
      </c>
      <c r="R137" s="174">
        <f t="shared" si="60"/>
        <v>36.5</v>
      </c>
      <c r="S137" s="12"/>
    </row>
    <row r="138" spans="1:19" s="1" customFormat="1" ht="12.95" customHeight="1" x14ac:dyDescent="0.2">
      <c r="A138" s="3"/>
      <c r="C138" s="6" t="s">
        <v>362</v>
      </c>
      <c r="D138" s="67" t="s">
        <v>704</v>
      </c>
      <c r="E138" s="193" t="s">
        <v>815</v>
      </c>
      <c r="F138" s="5" t="s">
        <v>120</v>
      </c>
      <c r="G138" s="12"/>
      <c r="H138" s="174">
        <f t="shared" ref="H138:M138" si="61">((H77-H76))/((90-60)/365)</f>
        <v>145.05237328286219</v>
      </c>
      <c r="I138" s="174">
        <f t="shared" si="61"/>
        <v>173.74711428797556</v>
      </c>
      <c r="J138" s="174">
        <f t="shared" si="61"/>
        <v>147.20370306296638</v>
      </c>
      <c r="K138" s="174">
        <f t="shared" si="61"/>
        <v>15.639400354059667</v>
      </c>
      <c r="L138" s="174">
        <f t="shared" si="61"/>
        <v>15.543468119275929</v>
      </c>
      <c r="M138" s="174">
        <f t="shared" si="61"/>
        <v>15.195044196731441</v>
      </c>
      <c r="N138" s="195"/>
      <c r="O138" s="174">
        <f>((O77-O76))/((90-60)/365)</f>
        <v>273.75</v>
      </c>
      <c r="P138" s="174">
        <f>((P77-P76))/((90-60)/365)</f>
        <v>219</v>
      </c>
      <c r="Q138" s="174">
        <f>((Q77-Q76))/((90-60)/365)</f>
        <v>30.416666666666668</v>
      </c>
      <c r="R138" s="174">
        <f>((R77-R76))/((90-60)/365)</f>
        <v>30.416666666666668</v>
      </c>
      <c r="S138" s="12"/>
    </row>
    <row r="139" spans="1:19" s="1" customFormat="1" ht="12.75" customHeight="1" x14ac:dyDescent="0.2">
      <c r="A139" s="3"/>
      <c r="C139" s="6" t="s">
        <v>363</v>
      </c>
      <c r="D139" s="67" t="s">
        <v>705</v>
      </c>
      <c r="E139" s="193" t="s">
        <v>816</v>
      </c>
      <c r="F139" s="5" t="s">
        <v>120</v>
      </c>
      <c r="G139" s="12"/>
      <c r="H139" s="174">
        <f t="shared" ref="H139:M139" si="62">((H78-H77))/((120-90)/365)</f>
        <v>103.51430615012535</v>
      </c>
      <c r="I139" s="174">
        <f t="shared" si="62"/>
        <v>129.92309556941007</v>
      </c>
      <c r="J139" s="174">
        <f t="shared" si="62"/>
        <v>106.95488903347596</v>
      </c>
      <c r="K139" s="174">
        <f t="shared" si="62"/>
        <v>20.413510709828632</v>
      </c>
      <c r="L139" s="174">
        <f t="shared" si="62"/>
        <v>17.155382669876371</v>
      </c>
      <c r="M139" s="174">
        <f t="shared" si="62"/>
        <v>14.445457562436584</v>
      </c>
      <c r="N139" s="195"/>
      <c r="O139" s="174">
        <f>((O78-O77))/((120-90)/365)</f>
        <v>219</v>
      </c>
      <c r="P139" s="174">
        <f>((P78-P77))/((120-90)/365)</f>
        <v>182.5</v>
      </c>
      <c r="Q139" s="174">
        <f>((Q78-Q77))/((120-90)/365)</f>
        <v>18.25</v>
      </c>
      <c r="R139" s="174">
        <f>((R78-R77))/((120-90)/365)</f>
        <v>36.5</v>
      </c>
      <c r="S139" s="12"/>
    </row>
    <row r="140" spans="1:19" s="1" customFormat="1" ht="12.95" customHeight="1" x14ac:dyDescent="0.2">
      <c r="A140" s="3"/>
      <c r="C140" s="6" t="s">
        <v>364</v>
      </c>
      <c r="D140" s="67" t="s">
        <v>706</v>
      </c>
      <c r="E140" s="193" t="s">
        <v>817</v>
      </c>
      <c r="F140" s="5" t="s">
        <v>120</v>
      </c>
      <c r="G140" s="12"/>
      <c r="H140" s="174">
        <f t="shared" ref="H140:M140" si="63">((H79-H78))/((150-120)/365)</f>
        <v>94.567948309951419</v>
      </c>
      <c r="I140" s="174">
        <f t="shared" si="63"/>
        <v>123.76465507227886</v>
      </c>
      <c r="J140" s="174">
        <f t="shared" si="63"/>
        <v>105.23064003487958</v>
      </c>
      <c r="K140" s="174">
        <f t="shared" si="63"/>
        <v>6.0018854867741593</v>
      </c>
      <c r="L140" s="174">
        <f t="shared" si="63"/>
        <v>7.6729640806020525</v>
      </c>
      <c r="M140" s="174">
        <f t="shared" si="63"/>
        <v>8.9905069733072533</v>
      </c>
      <c r="N140" s="195"/>
      <c r="O140" s="174">
        <f>((O79-O78))/((150-120)/365)</f>
        <v>97.333333333333343</v>
      </c>
      <c r="P140" s="174">
        <f>((P79-P78))/((150-120)/365)</f>
        <v>91.25</v>
      </c>
      <c r="Q140" s="174">
        <f>((Q79-Q78))/((150-120)/365)</f>
        <v>12.166666666666668</v>
      </c>
      <c r="R140" s="174">
        <f>((R79-R78))/((150-120)/365)</f>
        <v>18.25</v>
      </c>
      <c r="S140" s="12"/>
    </row>
    <row r="141" spans="1:19" s="1" customFormat="1" ht="12.95" customHeight="1" x14ac:dyDescent="0.2">
      <c r="A141" s="3"/>
      <c r="C141" s="6" t="s">
        <v>365</v>
      </c>
      <c r="D141" s="67" t="s">
        <v>707</v>
      </c>
      <c r="E141" s="193" t="s">
        <v>818</v>
      </c>
      <c r="F141" s="5" t="s">
        <v>120</v>
      </c>
      <c r="G141" s="12"/>
      <c r="H141" s="174">
        <f t="shared" ref="H141:M141" si="64">((H80-H79))/((180-150)/365)</f>
        <v>83.330720729262907</v>
      </c>
      <c r="I141" s="174">
        <f t="shared" si="64"/>
        <v>98.868170769053862</v>
      </c>
      <c r="J141" s="174">
        <f t="shared" si="64"/>
        <v>78.855445382729954</v>
      </c>
      <c r="K141" s="174">
        <f t="shared" si="64"/>
        <v>5.0396874630285522</v>
      </c>
      <c r="L141" s="174">
        <f t="shared" si="64"/>
        <v>9.3199701402421269</v>
      </c>
      <c r="M141" s="174">
        <f t="shared" si="64"/>
        <v>5.7293993134314505</v>
      </c>
      <c r="N141" s="195"/>
      <c r="O141" s="174">
        <f>((O80-O79))/((180-150)/365)</f>
        <v>85.166666666666671</v>
      </c>
      <c r="P141" s="174">
        <f>((P80-P79))/((180-150)/365)</f>
        <v>54.75</v>
      </c>
      <c r="Q141" s="174">
        <f>((Q80-Q79))/((180-150)/365)</f>
        <v>0</v>
      </c>
      <c r="R141" s="174">
        <f>((R80-R79))/((180-150)/365)</f>
        <v>0</v>
      </c>
      <c r="S141" s="12"/>
    </row>
    <row r="142" spans="1:19" s="1" customFormat="1" ht="12.75" customHeight="1" x14ac:dyDescent="0.2">
      <c r="A142" s="3"/>
      <c r="C142" s="6" t="s">
        <v>366</v>
      </c>
      <c r="D142" s="67" t="s">
        <v>708</v>
      </c>
      <c r="E142" s="193" t="s">
        <v>819</v>
      </c>
      <c r="F142" s="5" t="s">
        <v>120</v>
      </c>
      <c r="G142" s="12"/>
      <c r="H142" s="174">
        <f t="shared" ref="H142:M142" si="65">((H81-H80))/((210-180)/365)</f>
        <v>68.777680646561123</v>
      </c>
      <c r="I142" s="174">
        <f t="shared" si="65"/>
        <v>87.224058811781305</v>
      </c>
      <c r="J142" s="174">
        <f t="shared" si="65"/>
        <v>68.04159484434328</v>
      </c>
      <c r="K142" s="174">
        <f t="shared" si="65"/>
        <v>5.7427885583181233</v>
      </c>
      <c r="L142" s="174">
        <f t="shared" si="65"/>
        <v>7.2336622170845626</v>
      </c>
      <c r="M142" s="174">
        <f t="shared" si="65"/>
        <v>7.2441415404910598</v>
      </c>
      <c r="N142" s="195"/>
      <c r="O142" s="174">
        <f>((O81-O80))/((210-180)/365)</f>
        <v>66.916666666666671</v>
      </c>
      <c r="P142" s="174">
        <f>((P81-P80))/((210-180)/365)</f>
        <v>42.583333333333336</v>
      </c>
      <c r="Q142" s="174">
        <f>((Q81-Q80))/((210-180)/365)</f>
        <v>12.166666666666668</v>
      </c>
      <c r="R142" s="174">
        <f>((R81-R80))/((210-180)/365)</f>
        <v>12.166666666666668</v>
      </c>
      <c r="S142" s="12"/>
    </row>
    <row r="143" spans="1:19" s="1" customFormat="1" ht="12.75" customHeight="1" x14ac:dyDescent="0.2">
      <c r="A143" s="3"/>
      <c r="C143" s="6" t="s">
        <v>367</v>
      </c>
      <c r="D143" s="67" t="s">
        <v>709</v>
      </c>
      <c r="E143" s="193" t="s">
        <v>820</v>
      </c>
      <c r="F143" s="5" t="s">
        <v>120</v>
      </c>
      <c r="G143" s="12"/>
      <c r="H143" s="174">
        <f t="shared" ref="H143:M143" si="66">((H82-H81))/((240-210)/365)</f>
        <v>75.948342760513043</v>
      </c>
      <c r="I143" s="174">
        <f t="shared" si="66"/>
        <v>92.907062301631754</v>
      </c>
      <c r="J143" s="174">
        <f t="shared" si="66"/>
        <v>84.953157515684524</v>
      </c>
      <c r="K143" s="174">
        <f t="shared" si="66"/>
        <v>11.230284606934262</v>
      </c>
      <c r="L143" s="174">
        <f t="shared" si="66"/>
        <v>18.033634192878424</v>
      </c>
      <c r="M143" s="174">
        <f t="shared" si="66"/>
        <v>11.422787584696582</v>
      </c>
      <c r="N143" s="195"/>
      <c r="O143" s="174">
        <f>((O82-O81))/((240-210)/365)</f>
        <v>54.75</v>
      </c>
      <c r="P143" s="174">
        <f>((P82-P81))/((240-210)/365)</f>
        <v>30.416666666666668</v>
      </c>
      <c r="Q143" s="174">
        <f>((Q82-Q81))/((240-210)/365)</f>
        <v>0</v>
      </c>
      <c r="R143" s="174">
        <f>((R82-R81))/((240-210)/365)</f>
        <v>-6.0833333333333339</v>
      </c>
      <c r="S143" s="12"/>
    </row>
    <row r="144" spans="1:19" s="1" customFormat="1" ht="12.95" customHeight="1" x14ac:dyDescent="0.2">
      <c r="A144" s="3"/>
      <c r="C144" s="6" t="s">
        <v>368</v>
      </c>
      <c r="D144" s="67" t="s">
        <v>710</v>
      </c>
      <c r="E144" s="193" t="s">
        <v>821</v>
      </c>
      <c r="F144" s="5" t="s">
        <v>120</v>
      </c>
      <c r="G144" s="12"/>
      <c r="H144" s="174">
        <f t="shared" ref="H144:M144" si="67">((H83-H82))/((270-240)/365)</f>
        <v>46.325205255799432</v>
      </c>
      <c r="I144" s="174">
        <f t="shared" si="67"/>
        <v>63.109513227407739</v>
      </c>
      <c r="J144" s="174">
        <f t="shared" si="67"/>
        <v>52.142446134262535</v>
      </c>
      <c r="K144" s="174">
        <f t="shared" si="67"/>
        <v>6.0096499149557356</v>
      </c>
      <c r="L144" s="174">
        <f t="shared" si="67"/>
        <v>10.000644886651489</v>
      </c>
      <c r="M144" s="174">
        <f t="shared" si="67"/>
        <v>6.5407146812000985</v>
      </c>
      <c r="N144" s="195"/>
      <c r="O144" s="174">
        <f>((O83-O82))/((270-240)/365)</f>
        <v>66.916666666666671</v>
      </c>
      <c r="P144" s="174">
        <f>((P83-P82))/((270-240)/365)</f>
        <v>36.5</v>
      </c>
      <c r="Q144" s="174">
        <f>((Q83-Q82))/((270-240)/365)</f>
        <v>-6.0833333333333339</v>
      </c>
      <c r="R144" s="174">
        <f>((R83-R82))/((270-240)/365)</f>
        <v>6.0833333333333339</v>
      </c>
      <c r="S144" s="12"/>
    </row>
    <row r="145" spans="1:19" s="1" customFormat="1" ht="12.95" customHeight="1" x14ac:dyDescent="0.2">
      <c r="A145" s="3"/>
      <c r="C145" s="6" t="s">
        <v>369</v>
      </c>
      <c r="D145" s="67" t="s">
        <v>711</v>
      </c>
      <c r="E145" s="193" t="s">
        <v>822</v>
      </c>
      <c r="F145" s="5" t="s">
        <v>120</v>
      </c>
      <c r="G145" s="12"/>
      <c r="H145" s="174">
        <f t="shared" ref="H145:M145" si="68">((H84-H83))/((300-270)/365)</f>
        <v>28.490213043462273</v>
      </c>
      <c r="I145" s="174">
        <f t="shared" si="68"/>
        <v>30.73480849687791</v>
      </c>
      <c r="J145" s="174">
        <f t="shared" si="68"/>
        <v>17.177334867558322</v>
      </c>
      <c r="K145" s="174">
        <f t="shared" si="68"/>
        <v>1.0303326243493771</v>
      </c>
      <c r="L145" s="174">
        <f t="shared" si="68"/>
        <v>-2.381993757588603</v>
      </c>
      <c r="M145" s="174">
        <f t="shared" si="68"/>
        <v>3.9595560362334701</v>
      </c>
      <c r="N145" s="195"/>
      <c r="O145" s="174">
        <f>((O84-O83))/((300-270)/365)</f>
        <v>36.5</v>
      </c>
      <c r="P145" s="174">
        <f>((P84-P83))/((300-270)/365)</f>
        <v>36.5</v>
      </c>
      <c r="Q145" s="174">
        <f>((Q84-Q83))/((300-270)/365)</f>
        <v>24.333333333333336</v>
      </c>
      <c r="R145" s="174">
        <f>((R84-R83))/((300-270)/365)</f>
        <v>12.166666666666668</v>
      </c>
      <c r="S145" s="12"/>
    </row>
    <row r="146" spans="1:19" s="1" customFormat="1" ht="12.95" customHeight="1" x14ac:dyDescent="0.2">
      <c r="A146" s="3"/>
      <c r="C146" s="6" t="s">
        <v>370</v>
      </c>
      <c r="D146" s="67" t="s">
        <v>712</v>
      </c>
      <c r="E146" s="193" t="s">
        <v>823</v>
      </c>
      <c r="F146" s="5" t="s">
        <v>120</v>
      </c>
      <c r="G146" s="12"/>
      <c r="H146" s="174">
        <f t="shared" ref="H146:M146" si="69">((H85-H84))/((330-300)/365)</f>
        <v>34.666756976242276</v>
      </c>
      <c r="I146" s="174">
        <f t="shared" si="69"/>
        <v>42.826564024736442</v>
      </c>
      <c r="J146" s="174">
        <f t="shared" si="69"/>
        <v>31.395483267894786</v>
      </c>
      <c r="K146" s="174">
        <f t="shared" si="69"/>
        <v>3.0608397409527797</v>
      </c>
      <c r="L146" s="174">
        <f t="shared" si="69"/>
        <v>4.7161083689724306</v>
      </c>
      <c r="M146" s="174">
        <f t="shared" si="69"/>
        <v>2.6672134548511557</v>
      </c>
      <c r="N146" s="195"/>
      <c r="O146" s="174">
        <f>((O85-O84))/((330-300)/365)</f>
        <v>48.666666666666671</v>
      </c>
      <c r="P146" s="174">
        <f>((P85-P84))/((330-300)/365)</f>
        <v>60.833333333333336</v>
      </c>
      <c r="Q146" s="174">
        <f>((Q85-Q84))/((330-300)/365)</f>
        <v>-30.416666666666668</v>
      </c>
      <c r="R146" s="174">
        <f>((R85-R84))/((330-300)/365)</f>
        <v>12.166666666666668</v>
      </c>
      <c r="S146" s="12"/>
    </row>
    <row r="147" spans="1:19" s="129" customFormat="1" ht="12.95" customHeight="1" thickBot="1" x14ac:dyDescent="0.25">
      <c r="A147" s="128"/>
      <c r="C147" s="130" t="s">
        <v>371</v>
      </c>
      <c r="D147" s="131" t="s">
        <v>713</v>
      </c>
      <c r="E147" s="203" t="s">
        <v>824</v>
      </c>
      <c r="F147" s="132" t="s">
        <v>120</v>
      </c>
      <c r="G147" s="133"/>
      <c r="H147" s="209">
        <f t="shared" ref="H147:M147" si="70">((H86-H85))/((360-330)/365)</f>
        <v>20.420364941958319</v>
      </c>
      <c r="I147" s="209">
        <f t="shared" si="70"/>
        <v>32.341640878684146</v>
      </c>
      <c r="J147" s="209">
        <f t="shared" si="70"/>
        <v>13.58418738881044</v>
      </c>
      <c r="K147" s="209">
        <f t="shared" si="70"/>
        <v>-0.93480648856215254</v>
      </c>
      <c r="L147" s="209">
        <f t="shared" si="70"/>
        <v>-6.4301493523785265</v>
      </c>
      <c r="M147" s="209">
        <f t="shared" si="70"/>
        <v>-0.74568780702405257</v>
      </c>
      <c r="N147" s="211"/>
      <c r="O147" s="209">
        <f>((O86-O85))/((360-330)/365)</f>
        <v>6.0833333333333339</v>
      </c>
      <c r="P147" s="209">
        <f>((P86-P85))/((360-330)/365)</f>
        <v>0</v>
      </c>
      <c r="Q147" s="209">
        <f>((Q86-Q85))/((360-330)/365)</f>
        <v>60.833333333333336</v>
      </c>
      <c r="R147" s="209">
        <f>((R86-R85))/((360-330)/365)</f>
        <v>30.416666666666668</v>
      </c>
      <c r="S147" s="133"/>
    </row>
    <row r="148" spans="1:19" s="1" customFormat="1" ht="12.95" customHeight="1" x14ac:dyDescent="0.25">
      <c r="C148" s="2"/>
      <c r="E148"/>
      <c r="G148" s="12"/>
      <c r="H148" s="30"/>
      <c r="I148" s="30"/>
      <c r="J148" s="30"/>
      <c r="K148" s="30"/>
      <c r="L148" s="30"/>
      <c r="M148" s="30"/>
      <c r="N148" s="12"/>
      <c r="O148" s="30"/>
      <c r="P148" s="30"/>
      <c r="Q148" s="30"/>
      <c r="R148" s="30"/>
      <c r="S148" s="12"/>
    </row>
    <row r="149" spans="1:19" s="1" customFormat="1" ht="12.95" customHeight="1" thickBot="1" x14ac:dyDescent="0.25">
      <c r="C149" s="2"/>
      <c r="E149" s="3"/>
      <c r="G149" s="12"/>
      <c r="H149" s="30"/>
      <c r="I149" s="30"/>
      <c r="J149" s="30"/>
      <c r="K149" s="30"/>
      <c r="L149" s="30"/>
      <c r="M149" s="30"/>
      <c r="N149" s="12"/>
      <c r="O149" s="30"/>
      <c r="P149" s="30"/>
      <c r="Q149" s="30"/>
      <c r="R149" s="30"/>
      <c r="S149" s="12"/>
    </row>
    <row r="150" spans="1:19" s="1" customFormat="1" ht="12.95" customHeight="1" thickBot="1" x14ac:dyDescent="0.25">
      <c r="B150" s="228" t="s">
        <v>121</v>
      </c>
      <c r="C150" s="229"/>
      <c r="D150" s="229"/>
      <c r="E150" s="229"/>
      <c r="F150" s="230"/>
      <c r="G150" s="12"/>
      <c r="H150" s="30"/>
      <c r="I150" s="30"/>
      <c r="J150" s="30"/>
      <c r="K150" s="30"/>
      <c r="L150" s="30"/>
      <c r="M150" s="30"/>
      <c r="N150" s="12"/>
      <c r="O150" s="30"/>
      <c r="P150" s="30"/>
      <c r="Q150" s="30"/>
      <c r="R150" s="30"/>
      <c r="S150" s="12"/>
    </row>
    <row r="151" spans="1:19" s="1" customFormat="1" ht="12.95" customHeight="1" x14ac:dyDescent="0.2">
      <c r="B151" s="10" t="s">
        <v>16</v>
      </c>
      <c r="C151" s="10" t="s">
        <v>17</v>
      </c>
      <c r="D151" s="62" t="s">
        <v>18</v>
      </c>
      <c r="E151" s="62" t="s">
        <v>19</v>
      </c>
      <c r="F151" s="10" t="s">
        <v>20</v>
      </c>
      <c r="G151" s="12"/>
      <c r="H151" s="30"/>
      <c r="I151" s="30"/>
      <c r="J151" s="30"/>
      <c r="K151" s="30"/>
      <c r="L151" s="30"/>
      <c r="M151" s="30"/>
      <c r="N151" s="12"/>
      <c r="O151" s="30"/>
      <c r="P151" s="30"/>
      <c r="Q151" s="30"/>
      <c r="R151" s="30"/>
      <c r="S151" s="12"/>
    </row>
    <row r="152" spans="1:19" s="1" customFormat="1" ht="12.95" customHeight="1" x14ac:dyDescent="0.2">
      <c r="B152" s="11" t="str">
        <f>B16</f>
        <v>C.</v>
      </c>
      <c r="C152" s="9" t="str">
        <f>C16</f>
        <v>Concrete matrix characteristics (mean value of the serie)</v>
      </c>
      <c r="D152" s="82"/>
      <c r="E152" s="82"/>
      <c r="F152" s="11"/>
      <c r="G152" s="12"/>
      <c r="H152" s="35"/>
      <c r="I152" s="35"/>
      <c r="J152" s="35"/>
      <c r="K152" s="35"/>
      <c r="L152" s="35"/>
      <c r="M152" s="35"/>
      <c r="N152" s="12"/>
      <c r="O152" s="35"/>
      <c r="P152" s="35"/>
      <c r="Q152" s="35"/>
      <c r="R152" s="35"/>
      <c r="S152" s="12"/>
    </row>
    <row r="153" spans="1:19" s="1" customFormat="1" ht="12.95" customHeight="1" x14ac:dyDescent="0.2">
      <c r="B153" s="34"/>
      <c r="C153" s="6" t="s">
        <v>163</v>
      </c>
      <c r="D153" s="67" t="s">
        <v>114</v>
      </c>
      <c r="E153" s="83" t="s">
        <v>346</v>
      </c>
      <c r="F153" s="1" t="s">
        <v>12</v>
      </c>
      <c r="G153" s="12"/>
      <c r="H153" s="30"/>
      <c r="I153" s="30"/>
      <c r="J153" s="30"/>
      <c r="K153" s="30"/>
      <c r="L153" s="30"/>
      <c r="M153" s="30"/>
      <c r="N153" s="12"/>
      <c r="O153" s="118"/>
      <c r="P153" s="118"/>
      <c r="Q153" s="118"/>
      <c r="R153" s="118"/>
      <c r="S153" s="12"/>
    </row>
    <row r="154" spans="1:19" s="1" customFormat="1" ht="12.95" customHeight="1" x14ac:dyDescent="0.2">
      <c r="B154" s="34"/>
      <c r="C154" s="6" t="s">
        <v>285</v>
      </c>
      <c r="D154" s="67" t="s">
        <v>135</v>
      </c>
      <c r="E154" s="83" t="s">
        <v>347</v>
      </c>
      <c r="F154" s="13" t="s">
        <v>13</v>
      </c>
      <c r="G154" s="12"/>
      <c r="H154" s="30"/>
      <c r="I154" s="30"/>
      <c r="J154" s="30"/>
      <c r="K154" s="30"/>
      <c r="L154" s="30"/>
      <c r="M154" s="30"/>
      <c r="N154" s="12"/>
      <c r="O154" s="118"/>
      <c r="P154" s="118"/>
      <c r="Q154" s="118"/>
      <c r="R154" s="118"/>
      <c r="S154" s="12"/>
    </row>
    <row r="155" spans="1:19" s="1" customFormat="1" ht="12.95" customHeight="1" x14ac:dyDescent="0.2">
      <c r="B155" s="11" t="str">
        <f>B35</f>
        <v>E.</v>
      </c>
      <c r="C155" s="9" t="str">
        <f>C35</f>
        <v>Specimen dimensions</v>
      </c>
      <c r="D155" s="82"/>
      <c r="E155" s="82"/>
      <c r="F155" s="11"/>
      <c r="G155" s="12"/>
      <c r="H155" s="35"/>
      <c r="I155" s="35"/>
      <c r="J155" s="35"/>
      <c r="K155" s="35"/>
      <c r="L155" s="35"/>
      <c r="M155" s="35"/>
      <c r="N155" s="12"/>
      <c r="O155" s="35"/>
      <c r="P155" s="35"/>
      <c r="Q155" s="35"/>
      <c r="R155" s="35"/>
      <c r="S155" s="12"/>
    </row>
    <row r="156" spans="1:19" s="1" customFormat="1" ht="12.95" customHeight="1" x14ac:dyDescent="0.2">
      <c r="B156" s="34"/>
      <c r="C156" s="27" t="s">
        <v>286</v>
      </c>
      <c r="D156" s="67" t="s">
        <v>276</v>
      </c>
      <c r="E156" s="83" t="s">
        <v>277</v>
      </c>
      <c r="F156" s="14" t="s">
        <v>13</v>
      </c>
      <c r="G156" s="12"/>
      <c r="H156" s="30" t="s">
        <v>345</v>
      </c>
      <c r="I156" s="30" t="s">
        <v>345</v>
      </c>
      <c r="J156" s="30" t="s">
        <v>345</v>
      </c>
      <c r="K156" s="30" t="s">
        <v>345</v>
      </c>
      <c r="L156" s="30" t="s">
        <v>345</v>
      </c>
      <c r="M156" s="30" t="s">
        <v>345</v>
      </c>
      <c r="N156" s="12"/>
      <c r="O156" s="30" t="s">
        <v>345</v>
      </c>
      <c r="P156" s="30" t="s">
        <v>345</v>
      </c>
      <c r="Q156" s="30" t="s">
        <v>345</v>
      </c>
      <c r="R156" s="30" t="s">
        <v>345</v>
      </c>
      <c r="S156" s="12"/>
    </row>
    <row r="157" spans="1:19" s="1" customFormat="1" ht="12.95" customHeight="1" x14ac:dyDescent="0.2">
      <c r="B157" s="34"/>
      <c r="C157" s="27" t="s">
        <v>287</v>
      </c>
      <c r="D157" s="67" t="s">
        <v>278</v>
      </c>
      <c r="E157" s="83" t="s">
        <v>386</v>
      </c>
      <c r="F157" s="29" t="s">
        <v>12</v>
      </c>
      <c r="G157" s="12"/>
      <c r="H157" s="30">
        <v>90</v>
      </c>
      <c r="I157" s="30">
        <v>90</v>
      </c>
      <c r="J157" s="30">
        <v>90</v>
      </c>
      <c r="K157" s="30">
        <v>90</v>
      </c>
      <c r="L157" s="30">
        <v>90</v>
      </c>
      <c r="M157" s="30">
        <v>90</v>
      </c>
      <c r="N157" s="12"/>
      <c r="O157" s="118"/>
      <c r="P157" s="118"/>
      <c r="Q157" s="118"/>
      <c r="R157" s="118"/>
      <c r="S157" s="12"/>
    </row>
    <row r="158" spans="1:19" s="1" customFormat="1" ht="12.95" customHeight="1" x14ac:dyDescent="0.2">
      <c r="B158" s="29"/>
      <c r="C158" s="27" t="s">
        <v>288</v>
      </c>
      <c r="D158" s="67"/>
      <c r="E158" s="199" t="s">
        <v>387</v>
      </c>
      <c r="F158" s="29" t="s">
        <v>12</v>
      </c>
      <c r="G158" s="12"/>
      <c r="H158" s="30">
        <v>3</v>
      </c>
      <c r="I158" s="30">
        <v>3</v>
      </c>
      <c r="J158" s="30">
        <v>3</v>
      </c>
      <c r="K158" s="30">
        <v>3</v>
      </c>
      <c r="L158" s="30">
        <v>3</v>
      </c>
      <c r="M158" s="30">
        <v>3</v>
      </c>
      <c r="N158" s="12"/>
      <c r="O158" s="30">
        <v>11</v>
      </c>
      <c r="P158" s="30">
        <v>12</v>
      </c>
      <c r="Q158" s="30">
        <v>10</v>
      </c>
      <c r="R158" s="30">
        <v>9</v>
      </c>
      <c r="S158" s="12"/>
    </row>
    <row r="159" spans="1:19" s="1" customFormat="1" ht="12.95" customHeight="1" x14ac:dyDescent="0.2">
      <c r="B159" s="29"/>
      <c r="C159" s="27" t="s">
        <v>296</v>
      </c>
      <c r="D159" s="67"/>
      <c r="E159" s="199" t="s">
        <v>388</v>
      </c>
      <c r="F159" s="29" t="s">
        <v>297</v>
      </c>
      <c r="G159" s="12"/>
      <c r="H159" s="30" t="s">
        <v>459</v>
      </c>
      <c r="I159" s="30" t="s">
        <v>459</v>
      </c>
      <c r="J159" s="30" t="s">
        <v>459</v>
      </c>
      <c r="K159" s="30" t="s">
        <v>459</v>
      </c>
      <c r="L159" s="30" t="s">
        <v>459</v>
      </c>
      <c r="M159" s="30" t="s">
        <v>459</v>
      </c>
      <c r="N159" s="12"/>
      <c r="O159" s="30" t="s">
        <v>311</v>
      </c>
      <c r="P159" s="30" t="s">
        <v>311</v>
      </c>
      <c r="Q159" s="30" t="s">
        <v>311</v>
      </c>
      <c r="R159" s="30" t="s">
        <v>311</v>
      </c>
      <c r="S159" s="12"/>
    </row>
    <row r="160" spans="1:19" s="1" customFormat="1" ht="12.95" customHeight="1" x14ac:dyDescent="0.2">
      <c r="B160" s="11" t="s">
        <v>289</v>
      </c>
      <c r="C160" s="9" t="s">
        <v>290</v>
      </c>
      <c r="D160" s="63"/>
      <c r="E160" s="200"/>
      <c r="F160" s="12"/>
      <c r="G160" s="12"/>
      <c r="H160" s="35"/>
      <c r="I160" s="35"/>
      <c r="J160" s="35"/>
      <c r="K160" s="35"/>
      <c r="L160" s="35"/>
      <c r="M160" s="35"/>
      <c r="N160" s="12"/>
      <c r="O160" s="35"/>
      <c r="P160" s="35"/>
      <c r="Q160" s="35"/>
      <c r="R160" s="35"/>
      <c r="S160" s="12"/>
    </row>
    <row r="161" spans="1:19" s="1" customFormat="1" ht="12.95" customHeight="1" x14ac:dyDescent="0.2">
      <c r="C161" s="27" t="s">
        <v>293</v>
      </c>
      <c r="D161" s="67" t="s">
        <v>392</v>
      </c>
      <c r="E161" s="199" t="s">
        <v>393</v>
      </c>
      <c r="F161" s="1" t="s">
        <v>312</v>
      </c>
      <c r="G161" s="12"/>
      <c r="H161" s="30" t="s">
        <v>313</v>
      </c>
      <c r="I161" s="30" t="s">
        <v>313</v>
      </c>
      <c r="J161" s="30" t="s">
        <v>313</v>
      </c>
      <c r="K161" s="30" t="s">
        <v>313</v>
      </c>
      <c r="L161" s="30" t="s">
        <v>313</v>
      </c>
      <c r="M161" s="30" t="s">
        <v>313</v>
      </c>
      <c r="N161" s="12"/>
      <c r="O161" s="30" t="s">
        <v>313</v>
      </c>
      <c r="P161" s="30" t="s">
        <v>313</v>
      </c>
      <c r="Q161" s="30" t="s">
        <v>313</v>
      </c>
      <c r="R161" s="30" t="s">
        <v>313</v>
      </c>
      <c r="S161" s="12"/>
    </row>
    <row r="162" spans="1:19" s="1" customFormat="1" ht="12.95" customHeight="1" x14ac:dyDescent="0.2">
      <c r="C162" s="6" t="s">
        <v>294</v>
      </c>
      <c r="D162" s="67" t="s">
        <v>310</v>
      </c>
      <c r="E162" s="199" t="s">
        <v>389</v>
      </c>
      <c r="F162" s="13" t="s">
        <v>13</v>
      </c>
      <c r="G162" s="12"/>
      <c r="H162" s="30"/>
      <c r="I162" s="30"/>
      <c r="J162" s="30"/>
      <c r="K162" s="30"/>
      <c r="L162" s="30"/>
      <c r="M162" s="30"/>
      <c r="N162" s="12"/>
      <c r="O162" s="118"/>
      <c r="P162" s="118"/>
      <c r="Q162" s="118"/>
      <c r="R162" s="118"/>
      <c r="S162" s="12"/>
    </row>
    <row r="163" spans="1:19" s="1" customFormat="1" ht="12.95" customHeight="1" x14ac:dyDescent="0.2">
      <c r="A163" s="3"/>
      <c r="B163" s="11" t="s">
        <v>372</v>
      </c>
      <c r="C163" s="9" t="s">
        <v>70</v>
      </c>
      <c r="D163" s="70"/>
      <c r="E163" s="200"/>
      <c r="F163" s="12"/>
      <c r="G163" s="12"/>
      <c r="H163" s="35"/>
      <c r="I163" s="35"/>
      <c r="J163" s="35"/>
      <c r="K163" s="35"/>
      <c r="L163" s="35"/>
      <c r="M163" s="35"/>
      <c r="N163" s="12"/>
      <c r="O163" s="35"/>
      <c r="P163" s="35"/>
      <c r="Q163" s="35"/>
      <c r="R163" s="35"/>
      <c r="S163" s="12"/>
    </row>
    <row r="164" spans="1:19" s="1" customFormat="1" ht="12.95" customHeight="1" x14ac:dyDescent="0.2">
      <c r="A164" s="3"/>
      <c r="C164" s="27" t="s">
        <v>373</v>
      </c>
      <c r="D164" s="67" t="s">
        <v>303</v>
      </c>
      <c r="E164" s="197" t="s">
        <v>102</v>
      </c>
      <c r="F164" s="5" t="s">
        <v>71</v>
      </c>
      <c r="G164" s="12"/>
      <c r="H164" s="30"/>
      <c r="I164" s="30"/>
      <c r="J164" s="30"/>
      <c r="K164" s="30"/>
      <c r="L164" s="30"/>
      <c r="M164" s="30"/>
      <c r="N164" s="12"/>
      <c r="O164" s="118"/>
      <c r="P164" s="118"/>
      <c r="Q164" s="118"/>
      <c r="R164" s="118"/>
      <c r="S164" s="12"/>
    </row>
    <row r="165" spans="1:19" s="1" customFormat="1" ht="12.95" customHeight="1" x14ac:dyDescent="0.2">
      <c r="A165" s="3"/>
      <c r="C165" s="27" t="s">
        <v>374</v>
      </c>
      <c r="D165" s="67" t="s">
        <v>305</v>
      </c>
      <c r="E165" s="197" t="s">
        <v>103</v>
      </c>
      <c r="F165" s="5" t="s">
        <v>71</v>
      </c>
      <c r="G165" s="12"/>
      <c r="H165" s="30"/>
      <c r="I165" s="30"/>
      <c r="J165" s="30"/>
      <c r="K165" s="30"/>
      <c r="L165" s="30"/>
      <c r="M165" s="30"/>
      <c r="N165" s="12"/>
      <c r="O165" s="118"/>
      <c r="P165" s="118"/>
      <c r="Q165" s="118"/>
      <c r="R165" s="118"/>
      <c r="S165" s="12"/>
    </row>
    <row r="166" spans="1:19" s="1" customFormat="1" ht="12.95" customHeight="1" x14ac:dyDescent="0.2">
      <c r="A166" s="3"/>
      <c r="C166" s="27" t="s">
        <v>375</v>
      </c>
      <c r="D166" s="67" t="s">
        <v>307</v>
      </c>
      <c r="E166" s="197" t="s">
        <v>104</v>
      </c>
      <c r="F166" s="5" t="s">
        <v>71</v>
      </c>
      <c r="G166" s="12"/>
      <c r="H166" s="30"/>
      <c r="I166" s="30"/>
      <c r="J166" s="30"/>
      <c r="K166" s="30"/>
      <c r="L166" s="30"/>
      <c r="M166" s="30"/>
      <c r="N166" s="12"/>
      <c r="O166" s="118"/>
      <c r="P166" s="118"/>
      <c r="Q166" s="118"/>
      <c r="R166" s="118"/>
      <c r="S166" s="12"/>
    </row>
    <row r="167" spans="1:19" s="1" customFormat="1" ht="12.95" customHeight="1" x14ac:dyDescent="0.2">
      <c r="A167" s="3"/>
      <c r="C167" s="27" t="s">
        <v>376</v>
      </c>
      <c r="D167" s="67" t="s">
        <v>304</v>
      </c>
      <c r="E167" s="197" t="s">
        <v>105</v>
      </c>
      <c r="F167" s="5" t="s">
        <v>71</v>
      </c>
      <c r="G167" s="12"/>
      <c r="H167" s="30"/>
      <c r="I167" s="30"/>
      <c r="J167" s="30"/>
      <c r="K167" s="30"/>
      <c r="L167" s="30"/>
      <c r="M167" s="30"/>
      <c r="N167" s="12"/>
      <c r="O167" s="118"/>
      <c r="P167" s="118"/>
      <c r="Q167" s="118"/>
      <c r="R167" s="118"/>
      <c r="S167" s="12"/>
    </row>
    <row r="168" spans="1:19" s="1" customFormat="1" ht="12.95" customHeight="1" x14ac:dyDescent="0.2">
      <c r="A168" s="3"/>
      <c r="C168" s="27" t="s">
        <v>377</v>
      </c>
      <c r="D168" s="67" t="s">
        <v>306</v>
      </c>
      <c r="E168" s="197" t="s">
        <v>106</v>
      </c>
      <c r="F168" s="5" t="s">
        <v>71</v>
      </c>
      <c r="G168" s="12"/>
      <c r="H168" s="30"/>
      <c r="I168" s="30"/>
      <c r="J168" s="30"/>
      <c r="K168" s="30"/>
      <c r="L168" s="30"/>
      <c r="M168" s="30"/>
      <c r="N168" s="12"/>
      <c r="O168" s="118"/>
      <c r="P168" s="118"/>
      <c r="Q168" s="118"/>
      <c r="R168" s="118"/>
      <c r="S168" s="12"/>
    </row>
    <row r="169" spans="1:19" s="1" customFormat="1" ht="12.95" customHeight="1" x14ac:dyDescent="0.2">
      <c r="A169" s="3"/>
      <c r="C169" s="27" t="s">
        <v>378</v>
      </c>
      <c r="D169" s="67" t="s">
        <v>308</v>
      </c>
      <c r="E169" s="197" t="s">
        <v>107</v>
      </c>
      <c r="F169" s="5" t="s">
        <v>71</v>
      </c>
      <c r="G169" s="12"/>
      <c r="H169" s="30"/>
      <c r="I169" s="30"/>
      <c r="J169" s="30"/>
      <c r="K169" s="30"/>
      <c r="L169" s="30"/>
      <c r="M169" s="30"/>
      <c r="N169" s="12"/>
      <c r="O169" s="118"/>
      <c r="P169" s="118"/>
      <c r="Q169" s="118"/>
      <c r="R169" s="118"/>
      <c r="S169" s="12"/>
    </row>
    <row r="170" spans="1:19" s="1" customFormat="1" ht="12.95" customHeight="1" x14ac:dyDescent="0.2">
      <c r="A170" s="3"/>
      <c r="C170" s="6" t="s">
        <v>379</v>
      </c>
      <c r="D170" s="67" t="s">
        <v>100</v>
      </c>
      <c r="E170" s="197" t="s">
        <v>108</v>
      </c>
      <c r="F170" s="5" t="s">
        <v>71</v>
      </c>
      <c r="G170" s="12"/>
      <c r="H170" s="30"/>
      <c r="I170" s="30"/>
      <c r="J170" s="30"/>
      <c r="K170" s="30"/>
      <c r="L170" s="30"/>
      <c r="M170" s="30"/>
      <c r="N170" s="12"/>
      <c r="O170" s="30">
        <v>0.84</v>
      </c>
      <c r="P170" s="30">
        <v>1.1100000000000001</v>
      </c>
      <c r="Q170" s="30">
        <v>0.38</v>
      </c>
      <c r="R170" s="30">
        <v>0.11</v>
      </c>
      <c r="S170" s="12"/>
    </row>
    <row r="171" spans="1:19" s="1" customFormat="1" ht="12.95" customHeight="1" x14ac:dyDescent="0.2">
      <c r="A171" s="3"/>
      <c r="C171" s="6" t="s">
        <v>380</v>
      </c>
      <c r="D171" s="67" t="s">
        <v>101</v>
      </c>
      <c r="E171" s="197" t="s">
        <v>109</v>
      </c>
      <c r="F171" s="5" t="s">
        <v>71</v>
      </c>
      <c r="G171" s="12"/>
      <c r="H171" s="30"/>
      <c r="I171" s="30"/>
      <c r="J171" s="30"/>
      <c r="K171" s="30"/>
      <c r="L171" s="30"/>
      <c r="M171" s="30"/>
      <c r="N171" s="12"/>
      <c r="O171" s="30">
        <v>0.9</v>
      </c>
      <c r="P171" s="30">
        <v>1.35</v>
      </c>
      <c r="Q171" s="30">
        <v>0.36</v>
      </c>
      <c r="R171" s="30">
        <v>0.23</v>
      </c>
      <c r="S171" s="12"/>
    </row>
    <row r="172" spans="1:19" s="129" customFormat="1" ht="12.95" customHeight="1" thickBot="1" x14ac:dyDescent="0.25">
      <c r="A172" s="128"/>
      <c r="C172" s="205" t="s">
        <v>381</v>
      </c>
      <c r="D172" s="206" t="s">
        <v>110</v>
      </c>
      <c r="E172" s="207" t="s">
        <v>298</v>
      </c>
      <c r="F172" s="208" t="s">
        <v>299</v>
      </c>
      <c r="G172" s="133"/>
      <c r="H172" s="212"/>
      <c r="I172" s="212"/>
      <c r="J172" s="212"/>
      <c r="K172" s="212"/>
      <c r="L172" s="212"/>
      <c r="M172" s="212"/>
      <c r="N172" s="133"/>
      <c r="O172" s="212"/>
      <c r="P172" s="212"/>
      <c r="Q172" s="212"/>
      <c r="R172" s="212"/>
      <c r="S172" s="133"/>
    </row>
    <row r="173" spans="1:19" ht="12.95" customHeight="1" x14ac:dyDescent="0.2">
      <c r="A173" s="145"/>
      <c r="C173" s="27"/>
      <c r="D173" s="67"/>
      <c r="E173" s="77"/>
      <c r="F173" s="28"/>
    </row>
    <row r="174" spans="1:19" ht="12.95" customHeight="1" x14ac:dyDescent="0.2">
      <c r="C174" s="145"/>
      <c r="D174" s="196"/>
      <c r="E174" s="77"/>
    </row>
    <row r="175" spans="1:19" ht="12.95" customHeight="1" x14ac:dyDescent="0.2">
      <c r="C175" s="28"/>
      <c r="D175" s="196"/>
      <c r="E175" s="77"/>
    </row>
    <row r="176" spans="1:19" ht="12.95" customHeight="1" x14ac:dyDescent="0.2">
      <c r="B176" s="146"/>
      <c r="C176" s="145"/>
      <c r="D176" s="196"/>
      <c r="E176" s="77"/>
      <c r="F176" s="5"/>
    </row>
    <row r="177" spans="2:18" ht="12.95" customHeight="1" x14ac:dyDescent="0.2">
      <c r="B177" s="146"/>
      <c r="C177" s="6"/>
      <c r="D177" s="196"/>
      <c r="E177" s="77" t="s">
        <v>828</v>
      </c>
      <c r="F177" s="13" t="s">
        <v>656</v>
      </c>
      <c r="O177" s="42" t="s">
        <v>652</v>
      </c>
      <c r="P177" s="42" t="s">
        <v>653</v>
      </c>
      <c r="Q177" s="42" t="s">
        <v>654</v>
      </c>
      <c r="R177" s="42" t="s">
        <v>655</v>
      </c>
    </row>
    <row r="178" spans="2:18" ht="12.95" customHeight="1" x14ac:dyDescent="0.2">
      <c r="D178" s="196"/>
    </row>
    <row r="179" spans="2:18" x14ac:dyDescent="0.2">
      <c r="D179" s="196"/>
    </row>
    <row r="180" spans="2:18" x14ac:dyDescent="0.2">
      <c r="D180" s="196"/>
    </row>
    <row r="181" spans="2:18" x14ac:dyDescent="0.2">
      <c r="D181" s="196"/>
    </row>
    <row r="182" spans="2:18" x14ac:dyDescent="0.2">
      <c r="D182" s="196"/>
    </row>
    <row r="183" spans="2:18" x14ac:dyDescent="0.2">
      <c r="D183" s="196"/>
    </row>
    <row r="184" spans="2:18" x14ac:dyDescent="0.2">
      <c r="D184" s="196"/>
    </row>
    <row r="185" spans="2:18" x14ac:dyDescent="0.2">
      <c r="D185" s="196"/>
    </row>
    <row r="186" spans="2:18" x14ac:dyDescent="0.2">
      <c r="D186" s="196"/>
    </row>
    <row r="187" spans="2:18" x14ac:dyDescent="0.2">
      <c r="D187" s="196"/>
    </row>
    <row r="188" spans="2:18" x14ac:dyDescent="0.2">
      <c r="D188" s="196"/>
    </row>
    <row r="189" spans="2:18" x14ac:dyDescent="0.2">
      <c r="D189" s="196"/>
    </row>
    <row r="190" spans="2:18" x14ac:dyDescent="0.2">
      <c r="D190" s="196"/>
    </row>
    <row r="191" spans="2:18" x14ac:dyDescent="0.2">
      <c r="D191" s="196"/>
    </row>
    <row r="192" spans="2:18" x14ac:dyDescent="0.2">
      <c r="D192" s="196"/>
    </row>
    <row r="193" spans="4:4" x14ac:dyDescent="0.2">
      <c r="D193" s="196"/>
    </row>
    <row r="194" spans="4:4" x14ac:dyDescent="0.2">
      <c r="D194" s="196"/>
    </row>
    <row r="195" spans="4:4" x14ac:dyDescent="0.2">
      <c r="D195" s="196"/>
    </row>
    <row r="196" spans="4:4" x14ac:dyDescent="0.2">
      <c r="D196" s="196"/>
    </row>
    <row r="197" spans="4:4" x14ac:dyDescent="0.2">
      <c r="D197" s="196"/>
    </row>
    <row r="198" spans="4:4" x14ac:dyDescent="0.2">
      <c r="D198" s="196"/>
    </row>
  </sheetData>
  <mergeCells count="3">
    <mergeCell ref="B2:F2"/>
    <mergeCell ref="B103:F103"/>
    <mergeCell ref="B150:F150"/>
  </mergeCells>
  <dataValidations count="5">
    <dataValidation type="list" allowBlank="1" showInputMessage="1" showErrorMessage="1" sqref="H25:M25 O25:R25" xr:uid="{00000000-0002-0000-0300-000000000000}">
      <formula1>"Synthetic,Steel"</formula1>
    </dataValidation>
    <dataValidation type="list" allowBlank="1" showInputMessage="1" showErrorMessage="1" sqref="H5:M5 O5:R5" xr:uid="{00000000-0002-0000-0300-000001000000}">
      <formula1>"M-B1,M-B2,S-B1,S-B2,S-B0"</formula1>
    </dataValidation>
    <dataValidation type="list" allowBlank="1" showInputMessage="1" showErrorMessage="1" sqref="H36:M36 O36:R36" xr:uid="{00000000-0002-0000-0300-000002000000}">
      <formula1>"Prismatic,Cylindrical,Square Panel,Round Panel"</formula1>
    </dataValidation>
    <dataValidation type="list" allowBlank="1" showInputMessage="1" showErrorMessage="1" sqref="H159:M159 O159:R159" xr:uid="{00000000-0002-0000-0300-000003000000}">
      <formula1>"Yes,No"</formula1>
    </dataValidation>
    <dataValidation type="list" allowBlank="1" showInputMessage="1" showErrorMessage="1" sqref="H161:M161 O161:R161" xr:uid="{00000000-0002-0000-0300-000004000000}">
      <formula1>"Real,Trend line"</formula1>
    </dataValidation>
  </dataValidations>
  <pageMargins left="0.43" right="0.33" top="0.17" bottom="0.17" header="0.17" footer="0.17"/>
  <pageSetup paperSize="8" scale="54" orientation="portrait" r:id="rId1"/>
  <ignoredErrors>
    <ignoredError sqref="O6" numberStoredAsText="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98"/>
  <sheetViews>
    <sheetView zoomScaleNormal="100" zoomScaleSheetLayoutView="160" workbookViewId="0">
      <pane xSplit="6" ySplit="9" topLeftCell="G10" activePane="bottomRight" state="frozen"/>
      <selection pane="topRight" activeCell="G1" sqref="G1"/>
      <selection pane="bottomLeft" activeCell="A10" sqref="A10"/>
      <selection pane="bottomRight" activeCell="C5" sqref="C5"/>
    </sheetView>
  </sheetViews>
  <sheetFormatPr baseColWidth="10" defaultColWidth="9.140625" defaultRowHeight="12" x14ac:dyDescent="0.2"/>
  <cols>
    <col min="1" max="1" width="1.42578125" style="29" customWidth="1"/>
    <col min="2" max="2" width="6.7109375" style="29" customWidth="1"/>
    <col min="3" max="3" width="4.7109375" style="147" customWidth="1"/>
    <col min="4" max="4" width="19" style="1" customWidth="1"/>
    <col min="5" max="5" width="54.7109375" style="3" customWidth="1"/>
    <col min="6" max="6" width="9.7109375" style="29" bestFit="1" customWidth="1"/>
    <col min="7" max="7" width="1.5703125" style="29" customWidth="1"/>
    <col min="8" max="11" width="15.7109375" style="41" customWidth="1"/>
    <col min="12" max="12" width="1.5703125" style="29" customWidth="1"/>
    <col min="13" max="13" width="15.7109375" style="29" customWidth="1"/>
    <col min="14" max="24" width="15.7109375" style="41" customWidth="1"/>
    <col min="25" max="25" width="1.5703125" style="29" customWidth="1"/>
    <col min="26" max="29" width="15.7109375" style="41" customWidth="1"/>
    <col min="30" max="33" width="15.7109375" style="29" customWidth="1"/>
    <col min="34" max="34" width="1.5703125" style="29" customWidth="1"/>
    <col min="35" max="16384" width="9.140625" style="29"/>
  </cols>
  <sheetData>
    <row r="1" spans="1:34" s="1" customFormat="1" ht="4.5" customHeight="1" thickBot="1" x14ac:dyDescent="0.25">
      <c r="C1" s="2"/>
      <c r="E1" s="3"/>
      <c r="G1" s="12"/>
      <c r="H1" s="30"/>
      <c r="I1" s="30"/>
      <c r="J1" s="30"/>
      <c r="K1" s="30"/>
      <c r="L1" s="12"/>
      <c r="N1" s="30"/>
      <c r="O1" s="30"/>
      <c r="P1" s="30"/>
      <c r="Q1" s="30"/>
      <c r="R1" s="30"/>
      <c r="S1" s="30"/>
      <c r="T1" s="30"/>
      <c r="U1" s="30"/>
      <c r="V1" s="30"/>
      <c r="W1" s="30"/>
      <c r="X1" s="30"/>
      <c r="Y1" s="12"/>
      <c r="Z1" s="30"/>
      <c r="AA1" s="30"/>
      <c r="AB1" s="30"/>
      <c r="AC1" s="30"/>
      <c r="AH1" s="12"/>
    </row>
    <row r="2" spans="1:34" s="1" customFormat="1" ht="12.95" customHeight="1" thickBot="1" x14ac:dyDescent="0.25">
      <c r="B2" s="228" t="s">
        <v>98</v>
      </c>
      <c r="C2" s="229"/>
      <c r="D2" s="229"/>
      <c r="E2" s="229"/>
      <c r="F2" s="230"/>
      <c r="G2" s="12"/>
      <c r="H2" s="30"/>
      <c r="I2" s="30"/>
      <c r="J2" s="30"/>
      <c r="K2" s="30"/>
      <c r="L2" s="12"/>
      <c r="N2" s="30"/>
      <c r="O2" s="30"/>
      <c r="P2" s="30"/>
      <c r="Q2" s="30"/>
      <c r="R2" s="30"/>
      <c r="S2" s="30"/>
      <c r="T2" s="30"/>
      <c r="U2" s="30"/>
      <c r="V2" s="30"/>
      <c r="W2" s="30"/>
      <c r="X2" s="30"/>
      <c r="Y2" s="12"/>
      <c r="Z2" s="30"/>
      <c r="AA2" s="30"/>
      <c r="AB2" s="30"/>
      <c r="AC2" s="30"/>
      <c r="AH2" s="12"/>
    </row>
    <row r="3" spans="1:34" s="1" customFormat="1" ht="12.95" customHeight="1" x14ac:dyDescent="0.2">
      <c r="A3" s="4"/>
      <c r="B3" s="10" t="s">
        <v>16</v>
      </c>
      <c r="C3" s="10" t="s">
        <v>17</v>
      </c>
      <c r="D3" s="62" t="s">
        <v>18</v>
      </c>
      <c r="E3" s="62" t="s">
        <v>19</v>
      </c>
      <c r="F3" s="10" t="s">
        <v>20</v>
      </c>
      <c r="G3" s="12"/>
      <c r="H3" s="31" t="s">
        <v>527</v>
      </c>
      <c r="I3" s="31" t="s">
        <v>528</v>
      </c>
      <c r="J3" s="31" t="s">
        <v>529</v>
      </c>
      <c r="K3" s="31" t="s">
        <v>530</v>
      </c>
      <c r="L3" s="12"/>
      <c r="M3" s="31" t="s">
        <v>531</v>
      </c>
      <c r="N3" s="31" t="s">
        <v>532</v>
      </c>
      <c r="O3" s="31" t="s">
        <v>533</v>
      </c>
      <c r="P3" s="31" t="s">
        <v>534</v>
      </c>
      <c r="Q3" s="31" t="s">
        <v>535</v>
      </c>
      <c r="R3" s="31" t="s">
        <v>536</v>
      </c>
      <c r="S3" s="31" t="s">
        <v>537</v>
      </c>
      <c r="T3" s="31" t="s">
        <v>538</v>
      </c>
      <c r="U3" s="31" t="s">
        <v>635</v>
      </c>
      <c r="V3" s="31" t="s">
        <v>636</v>
      </c>
      <c r="W3" s="31" t="s">
        <v>637</v>
      </c>
      <c r="X3" s="31" t="s">
        <v>638</v>
      </c>
      <c r="Y3" s="12"/>
      <c r="Z3" s="31" t="s">
        <v>639</v>
      </c>
      <c r="AA3" s="31" t="s">
        <v>640</v>
      </c>
      <c r="AB3" s="31" t="s">
        <v>641</v>
      </c>
      <c r="AC3" s="31" t="s">
        <v>642</v>
      </c>
      <c r="AD3" s="31" t="s">
        <v>643</v>
      </c>
      <c r="AE3" s="31" t="s">
        <v>644</v>
      </c>
      <c r="AF3" s="31" t="s">
        <v>645</v>
      </c>
      <c r="AG3" s="31" t="s">
        <v>646</v>
      </c>
      <c r="AH3" s="12"/>
    </row>
    <row r="4" spans="1:34" s="1" customFormat="1" ht="12.95" customHeight="1" x14ac:dyDescent="0.2">
      <c r="A4" s="3"/>
      <c r="B4" s="11" t="s">
        <v>21</v>
      </c>
      <c r="C4" s="9" t="s">
        <v>22</v>
      </c>
      <c r="D4" s="64"/>
      <c r="E4" s="65"/>
      <c r="F4" s="9"/>
      <c r="G4" s="12"/>
      <c r="H4" s="35"/>
      <c r="I4" s="35"/>
      <c r="J4" s="35"/>
      <c r="K4" s="35"/>
      <c r="L4" s="12"/>
      <c r="M4" s="35"/>
      <c r="N4" s="35"/>
      <c r="O4" s="35"/>
      <c r="P4" s="35"/>
      <c r="Q4" s="35"/>
      <c r="R4" s="35"/>
      <c r="S4" s="35"/>
      <c r="T4" s="35"/>
      <c r="U4" s="35"/>
      <c r="V4" s="35"/>
      <c r="W4" s="35"/>
      <c r="X4" s="35"/>
      <c r="Y4" s="12"/>
      <c r="Z4" s="35"/>
      <c r="AA4" s="35"/>
      <c r="AB4" s="35"/>
      <c r="AC4" s="35"/>
      <c r="AD4" s="35"/>
      <c r="AE4" s="35"/>
      <c r="AF4" s="35"/>
      <c r="AG4" s="35"/>
      <c r="AH4" s="12"/>
    </row>
    <row r="5" spans="1:34" s="1" customFormat="1" ht="12.95" customHeight="1" x14ac:dyDescent="0.2">
      <c r="A5" s="5"/>
      <c r="C5" s="27" t="s">
        <v>153</v>
      </c>
      <c r="D5" s="67" t="s">
        <v>1</v>
      </c>
      <c r="E5" s="68" t="s">
        <v>338</v>
      </c>
      <c r="F5" s="5" t="s">
        <v>13</v>
      </c>
      <c r="G5" s="12"/>
      <c r="H5" s="30" t="s">
        <v>317</v>
      </c>
      <c r="I5" s="30" t="s">
        <v>317</v>
      </c>
      <c r="J5" s="30" t="s">
        <v>318</v>
      </c>
      <c r="K5" s="30" t="s">
        <v>318</v>
      </c>
      <c r="L5" s="12"/>
      <c r="M5" s="30" t="s">
        <v>317</v>
      </c>
      <c r="N5" s="30" t="s">
        <v>317</v>
      </c>
      <c r="O5" s="30" t="s">
        <v>317</v>
      </c>
      <c r="P5" s="30" t="s">
        <v>261</v>
      </c>
      <c r="Q5" s="30" t="s">
        <v>261</v>
      </c>
      <c r="R5" s="30" t="s">
        <v>261</v>
      </c>
      <c r="S5" s="30" t="s">
        <v>318</v>
      </c>
      <c r="T5" s="30" t="s">
        <v>318</v>
      </c>
      <c r="U5" s="30" t="s">
        <v>318</v>
      </c>
      <c r="V5" s="30" t="s">
        <v>319</v>
      </c>
      <c r="W5" s="30" t="s">
        <v>319</v>
      </c>
      <c r="X5" s="30" t="s">
        <v>319</v>
      </c>
      <c r="Y5" s="12"/>
      <c r="Z5" s="30" t="s">
        <v>261</v>
      </c>
      <c r="AA5" s="30" t="s">
        <v>261</v>
      </c>
      <c r="AB5" s="30" t="s">
        <v>261</v>
      </c>
      <c r="AC5" s="30" t="s">
        <v>261</v>
      </c>
      <c r="AD5" s="30" t="s">
        <v>319</v>
      </c>
      <c r="AE5" s="30" t="s">
        <v>319</v>
      </c>
      <c r="AF5" s="30" t="s">
        <v>319</v>
      </c>
      <c r="AG5" s="30" t="s">
        <v>319</v>
      </c>
      <c r="AH5" s="12"/>
    </row>
    <row r="6" spans="1:34" s="117" customFormat="1" ht="12.95" customHeight="1" x14ac:dyDescent="0.2">
      <c r="A6" s="5"/>
      <c r="B6" s="1"/>
      <c r="C6" s="27" t="s">
        <v>154</v>
      </c>
      <c r="D6" s="67" t="s">
        <v>28</v>
      </c>
      <c r="E6" s="68" t="s">
        <v>28</v>
      </c>
      <c r="F6" s="5" t="s">
        <v>13</v>
      </c>
      <c r="G6" s="12"/>
      <c r="H6" s="40" t="s">
        <v>507</v>
      </c>
      <c r="I6" s="40" t="s">
        <v>508</v>
      </c>
      <c r="J6" s="40">
        <v>260</v>
      </c>
      <c r="K6" s="40">
        <v>261</v>
      </c>
      <c r="L6" s="12"/>
      <c r="M6" s="40" t="s">
        <v>662</v>
      </c>
      <c r="N6" s="40" t="s">
        <v>663</v>
      </c>
      <c r="O6" s="40" t="s">
        <v>664</v>
      </c>
      <c r="P6" s="40" t="s">
        <v>665</v>
      </c>
      <c r="Q6" s="40" t="s">
        <v>666</v>
      </c>
      <c r="R6" s="40" t="s">
        <v>667</v>
      </c>
      <c r="S6" s="40" t="s">
        <v>668</v>
      </c>
      <c r="T6" s="40" t="s">
        <v>669</v>
      </c>
      <c r="U6" s="40" t="s">
        <v>670</v>
      </c>
      <c r="V6" s="40" t="s">
        <v>671</v>
      </c>
      <c r="W6" s="40" t="s">
        <v>672</v>
      </c>
      <c r="X6" s="40" t="s">
        <v>673</v>
      </c>
      <c r="Y6" s="12"/>
      <c r="Z6" s="40" t="s">
        <v>674</v>
      </c>
      <c r="AA6" s="40" t="s">
        <v>675</v>
      </c>
      <c r="AB6" s="40" t="s">
        <v>676</v>
      </c>
      <c r="AC6" s="40" t="s">
        <v>677</v>
      </c>
      <c r="AD6" s="40" t="s">
        <v>678</v>
      </c>
      <c r="AE6" s="153" t="s">
        <v>679</v>
      </c>
      <c r="AF6" s="153" t="s">
        <v>680</v>
      </c>
      <c r="AG6" s="153" t="s">
        <v>681</v>
      </c>
      <c r="AH6" s="12"/>
    </row>
    <row r="7" spans="1:34" s="1" customFormat="1" ht="12.95" customHeight="1" x14ac:dyDescent="0.2">
      <c r="A7" s="5"/>
      <c r="C7" s="27" t="s">
        <v>155</v>
      </c>
      <c r="D7" s="67" t="s">
        <v>122</v>
      </c>
      <c r="E7" s="68" t="s">
        <v>123</v>
      </c>
      <c r="F7" s="5" t="s">
        <v>13</v>
      </c>
      <c r="G7" s="12"/>
      <c r="H7" s="45" t="str">
        <f t="shared" ref="H7:K7" si="0">CONCATENATE(H5,"-",H6)</f>
        <v>M-B1-036</v>
      </c>
      <c r="I7" s="45" t="str">
        <f t="shared" si="0"/>
        <v>M-B1-037</v>
      </c>
      <c r="J7" s="45" t="str">
        <f t="shared" si="0"/>
        <v>S-B1-260</v>
      </c>
      <c r="K7" s="45" t="str">
        <f t="shared" si="0"/>
        <v>S-B1-261</v>
      </c>
      <c r="L7" s="12"/>
      <c r="M7" s="45" t="str">
        <f t="shared" ref="M7:X7" si="1">CONCATENATE(M5,"-",M6)</f>
        <v>M-B1-040</v>
      </c>
      <c r="N7" s="45" t="str">
        <f t="shared" si="1"/>
        <v>M-B1-041</v>
      </c>
      <c r="O7" s="45" t="str">
        <f t="shared" si="1"/>
        <v>M-B1-042</v>
      </c>
      <c r="P7" s="45" t="str">
        <f t="shared" si="1"/>
        <v>M-B2-142</v>
      </c>
      <c r="Q7" s="45" t="str">
        <f t="shared" si="1"/>
        <v>M-B2-143</v>
      </c>
      <c r="R7" s="45" t="str">
        <f t="shared" si="1"/>
        <v>M-B2-144</v>
      </c>
      <c r="S7" s="45" t="str">
        <f t="shared" si="1"/>
        <v>S-B1-264</v>
      </c>
      <c r="T7" s="45" t="str">
        <f t="shared" si="1"/>
        <v>S-B1-265</v>
      </c>
      <c r="U7" s="45" t="str">
        <f t="shared" si="1"/>
        <v>S-B1-266</v>
      </c>
      <c r="V7" s="45" t="str">
        <f t="shared" si="1"/>
        <v>S-B2-349</v>
      </c>
      <c r="W7" s="45" t="str">
        <f t="shared" si="1"/>
        <v>S-B2-350</v>
      </c>
      <c r="X7" s="45" t="str">
        <f t="shared" si="1"/>
        <v>S-B2-351</v>
      </c>
      <c r="Y7" s="12"/>
      <c r="Z7" s="45" t="str">
        <f t="shared" ref="Z7:AG7" si="2">CONCATENATE(Z5,"-",Z6)</f>
        <v>M-B2-147</v>
      </c>
      <c r="AA7" s="45" t="str">
        <f t="shared" si="2"/>
        <v>M-B2-148</v>
      </c>
      <c r="AB7" s="45" t="str">
        <f t="shared" si="2"/>
        <v>M-B2-149</v>
      </c>
      <c r="AC7" s="45" t="str">
        <f t="shared" si="2"/>
        <v>M-B2-150</v>
      </c>
      <c r="AD7" s="45" t="str">
        <f t="shared" si="2"/>
        <v>S-B2-354</v>
      </c>
      <c r="AE7" s="45" t="str">
        <f t="shared" si="2"/>
        <v>S-B2-355</v>
      </c>
      <c r="AF7" s="45" t="str">
        <f t="shared" si="2"/>
        <v>S-B2-356</v>
      </c>
      <c r="AG7" s="45" t="str">
        <f t="shared" si="2"/>
        <v>S-B2-357</v>
      </c>
      <c r="AH7" s="12"/>
    </row>
    <row r="8" spans="1:34" s="1" customFormat="1" ht="12.95" customHeight="1" x14ac:dyDescent="0.2">
      <c r="A8" s="5"/>
      <c r="C8" s="27" t="s">
        <v>315</v>
      </c>
      <c r="D8" s="67" t="s">
        <v>316</v>
      </c>
      <c r="E8" s="68" t="s">
        <v>339</v>
      </c>
      <c r="F8" s="5" t="s">
        <v>13</v>
      </c>
      <c r="G8" s="12"/>
      <c r="H8" s="30" t="s">
        <v>331</v>
      </c>
      <c r="I8" s="30" t="s">
        <v>331</v>
      </c>
      <c r="J8" s="30" t="s">
        <v>331</v>
      </c>
      <c r="K8" s="30" t="s">
        <v>331</v>
      </c>
      <c r="L8" s="12"/>
      <c r="M8" s="30" t="s">
        <v>333</v>
      </c>
      <c r="N8" s="30" t="s">
        <v>333</v>
      </c>
      <c r="O8" s="30" t="s">
        <v>333</v>
      </c>
      <c r="P8" s="30" t="s">
        <v>333</v>
      </c>
      <c r="Q8" s="30" t="s">
        <v>333</v>
      </c>
      <c r="R8" s="30" t="s">
        <v>333</v>
      </c>
      <c r="S8" s="30" t="s">
        <v>333</v>
      </c>
      <c r="T8" s="30" t="s">
        <v>333</v>
      </c>
      <c r="U8" s="30" t="s">
        <v>333</v>
      </c>
      <c r="V8" s="30" t="s">
        <v>333</v>
      </c>
      <c r="W8" s="30" t="s">
        <v>333</v>
      </c>
      <c r="X8" s="30" t="s">
        <v>333</v>
      </c>
      <c r="Y8" s="12"/>
      <c r="Z8" s="30" t="s">
        <v>336</v>
      </c>
      <c r="AA8" s="30" t="s">
        <v>336</v>
      </c>
      <c r="AB8" s="30" t="s">
        <v>336</v>
      </c>
      <c r="AC8" s="30" t="s">
        <v>336</v>
      </c>
      <c r="AD8" s="30" t="s">
        <v>336</v>
      </c>
      <c r="AE8" s="30" t="s">
        <v>336</v>
      </c>
      <c r="AF8" s="30" t="s">
        <v>336</v>
      </c>
      <c r="AG8" s="30" t="s">
        <v>336</v>
      </c>
      <c r="AH8" s="12"/>
    </row>
    <row r="9" spans="1:34" s="1" customFormat="1" ht="12.95" customHeight="1" x14ac:dyDescent="0.2">
      <c r="A9" s="3"/>
      <c r="B9" s="11" t="s">
        <v>23</v>
      </c>
      <c r="C9" s="9" t="s">
        <v>54</v>
      </c>
      <c r="D9" s="63"/>
      <c r="E9" s="65"/>
      <c r="F9" s="12"/>
      <c r="G9" s="12"/>
      <c r="H9" s="35"/>
      <c r="I9" s="35"/>
      <c r="J9" s="35"/>
      <c r="K9" s="35"/>
      <c r="L9" s="12"/>
      <c r="M9" s="35"/>
      <c r="N9" s="35"/>
      <c r="O9" s="35"/>
      <c r="P9" s="35"/>
      <c r="Q9" s="35"/>
      <c r="R9" s="35"/>
      <c r="S9" s="35"/>
      <c r="T9" s="35"/>
      <c r="U9" s="35"/>
      <c r="V9" s="35"/>
      <c r="W9" s="35"/>
      <c r="X9" s="35"/>
      <c r="Y9" s="12"/>
      <c r="Z9" s="35"/>
      <c r="AA9" s="35"/>
      <c r="AB9" s="35"/>
      <c r="AC9" s="35"/>
      <c r="AD9" s="35"/>
      <c r="AE9" s="35"/>
      <c r="AF9" s="35"/>
      <c r="AG9" s="35"/>
      <c r="AH9" s="12"/>
    </row>
    <row r="10" spans="1:34" s="1" customFormat="1" ht="12.95" customHeight="1" x14ac:dyDescent="0.2">
      <c r="A10" s="5"/>
      <c r="C10" s="6" t="s">
        <v>147</v>
      </c>
      <c r="D10" s="69" t="s">
        <v>2</v>
      </c>
      <c r="E10" s="68" t="s">
        <v>78</v>
      </c>
      <c r="F10" s="5" t="s">
        <v>31</v>
      </c>
      <c r="G10" s="12"/>
      <c r="H10" s="30">
        <v>21</v>
      </c>
      <c r="I10" s="30">
        <v>21</v>
      </c>
      <c r="J10" s="30">
        <v>21</v>
      </c>
      <c r="K10" s="30">
        <v>21</v>
      </c>
      <c r="L10" s="12"/>
      <c r="M10" s="30">
        <v>20.5</v>
      </c>
      <c r="N10" s="30">
        <v>20.5</v>
      </c>
      <c r="O10" s="30">
        <v>20.5</v>
      </c>
      <c r="P10" s="30">
        <v>20.5</v>
      </c>
      <c r="Q10" s="30">
        <v>20.5</v>
      </c>
      <c r="R10" s="30">
        <v>20.5</v>
      </c>
      <c r="S10" s="30">
        <v>20.5</v>
      </c>
      <c r="T10" s="30">
        <v>20.5</v>
      </c>
      <c r="U10" s="30">
        <v>20.5</v>
      </c>
      <c r="V10" s="30">
        <v>20.5</v>
      </c>
      <c r="W10" s="30">
        <v>20.5</v>
      </c>
      <c r="X10" s="30">
        <v>20.5</v>
      </c>
      <c r="Y10" s="12"/>
      <c r="Z10" s="30">
        <v>20.299999999999997</v>
      </c>
      <c r="AA10" s="30">
        <v>20.299999999999997</v>
      </c>
      <c r="AB10" s="30">
        <v>20.299999999999997</v>
      </c>
      <c r="AC10" s="30">
        <v>20.299999999999997</v>
      </c>
      <c r="AD10" s="30">
        <v>20.299999999999997</v>
      </c>
      <c r="AE10" s="30">
        <v>20.299999999999997</v>
      </c>
      <c r="AF10" s="30">
        <v>20.299999999999997</v>
      </c>
      <c r="AG10" s="30">
        <v>20.299999999999997</v>
      </c>
      <c r="AH10" s="12"/>
    </row>
    <row r="11" spans="1:34" s="1" customFormat="1" ht="12.95" customHeight="1" x14ac:dyDescent="0.25">
      <c r="A11" s="5"/>
      <c r="B11" s="29"/>
      <c r="C11" s="6" t="s">
        <v>148</v>
      </c>
      <c r="D11" s="69" t="s">
        <v>59</v>
      </c>
      <c r="E11" s="68" t="s">
        <v>57</v>
      </c>
      <c r="F11" s="5" t="s">
        <v>31</v>
      </c>
      <c r="G11" s="12"/>
      <c r="H11" s="30">
        <v>20</v>
      </c>
      <c r="I11" s="30">
        <v>20</v>
      </c>
      <c r="J11" s="30">
        <v>20</v>
      </c>
      <c r="K11" s="30">
        <v>20</v>
      </c>
      <c r="L11" s="12"/>
      <c r="M11" s="30">
        <v>17.399999999999999</v>
      </c>
      <c r="N11" s="30">
        <v>17.399999999999999</v>
      </c>
      <c r="O11" s="30">
        <v>17.399999999999999</v>
      </c>
      <c r="P11" s="30">
        <v>17.399999999999999</v>
      </c>
      <c r="Q11" s="30">
        <v>17.399999999999999</v>
      </c>
      <c r="R11" s="30">
        <v>17.399999999999999</v>
      </c>
      <c r="S11" s="30">
        <v>17.399999999999999</v>
      </c>
      <c r="T11" s="30">
        <v>17.399999999999999</v>
      </c>
      <c r="U11" s="30">
        <v>17.399999999999999</v>
      </c>
      <c r="V11" s="30">
        <v>17.399999999999999</v>
      </c>
      <c r="W11" s="30">
        <v>17.399999999999999</v>
      </c>
      <c r="X11" s="30">
        <v>17.399999999999999</v>
      </c>
      <c r="Y11" s="12"/>
      <c r="Z11" s="30">
        <v>19.5</v>
      </c>
      <c r="AA11" s="30">
        <v>19.5</v>
      </c>
      <c r="AB11" s="30">
        <v>19.5</v>
      </c>
      <c r="AC11" s="30">
        <v>19.5</v>
      </c>
      <c r="AD11" s="30">
        <v>19.5</v>
      </c>
      <c r="AE11" s="30">
        <v>19.5</v>
      </c>
      <c r="AF11" s="30">
        <v>19.5</v>
      </c>
      <c r="AG11" s="30">
        <v>19.5</v>
      </c>
      <c r="AH11" s="12"/>
    </row>
    <row r="12" spans="1:34" s="1" customFormat="1" ht="12.95" customHeight="1" x14ac:dyDescent="0.25">
      <c r="A12" s="5"/>
      <c r="C12" s="6" t="s">
        <v>149</v>
      </c>
      <c r="D12" s="69" t="s">
        <v>60</v>
      </c>
      <c r="E12" s="68" t="s">
        <v>58</v>
      </c>
      <c r="F12" s="5" t="s">
        <v>31</v>
      </c>
      <c r="G12" s="12"/>
      <c r="H12" s="30">
        <v>24</v>
      </c>
      <c r="I12" s="30">
        <v>24</v>
      </c>
      <c r="J12" s="30">
        <v>24</v>
      </c>
      <c r="K12" s="30">
        <v>24</v>
      </c>
      <c r="L12" s="12"/>
      <c r="M12" s="30">
        <v>28.2</v>
      </c>
      <c r="N12" s="30">
        <v>28.2</v>
      </c>
      <c r="O12" s="30">
        <v>28.2</v>
      </c>
      <c r="P12" s="30">
        <v>28.2</v>
      </c>
      <c r="Q12" s="30">
        <v>28.2</v>
      </c>
      <c r="R12" s="30">
        <v>28.2</v>
      </c>
      <c r="S12" s="30">
        <v>28.2</v>
      </c>
      <c r="T12" s="30">
        <v>28.2</v>
      </c>
      <c r="U12" s="30">
        <v>28.2</v>
      </c>
      <c r="V12" s="30">
        <v>28.2</v>
      </c>
      <c r="W12" s="30">
        <v>28.2</v>
      </c>
      <c r="X12" s="30">
        <v>28.2</v>
      </c>
      <c r="Y12" s="12"/>
      <c r="Z12" s="30">
        <v>21.6</v>
      </c>
      <c r="AA12" s="30">
        <v>21.6</v>
      </c>
      <c r="AB12" s="30">
        <v>21.6</v>
      </c>
      <c r="AC12" s="30">
        <v>21.6</v>
      </c>
      <c r="AD12" s="30">
        <v>21.6</v>
      </c>
      <c r="AE12" s="30">
        <v>21.6</v>
      </c>
      <c r="AF12" s="30">
        <v>21.6</v>
      </c>
      <c r="AG12" s="30">
        <v>21.6</v>
      </c>
      <c r="AH12" s="12"/>
    </row>
    <row r="13" spans="1:34" s="1" customFormat="1" ht="12.95" customHeight="1" x14ac:dyDescent="0.2">
      <c r="A13" s="5"/>
      <c r="C13" s="6" t="s">
        <v>150</v>
      </c>
      <c r="D13" s="69" t="s">
        <v>33</v>
      </c>
      <c r="E13" s="68" t="s">
        <v>79</v>
      </c>
      <c r="F13" s="5" t="s">
        <v>7</v>
      </c>
      <c r="G13" s="12"/>
      <c r="H13" s="30">
        <v>51</v>
      </c>
      <c r="I13" s="30">
        <v>51</v>
      </c>
      <c r="J13" s="30">
        <v>51</v>
      </c>
      <c r="K13" s="30">
        <v>51</v>
      </c>
      <c r="L13" s="12"/>
      <c r="M13" s="30">
        <v>54.1</v>
      </c>
      <c r="N13" s="30">
        <v>54.1</v>
      </c>
      <c r="O13" s="30">
        <v>54.1</v>
      </c>
      <c r="P13" s="30">
        <v>54.1</v>
      </c>
      <c r="Q13" s="30">
        <v>54.1</v>
      </c>
      <c r="R13" s="30">
        <v>54.1</v>
      </c>
      <c r="S13" s="30">
        <v>54.1</v>
      </c>
      <c r="T13" s="30">
        <v>54.1</v>
      </c>
      <c r="U13" s="30">
        <v>54.1</v>
      </c>
      <c r="V13" s="30">
        <v>54.1</v>
      </c>
      <c r="W13" s="30">
        <v>54.1</v>
      </c>
      <c r="X13" s="30">
        <v>54.1</v>
      </c>
      <c r="Y13" s="12"/>
      <c r="Z13" s="38">
        <v>56.333333333333336</v>
      </c>
      <c r="AA13" s="38">
        <v>56.333333333333336</v>
      </c>
      <c r="AB13" s="38">
        <v>56.333333333333336</v>
      </c>
      <c r="AC13" s="38">
        <v>56.333333333333336</v>
      </c>
      <c r="AD13" s="38">
        <v>56.333333333333336</v>
      </c>
      <c r="AE13" s="38">
        <v>56.333333333333336</v>
      </c>
      <c r="AF13" s="38">
        <v>56.333333333333336</v>
      </c>
      <c r="AG13" s="38">
        <v>56.333333333333336</v>
      </c>
      <c r="AH13" s="12"/>
    </row>
    <row r="14" spans="1:34" s="1" customFormat="1" ht="12.95" customHeight="1" x14ac:dyDescent="0.25">
      <c r="A14" s="5"/>
      <c r="C14" s="6" t="s">
        <v>151</v>
      </c>
      <c r="D14" s="69" t="s">
        <v>61</v>
      </c>
      <c r="E14" s="68" t="s">
        <v>55</v>
      </c>
      <c r="F14" s="5" t="s">
        <v>7</v>
      </c>
      <c r="G14" s="12"/>
      <c r="H14" s="30">
        <v>44</v>
      </c>
      <c r="I14" s="30">
        <v>44</v>
      </c>
      <c r="J14" s="30">
        <v>44</v>
      </c>
      <c r="K14" s="30">
        <v>44</v>
      </c>
      <c r="L14" s="12"/>
      <c r="M14" s="30">
        <v>35.299999999999997</v>
      </c>
      <c r="N14" s="30">
        <v>35.299999999999997</v>
      </c>
      <c r="O14" s="30">
        <v>35.299999999999997</v>
      </c>
      <c r="P14" s="30">
        <v>35.299999999999997</v>
      </c>
      <c r="Q14" s="30">
        <v>35.299999999999997</v>
      </c>
      <c r="R14" s="30">
        <v>35.299999999999997</v>
      </c>
      <c r="S14" s="30">
        <v>35.299999999999997</v>
      </c>
      <c r="T14" s="30">
        <v>35.299999999999997</v>
      </c>
      <c r="U14" s="30">
        <v>35.299999999999997</v>
      </c>
      <c r="V14" s="30">
        <v>35.299999999999997</v>
      </c>
      <c r="W14" s="30">
        <v>35.299999999999997</v>
      </c>
      <c r="X14" s="30">
        <v>35.299999999999997</v>
      </c>
      <c r="Y14" s="12"/>
      <c r="Z14" s="30">
        <v>49.9</v>
      </c>
      <c r="AA14" s="30">
        <v>49.9</v>
      </c>
      <c r="AB14" s="30">
        <v>49.9</v>
      </c>
      <c r="AC14" s="30">
        <v>49.9</v>
      </c>
      <c r="AD14" s="30">
        <v>49.9</v>
      </c>
      <c r="AE14" s="30">
        <v>49.9</v>
      </c>
      <c r="AF14" s="30">
        <v>49.9</v>
      </c>
      <c r="AG14" s="30">
        <v>49.9</v>
      </c>
      <c r="AH14" s="12"/>
    </row>
    <row r="15" spans="1:34" s="1" customFormat="1" ht="12.95" customHeight="1" x14ac:dyDescent="0.25">
      <c r="A15" s="5"/>
      <c r="C15" s="6" t="s">
        <v>152</v>
      </c>
      <c r="D15" s="69" t="s">
        <v>62</v>
      </c>
      <c r="E15" s="68" t="s">
        <v>56</v>
      </c>
      <c r="F15" s="5" t="s">
        <v>7</v>
      </c>
      <c r="G15" s="12"/>
      <c r="H15" s="30">
        <v>55</v>
      </c>
      <c r="I15" s="30">
        <v>55</v>
      </c>
      <c r="J15" s="30">
        <v>55</v>
      </c>
      <c r="K15" s="30">
        <v>55</v>
      </c>
      <c r="L15" s="12"/>
      <c r="M15" s="30">
        <v>73.8</v>
      </c>
      <c r="N15" s="30">
        <v>73.8</v>
      </c>
      <c r="O15" s="30">
        <v>73.8</v>
      </c>
      <c r="P15" s="30">
        <v>73.8</v>
      </c>
      <c r="Q15" s="30">
        <v>73.8</v>
      </c>
      <c r="R15" s="30">
        <v>73.8</v>
      </c>
      <c r="S15" s="30">
        <v>73.8</v>
      </c>
      <c r="T15" s="30">
        <v>73.8</v>
      </c>
      <c r="U15" s="30">
        <v>73.8</v>
      </c>
      <c r="V15" s="30">
        <v>73.8</v>
      </c>
      <c r="W15" s="30">
        <v>73.8</v>
      </c>
      <c r="X15" s="30">
        <v>73.8</v>
      </c>
      <c r="Y15" s="12"/>
      <c r="Z15" s="38">
        <v>64</v>
      </c>
      <c r="AA15" s="38">
        <v>64</v>
      </c>
      <c r="AB15" s="38">
        <v>64</v>
      </c>
      <c r="AC15" s="38">
        <v>64</v>
      </c>
      <c r="AD15" s="38">
        <v>64</v>
      </c>
      <c r="AE15" s="38">
        <v>64</v>
      </c>
      <c r="AF15" s="38">
        <v>64</v>
      </c>
      <c r="AG15" s="38">
        <v>64</v>
      </c>
      <c r="AH15" s="12"/>
    </row>
    <row r="16" spans="1:34" s="1" customFormat="1" ht="12.95" customHeight="1" x14ac:dyDescent="0.2">
      <c r="A16" s="3"/>
      <c r="B16" s="11" t="s">
        <v>24</v>
      </c>
      <c r="C16" s="9" t="s">
        <v>134</v>
      </c>
      <c r="D16" s="70"/>
      <c r="E16" s="65"/>
      <c r="F16" s="12"/>
      <c r="G16" s="12"/>
      <c r="H16" s="35"/>
      <c r="I16" s="35"/>
      <c r="J16" s="35"/>
      <c r="K16" s="35"/>
      <c r="L16" s="12"/>
      <c r="M16" s="35"/>
      <c r="N16" s="35"/>
      <c r="O16" s="35"/>
      <c r="P16" s="35"/>
      <c r="Q16" s="35"/>
      <c r="R16" s="35"/>
      <c r="S16" s="35"/>
      <c r="T16" s="35"/>
      <c r="U16" s="35"/>
      <c r="V16" s="35"/>
      <c r="W16" s="35"/>
      <c r="X16" s="35"/>
      <c r="Y16" s="12"/>
      <c r="Z16" s="35"/>
      <c r="AA16" s="35"/>
      <c r="AB16" s="35"/>
      <c r="AC16" s="35"/>
      <c r="AD16" s="35"/>
      <c r="AE16" s="35"/>
      <c r="AF16" s="35"/>
      <c r="AG16" s="35"/>
      <c r="AH16" s="12"/>
    </row>
    <row r="17" spans="1:34" s="1" customFormat="1" ht="12.95" customHeight="1" x14ac:dyDescent="0.2">
      <c r="A17" s="5"/>
      <c r="C17" s="27" t="s">
        <v>156</v>
      </c>
      <c r="D17" s="71" t="s">
        <v>35</v>
      </c>
      <c r="E17" s="68" t="s">
        <v>63</v>
      </c>
      <c r="F17" s="5" t="s">
        <v>9</v>
      </c>
      <c r="G17" s="12"/>
      <c r="H17" s="30">
        <v>20</v>
      </c>
      <c r="I17" s="30">
        <v>20</v>
      </c>
      <c r="J17" s="30">
        <v>20</v>
      </c>
      <c r="K17" s="30">
        <v>20</v>
      </c>
      <c r="L17" s="12"/>
      <c r="M17" s="30">
        <v>20</v>
      </c>
      <c r="N17" s="30">
        <v>20</v>
      </c>
      <c r="O17" s="30">
        <v>20</v>
      </c>
      <c r="P17" s="30">
        <v>20</v>
      </c>
      <c r="Q17" s="30">
        <v>20</v>
      </c>
      <c r="R17" s="30">
        <v>20</v>
      </c>
      <c r="S17" s="30">
        <v>20</v>
      </c>
      <c r="T17" s="30">
        <v>20</v>
      </c>
      <c r="U17" s="30">
        <v>20</v>
      </c>
      <c r="V17" s="30">
        <v>20</v>
      </c>
      <c r="W17" s="30">
        <v>20</v>
      </c>
      <c r="X17" s="30">
        <v>20</v>
      </c>
      <c r="Y17" s="12"/>
      <c r="Z17" s="30">
        <v>20</v>
      </c>
      <c r="AA17" s="30">
        <v>20</v>
      </c>
      <c r="AB17" s="30">
        <v>20</v>
      </c>
      <c r="AC17" s="30">
        <v>20</v>
      </c>
      <c r="AD17" s="30">
        <v>20</v>
      </c>
      <c r="AE17" s="30">
        <v>20</v>
      </c>
      <c r="AF17" s="30">
        <v>20</v>
      </c>
      <c r="AG17" s="30">
        <v>20</v>
      </c>
      <c r="AH17" s="12"/>
    </row>
    <row r="18" spans="1:34" s="1" customFormat="1" ht="12.95" customHeight="1" x14ac:dyDescent="0.2">
      <c r="A18" s="5"/>
      <c r="C18" s="6" t="s">
        <v>157</v>
      </c>
      <c r="D18" s="71" t="s">
        <v>36</v>
      </c>
      <c r="E18" s="68" t="s">
        <v>37</v>
      </c>
      <c r="F18" s="5" t="s">
        <v>8</v>
      </c>
      <c r="G18" s="12"/>
      <c r="H18" s="30" t="s">
        <v>417</v>
      </c>
      <c r="I18" s="30" t="s">
        <v>417</v>
      </c>
      <c r="J18" s="30" t="s">
        <v>417</v>
      </c>
      <c r="K18" s="30" t="s">
        <v>417</v>
      </c>
      <c r="L18" s="12"/>
      <c r="M18" s="30" t="s">
        <v>417</v>
      </c>
      <c r="N18" s="30" t="s">
        <v>417</v>
      </c>
      <c r="O18" s="30" t="s">
        <v>417</v>
      </c>
      <c r="P18" s="30" t="s">
        <v>417</v>
      </c>
      <c r="Q18" s="30" t="s">
        <v>417</v>
      </c>
      <c r="R18" s="30" t="s">
        <v>417</v>
      </c>
      <c r="S18" s="30" t="s">
        <v>417</v>
      </c>
      <c r="T18" s="30" t="s">
        <v>417</v>
      </c>
      <c r="U18" s="30" t="s">
        <v>417</v>
      </c>
      <c r="V18" s="30" t="s">
        <v>417</v>
      </c>
      <c r="W18" s="30" t="s">
        <v>417</v>
      </c>
      <c r="X18" s="30" t="s">
        <v>417</v>
      </c>
      <c r="Y18" s="12"/>
      <c r="Z18" s="30" t="s">
        <v>417</v>
      </c>
      <c r="AA18" s="30" t="s">
        <v>417</v>
      </c>
      <c r="AB18" s="30" t="s">
        <v>417</v>
      </c>
      <c r="AC18" s="30" t="s">
        <v>417</v>
      </c>
      <c r="AD18" s="30" t="s">
        <v>417</v>
      </c>
      <c r="AE18" s="30" t="s">
        <v>417</v>
      </c>
      <c r="AF18" s="30" t="s">
        <v>417</v>
      </c>
      <c r="AG18" s="30" t="s">
        <v>417</v>
      </c>
      <c r="AH18" s="12"/>
    </row>
    <row r="19" spans="1:34" s="123" customFormat="1" ht="12.95" customHeight="1" x14ac:dyDescent="0.2">
      <c r="A19" s="5"/>
      <c r="B19" s="1"/>
      <c r="C19" s="6" t="s">
        <v>158</v>
      </c>
      <c r="D19" s="71" t="s">
        <v>124</v>
      </c>
      <c r="E19" s="68" t="s">
        <v>133</v>
      </c>
      <c r="F19" s="5" t="s">
        <v>8</v>
      </c>
      <c r="G19" s="12"/>
      <c r="H19" s="37">
        <v>30.533333333333331</v>
      </c>
      <c r="I19" s="37">
        <v>30.533333333333331</v>
      </c>
      <c r="J19" s="37">
        <v>27.333333333333332</v>
      </c>
      <c r="K19" s="37">
        <v>27.333333333333332</v>
      </c>
      <c r="L19" s="12"/>
      <c r="M19" s="37">
        <v>30.533333333333331</v>
      </c>
      <c r="N19" s="37">
        <v>30.533333333333331</v>
      </c>
      <c r="O19" s="37">
        <v>30.533333333333331</v>
      </c>
      <c r="P19" s="37">
        <v>31.233333333333331</v>
      </c>
      <c r="Q19" s="37">
        <v>31.233333333333331</v>
      </c>
      <c r="R19" s="37">
        <v>31.233333333333331</v>
      </c>
      <c r="S19" s="37">
        <v>27.333333333333332</v>
      </c>
      <c r="T19" s="37">
        <v>27.333333333333332</v>
      </c>
      <c r="U19" s="37">
        <v>27.333333333333332</v>
      </c>
      <c r="V19" s="37">
        <v>30.766666666666666</v>
      </c>
      <c r="W19" s="37">
        <v>30.766666666666666</v>
      </c>
      <c r="X19" s="37">
        <v>30.766666666666666</v>
      </c>
      <c r="Y19" s="122"/>
      <c r="Z19" s="37">
        <v>31.233333333333331</v>
      </c>
      <c r="AA19" s="37">
        <v>31.233333333333331</v>
      </c>
      <c r="AB19" s="37">
        <v>31.233333333333331</v>
      </c>
      <c r="AC19" s="37">
        <v>31.233333333333331</v>
      </c>
      <c r="AD19" s="37">
        <v>30.766666666666666</v>
      </c>
      <c r="AE19" s="37">
        <v>30.766666666666666</v>
      </c>
      <c r="AF19" s="37">
        <v>30.766666666666666</v>
      </c>
      <c r="AG19" s="37">
        <v>30.766666666666666</v>
      </c>
      <c r="AH19" s="122"/>
    </row>
    <row r="20" spans="1:34" s="123" customFormat="1" ht="12.95" customHeight="1" x14ac:dyDescent="0.2">
      <c r="A20" s="5"/>
      <c r="B20" s="1"/>
      <c r="C20" s="27" t="s">
        <v>159</v>
      </c>
      <c r="D20" s="73" t="s">
        <v>125</v>
      </c>
      <c r="E20" s="74" t="s">
        <v>129</v>
      </c>
      <c r="F20" s="28" t="s">
        <v>8</v>
      </c>
      <c r="G20" s="12"/>
      <c r="H20" s="37">
        <v>33.933333333333337</v>
      </c>
      <c r="I20" s="37">
        <v>33.933333333333337</v>
      </c>
      <c r="J20" s="37">
        <v>30.8</v>
      </c>
      <c r="K20" s="37">
        <v>30.8</v>
      </c>
      <c r="L20" s="12"/>
      <c r="M20" s="37">
        <v>33.933333333333337</v>
      </c>
      <c r="N20" s="37">
        <v>33.933333333333337</v>
      </c>
      <c r="O20" s="37">
        <v>33.933333333333337</v>
      </c>
      <c r="P20" s="37">
        <v>37.566666666666663</v>
      </c>
      <c r="Q20" s="37">
        <v>37.566666666666663</v>
      </c>
      <c r="R20" s="37">
        <v>37.566666666666663</v>
      </c>
      <c r="S20" s="37">
        <v>30.8</v>
      </c>
      <c r="T20" s="37">
        <v>30.8</v>
      </c>
      <c r="U20" s="37">
        <v>30.8</v>
      </c>
      <c r="V20" s="37">
        <v>36.166666666666664</v>
      </c>
      <c r="W20" s="37">
        <v>36.166666666666664</v>
      </c>
      <c r="X20" s="37">
        <v>36.166666666666664</v>
      </c>
      <c r="Y20" s="122"/>
      <c r="Z20" s="37">
        <v>37.566666666666663</v>
      </c>
      <c r="AA20" s="37">
        <v>37.566666666666663</v>
      </c>
      <c r="AB20" s="37">
        <v>37.566666666666663</v>
      </c>
      <c r="AC20" s="37">
        <v>37.566666666666663</v>
      </c>
      <c r="AD20" s="37">
        <v>36.166666666666664</v>
      </c>
      <c r="AE20" s="37">
        <v>36.166666666666664</v>
      </c>
      <c r="AF20" s="37">
        <v>36.166666666666664</v>
      </c>
      <c r="AG20" s="37">
        <v>36.166666666666664</v>
      </c>
      <c r="AH20" s="122"/>
    </row>
    <row r="21" spans="1:34" s="123" customFormat="1" ht="12.95" customHeight="1" x14ac:dyDescent="0.2">
      <c r="A21" s="5"/>
      <c r="B21" s="1"/>
      <c r="C21" s="27" t="s">
        <v>160</v>
      </c>
      <c r="D21" s="73" t="s">
        <v>126</v>
      </c>
      <c r="E21" s="74" t="s">
        <v>130</v>
      </c>
      <c r="F21" s="28" t="s">
        <v>8</v>
      </c>
      <c r="G21" s="12"/>
      <c r="H21" s="37">
        <v>37.85</v>
      </c>
      <c r="I21" s="37">
        <v>37.85</v>
      </c>
      <c r="J21" s="37">
        <v>34.733333333333327</v>
      </c>
      <c r="K21" s="37">
        <v>34.733333333333327</v>
      </c>
      <c r="L21" s="12"/>
      <c r="M21" s="37">
        <v>37.85</v>
      </c>
      <c r="N21" s="37">
        <v>37.85</v>
      </c>
      <c r="O21" s="37">
        <v>37.85</v>
      </c>
      <c r="P21" s="37">
        <v>42.463333333333338</v>
      </c>
      <c r="Q21" s="37">
        <v>42.463333333333338</v>
      </c>
      <c r="R21" s="37">
        <v>42.463333333333338</v>
      </c>
      <c r="S21" s="37">
        <v>34.733333333333327</v>
      </c>
      <c r="T21" s="37">
        <v>34.733333333333327</v>
      </c>
      <c r="U21" s="37">
        <v>34.733333333333327</v>
      </c>
      <c r="V21" s="37">
        <v>37.924999999999997</v>
      </c>
      <c r="W21" s="37">
        <v>37.924999999999997</v>
      </c>
      <c r="X21" s="37">
        <v>37.924999999999997</v>
      </c>
      <c r="Y21" s="12"/>
      <c r="Z21" s="37">
        <v>42.463333333333338</v>
      </c>
      <c r="AA21" s="37">
        <v>42.463333333333338</v>
      </c>
      <c r="AB21" s="37">
        <v>42.463333333333338</v>
      </c>
      <c r="AC21" s="37">
        <v>42.463333333333338</v>
      </c>
      <c r="AD21" s="37">
        <v>37.924999999999997</v>
      </c>
      <c r="AE21" s="37">
        <v>37.924999999999997</v>
      </c>
      <c r="AF21" s="37">
        <v>37.924999999999997</v>
      </c>
      <c r="AG21" s="37">
        <v>37.924999999999997</v>
      </c>
      <c r="AH21" s="12"/>
    </row>
    <row r="22" spans="1:34" s="1" customFormat="1" ht="12.95" customHeight="1" x14ac:dyDescent="0.2">
      <c r="A22" s="5"/>
      <c r="C22" s="27" t="s">
        <v>161</v>
      </c>
      <c r="D22" s="73" t="s">
        <v>127</v>
      </c>
      <c r="E22" s="74" t="s">
        <v>131</v>
      </c>
      <c r="F22" s="28" t="s">
        <v>8</v>
      </c>
      <c r="G22" s="12"/>
      <c r="H22" s="37">
        <v>40.110000000000007</v>
      </c>
      <c r="I22" s="37">
        <v>40.110000000000007</v>
      </c>
      <c r="J22" s="37">
        <v>34.450000000000003</v>
      </c>
      <c r="K22" s="37">
        <v>34.450000000000003</v>
      </c>
      <c r="L22" s="12"/>
      <c r="M22" s="37">
        <v>40.110000000000007</v>
      </c>
      <c r="N22" s="37">
        <v>40.110000000000007</v>
      </c>
      <c r="O22" s="37">
        <v>40.110000000000007</v>
      </c>
      <c r="P22" s="37">
        <v>38.82</v>
      </c>
      <c r="Q22" s="37">
        <v>38.82</v>
      </c>
      <c r="R22" s="37">
        <v>38.82</v>
      </c>
      <c r="S22" s="37">
        <v>34.450000000000003</v>
      </c>
      <c r="T22" s="37">
        <v>34.450000000000003</v>
      </c>
      <c r="U22" s="37">
        <v>34.450000000000003</v>
      </c>
      <c r="V22" s="37">
        <v>38.585000000000001</v>
      </c>
      <c r="W22" s="37">
        <v>38.585000000000001</v>
      </c>
      <c r="X22" s="37">
        <v>38.585000000000001</v>
      </c>
      <c r="Y22" s="12"/>
      <c r="Z22" s="37">
        <v>38.82</v>
      </c>
      <c r="AA22" s="37">
        <v>38.82</v>
      </c>
      <c r="AB22" s="37">
        <v>38.82</v>
      </c>
      <c r="AC22" s="37">
        <v>38.82</v>
      </c>
      <c r="AD22" s="37">
        <v>38.585000000000001</v>
      </c>
      <c r="AE22" s="37">
        <v>38.585000000000001</v>
      </c>
      <c r="AF22" s="37">
        <v>38.585000000000001</v>
      </c>
      <c r="AG22" s="37">
        <v>38.585000000000001</v>
      </c>
      <c r="AH22" s="12"/>
    </row>
    <row r="23" spans="1:34" s="1" customFormat="1" ht="12.95" customHeight="1" x14ac:dyDescent="0.2">
      <c r="A23" s="5"/>
      <c r="C23" s="27" t="s">
        <v>162</v>
      </c>
      <c r="D23" s="73" t="s">
        <v>128</v>
      </c>
      <c r="E23" s="74" t="s">
        <v>132</v>
      </c>
      <c r="F23" s="28" t="s">
        <v>8</v>
      </c>
      <c r="G23" s="12"/>
      <c r="H23" s="37">
        <v>42.176666666666669</v>
      </c>
      <c r="I23" s="37">
        <v>42.176666666666669</v>
      </c>
      <c r="J23" s="37">
        <v>35.533333333333331</v>
      </c>
      <c r="K23" s="37">
        <v>35.533333333333331</v>
      </c>
      <c r="L23" s="12"/>
      <c r="M23" s="37">
        <v>42.176666666666669</v>
      </c>
      <c r="N23" s="37">
        <v>42.176666666666669</v>
      </c>
      <c r="O23" s="37">
        <v>42.176666666666669</v>
      </c>
      <c r="P23" s="37">
        <v>44.063333333333333</v>
      </c>
      <c r="Q23" s="37">
        <v>44.063333333333333</v>
      </c>
      <c r="R23" s="37">
        <v>44.063333333333333</v>
      </c>
      <c r="S23" s="37">
        <v>35.533333333333331</v>
      </c>
      <c r="T23" s="37">
        <v>35.533333333333331</v>
      </c>
      <c r="U23" s="37">
        <v>35.533333333333331</v>
      </c>
      <c r="V23" s="118"/>
      <c r="W23" s="118"/>
      <c r="X23" s="118"/>
      <c r="Y23" s="12"/>
      <c r="Z23" s="37">
        <v>44.063333333333333</v>
      </c>
      <c r="AA23" s="37">
        <v>44.063333333333333</v>
      </c>
      <c r="AB23" s="37">
        <v>44.063333333333333</v>
      </c>
      <c r="AC23" s="37">
        <v>44.063333333333333</v>
      </c>
      <c r="AD23" s="118"/>
      <c r="AE23" s="118"/>
      <c r="AF23" s="118"/>
      <c r="AG23" s="118"/>
      <c r="AH23" s="12"/>
    </row>
    <row r="24" spans="1:34" s="1" customFormat="1" ht="12.95" customHeight="1" x14ac:dyDescent="0.2">
      <c r="A24" s="3"/>
      <c r="B24" s="11" t="s">
        <v>25</v>
      </c>
      <c r="C24" s="9" t="s">
        <v>26</v>
      </c>
      <c r="D24" s="70"/>
      <c r="E24" s="65"/>
      <c r="F24" s="12"/>
      <c r="G24" s="12"/>
      <c r="H24" s="35"/>
      <c r="I24" s="35"/>
      <c r="J24" s="35"/>
      <c r="K24" s="35"/>
      <c r="L24" s="12"/>
      <c r="M24" s="35"/>
      <c r="N24" s="35"/>
      <c r="O24" s="35"/>
      <c r="P24" s="35"/>
      <c r="Q24" s="35"/>
      <c r="R24" s="35"/>
      <c r="S24" s="35"/>
      <c r="T24" s="35"/>
      <c r="U24" s="35"/>
      <c r="V24" s="35"/>
      <c r="W24" s="35"/>
      <c r="X24" s="35"/>
      <c r="Y24" s="12"/>
      <c r="Z24" s="35"/>
      <c r="AA24" s="35"/>
      <c r="AB24" s="35"/>
      <c r="AC24" s="35"/>
      <c r="AD24" s="35"/>
      <c r="AE24" s="35"/>
      <c r="AF24" s="35"/>
      <c r="AG24" s="35"/>
      <c r="AH24" s="12"/>
    </row>
    <row r="25" spans="1:34" s="1" customFormat="1" ht="12.95" customHeight="1" x14ac:dyDescent="0.2">
      <c r="A25" s="5"/>
      <c r="C25" s="27" t="s">
        <v>164</v>
      </c>
      <c r="D25" s="67" t="s">
        <v>3</v>
      </c>
      <c r="E25" s="68" t="s">
        <v>3</v>
      </c>
      <c r="F25" s="5" t="s">
        <v>13</v>
      </c>
      <c r="G25" s="12"/>
      <c r="H25" s="30" t="s">
        <v>342</v>
      </c>
      <c r="I25" s="30" t="s">
        <v>342</v>
      </c>
      <c r="J25" s="30" t="s">
        <v>405</v>
      </c>
      <c r="K25" s="30" t="s">
        <v>405</v>
      </c>
      <c r="L25" s="12"/>
      <c r="M25" s="30" t="s">
        <v>342</v>
      </c>
      <c r="N25" s="30" t="s">
        <v>342</v>
      </c>
      <c r="O25" s="30" t="s">
        <v>342</v>
      </c>
      <c r="P25" s="30" t="s">
        <v>342</v>
      </c>
      <c r="Q25" s="30" t="s">
        <v>342</v>
      </c>
      <c r="R25" s="30" t="s">
        <v>342</v>
      </c>
      <c r="S25" s="30" t="s">
        <v>405</v>
      </c>
      <c r="T25" s="30" t="s">
        <v>405</v>
      </c>
      <c r="U25" s="30" t="s">
        <v>405</v>
      </c>
      <c r="V25" s="30" t="s">
        <v>405</v>
      </c>
      <c r="W25" s="30" t="s">
        <v>405</v>
      </c>
      <c r="X25" s="30" t="s">
        <v>405</v>
      </c>
      <c r="Y25" s="12"/>
      <c r="Z25" s="30" t="s">
        <v>342</v>
      </c>
      <c r="AA25" s="30" t="s">
        <v>342</v>
      </c>
      <c r="AB25" s="30" t="s">
        <v>342</v>
      </c>
      <c r="AC25" s="30" t="s">
        <v>342</v>
      </c>
      <c r="AD25" s="30" t="s">
        <v>405</v>
      </c>
      <c r="AE25" s="30" t="s">
        <v>405</v>
      </c>
      <c r="AF25" s="30" t="s">
        <v>405</v>
      </c>
      <c r="AG25" s="30" t="s">
        <v>405</v>
      </c>
      <c r="AH25" s="12"/>
    </row>
    <row r="26" spans="1:34" s="1" customFormat="1" ht="12.95" customHeight="1" x14ac:dyDescent="0.2">
      <c r="A26" s="5"/>
      <c r="C26" s="6" t="s">
        <v>165</v>
      </c>
      <c r="D26" s="67" t="s">
        <v>15</v>
      </c>
      <c r="E26" s="68" t="s">
        <v>38</v>
      </c>
      <c r="F26" s="5" t="s">
        <v>13</v>
      </c>
      <c r="G26" s="12"/>
      <c r="H26" s="46" t="str">
        <f t="shared" ref="H26:K26" si="3">IF(H25="Synthetic","Unknown (BASF)",IF(H25="Steel","Mix (Bekaert/Arcelor)","--"))</f>
        <v>Unknown (BASF)</v>
      </c>
      <c r="I26" s="46" t="str">
        <f t="shared" si="3"/>
        <v>Unknown (BASF)</v>
      </c>
      <c r="J26" s="46" t="str">
        <f t="shared" si="3"/>
        <v>Mix (Bekaert/Arcelor)</v>
      </c>
      <c r="K26" s="46" t="str">
        <f t="shared" si="3"/>
        <v>Mix (Bekaert/Arcelor)</v>
      </c>
      <c r="L26" s="12"/>
      <c r="M26" s="46" t="str">
        <f t="shared" ref="M26:X26" si="4">IF(M25="Synthetic","Unknown (BASF)",IF(M25="Steel","Mix (Bekaert/Arcelor)","--"))</f>
        <v>Unknown (BASF)</v>
      </c>
      <c r="N26" s="46" t="str">
        <f t="shared" si="4"/>
        <v>Unknown (BASF)</v>
      </c>
      <c r="O26" s="46" t="str">
        <f t="shared" si="4"/>
        <v>Unknown (BASF)</v>
      </c>
      <c r="P26" s="46" t="str">
        <f t="shared" si="4"/>
        <v>Unknown (BASF)</v>
      </c>
      <c r="Q26" s="46" t="str">
        <f t="shared" si="4"/>
        <v>Unknown (BASF)</v>
      </c>
      <c r="R26" s="46" t="str">
        <f t="shared" si="4"/>
        <v>Unknown (BASF)</v>
      </c>
      <c r="S26" s="46" t="str">
        <f t="shared" si="4"/>
        <v>Mix (Bekaert/Arcelor)</v>
      </c>
      <c r="T26" s="46" t="str">
        <f t="shared" si="4"/>
        <v>Mix (Bekaert/Arcelor)</v>
      </c>
      <c r="U26" s="46" t="str">
        <f t="shared" si="4"/>
        <v>Mix (Bekaert/Arcelor)</v>
      </c>
      <c r="V26" s="46" t="str">
        <f t="shared" si="4"/>
        <v>Mix (Bekaert/Arcelor)</v>
      </c>
      <c r="W26" s="46" t="str">
        <f t="shared" si="4"/>
        <v>Mix (Bekaert/Arcelor)</v>
      </c>
      <c r="X26" s="46" t="str">
        <f t="shared" si="4"/>
        <v>Mix (Bekaert/Arcelor)</v>
      </c>
      <c r="Y26" s="12"/>
      <c r="Z26" s="46" t="str">
        <f t="shared" ref="Z26:AG26" si="5">IF(Z25="Synthetic","Unknown (BASF)",IF(Z25="Steel","Mix (Bekaert/Arcelor)","--"))</f>
        <v>Unknown (BASF)</v>
      </c>
      <c r="AA26" s="46" t="str">
        <f t="shared" si="5"/>
        <v>Unknown (BASF)</v>
      </c>
      <c r="AB26" s="46" t="str">
        <f t="shared" si="5"/>
        <v>Unknown (BASF)</v>
      </c>
      <c r="AC26" s="46" t="str">
        <f t="shared" si="5"/>
        <v>Unknown (BASF)</v>
      </c>
      <c r="AD26" s="46" t="str">
        <f t="shared" si="5"/>
        <v>Mix (Bekaert/Arcelor)</v>
      </c>
      <c r="AE26" s="46" t="str">
        <f t="shared" si="5"/>
        <v>Mix (Bekaert/Arcelor)</v>
      </c>
      <c r="AF26" s="46" t="str">
        <f t="shared" si="5"/>
        <v>Mix (Bekaert/Arcelor)</v>
      </c>
      <c r="AG26" s="46" t="str">
        <f t="shared" si="5"/>
        <v>Mix (Bekaert/Arcelor)</v>
      </c>
      <c r="AH26" s="12"/>
    </row>
    <row r="27" spans="1:34" s="1" customFormat="1" ht="12.95" customHeight="1" x14ac:dyDescent="0.2">
      <c r="A27" s="5"/>
      <c r="C27" s="6" t="s">
        <v>166</v>
      </c>
      <c r="D27" s="67" t="s">
        <v>4</v>
      </c>
      <c r="E27" s="68" t="s">
        <v>4</v>
      </c>
      <c r="F27" s="5" t="s">
        <v>9</v>
      </c>
      <c r="G27" s="12"/>
      <c r="H27" s="47">
        <f t="shared" ref="H27:K27" si="6">IF(H25="Synthetic",40,IF(H25="Steel",60,"--"))</f>
        <v>40</v>
      </c>
      <c r="I27" s="47">
        <f t="shared" si="6"/>
        <v>40</v>
      </c>
      <c r="J27" s="47">
        <f t="shared" si="6"/>
        <v>60</v>
      </c>
      <c r="K27" s="47">
        <f t="shared" si="6"/>
        <v>60</v>
      </c>
      <c r="L27" s="12"/>
      <c r="M27" s="47">
        <f t="shared" ref="M27:X27" si="7">IF(M25="Synthetic",40,IF(M25="Steel",60,"--"))</f>
        <v>40</v>
      </c>
      <c r="N27" s="47">
        <f t="shared" si="7"/>
        <v>40</v>
      </c>
      <c r="O27" s="47">
        <f t="shared" si="7"/>
        <v>40</v>
      </c>
      <c r="P27" s="47">
        <f t="shared" si="7"/>
        <v>40</v>
      </c>
      <c r="Q27" s="47">
        <f t="shared" si="7"/>
        <v>40</v>
      </c>
      <c r="R27" s="47">
        <f t="shared" si="7"/>
        <v>40</v>
      </c>
      <c r="S27" s="47">
        <f t="shared" si="7"/>
        <v>60</v>
      </c>
      <c r="T27" s="47">
        <f t="shared" si="7"/>
        <v>60</v>
      </c>
      <c r="U27" s="47">
        <f t="shared" si="7"/>
        <v>60</v>
      </c>
      <c r="V27" s="47">
        <f t="shared" si="7"/>
        <v>60</v>
      </c>
      <c r="W27" s="47">
        <f t="shared" si="7"/>
        <v>60</v>
      </c>
      <c r="X27" s="47">
        <f t="shared" si="7"/>
        <v>60</v>
      </c>
      <c r="Y27" s="12"/>
      <c r="Z27" s="47">
        <f t="shared" ref="Z27:AG27" si="8">IF(Z25="Synthetic",40,IF(Z25="Steel",60,"--"))</f>
        <v>40</v>
      </c>
      <c r="AA27" s="47">
        <f t="shared" si="8"/>
        <v>40</v>
      </c>
      <c r="AB27" s="47">
        <f t="shared" si="8"/>
        <v>40</v>
      </c>
      <c r="AC27" s="47">
        <f t="shared" si="8"/>
        <v>40</v>
      </c>
      <c r="AD27" s="47">
        <f t="shared" si="8"/>
        <v>60</v>
      </c>
      <c r="AE27" s="47">
        <f t="shared" si="8"/>
        <v>60</v>
      </c>
      <c r="AF27" s="47">
        <f t="shared" si="8"/>
        <v>60</v>
      </c>
      <c r="AG27" s="47">
        <f t="shared" si="8"/>
        <v>60</v>
      </c>
      <c r="AH27" s="12"/>
    </row>
    <row r="28" spans="1:34" s="1" customFormat="1" ht="12.95" customHeight="1" x14ac:dyDescent="0.2">
      <c r="A28" s="5"/>
      <c r="C28" s="6" t="s">
        <v>167</v>
      </c>
      <c r="D28" s="67" t="s">
        <v>5</v>
      </c>
      <c r="E28" s="68" t="s">
        <v>5</v>
      </c>
      <c r="F28" s="5" t="s">
        <v>9</v>
      </c>
      <c r="G28" s="12"/>
      <c r="H28" s="47">
        <f t="shared" ref="H28:K28" si="9">IF(H25="Synthetic",0.76,IF(H25="Steel",0.9,"--"))</f>
        <v>0.76</v>
      </c>
      <c r="I28" s="47">
        <f t="shared" si="9"/>
        <v>0.76</v>
      </c>
      <c r="J28" s="47">
        <f t="shared" si="9"/>
        <v>0.9</v>
      </c>
      <c r="K28" s="47">
        <f t="shared" si="9"/>
        <v>0.9</v>
      </c>
      <c r="L28" s="12"/>
      <c r="M28" s="47">
        <f t="shared" ref="M28:X28" si="10">IF(M25="Synthetic",0.76,IF(M25="Steel",0.9,"--"))</f>
        <v>0.76</v>
      </c>
      <c r="N28" s="47">
        <f t="shared" si="10"/>
        <v>0.76</v>
      </c>
      <c r="O28" s="47">
        <f t="shared" si="10"/>
        <v>0.76</v>
      </c>
      <c r="P28" s="47">
        <f t="shared" si="10"/>
        <v>0.76</v>
      </c>
      <c r="Q28" s="47">
        <f t="shared" si="10"/>
        <v>0.76</v>
      </c>
      <c r="R28" s="47">
        <f t="shared" si="10"/>
        <v>0.76</v>
      </c>
      <c r="S28" s="47">
        <f t="shared" si="10"/>
        <v>0.9</v>
      </c>
      <c r="T28" s="47">
        <f t="shared" si="10"/>
        <v>0.9</v>
      </c>
      <c r="U28" s="47">
        <f t="shared" si="10"/>
        <v>0.9</v>
      </c>
      <c r="V28" s="47">
        <f t="shared" si="10"/>
        <v>0.9</v>
      </c>
      <c r="W28" s="47">
        <f t="shared" si="10"/>
        <v>0.9</v>
      </c>
      <c r="X28" s="47">
        <f t="shared" si="10"/>
        <v>0.9</v>
      </c>
      <c r="Y28" s="12"/>
      <c r="Z28" s="47">
        <f t="shared" ref="Z28:AG28" si="11">IF(Z25="Synthetic",0.76,IF(Z25="Steel",0.9,"--"))</f>
        <v>0.76</v>
      </c>
      <c r="AA28" s="47">
        <f t="shared" si="11"/>
        <v>0.76</v>
      </c>
      <c r="AB28" s="47">
        <f t="shared" si="11"/>
        <v>0.76</v>
      </c>
      <c r="AC28" s="47">
        <f t="shared" si="11"/>
        <v>0.76</v>
      </c>
      <c r="AD28" s="47">
        <f t="shared" si="11"/>
        <v>0.9</v>
      </c>
      <c r="AE28" s="47">
        <f t="shared" si="11"/>
        <v>0.9</v>
      </c>
      <c r="AF28" s="47">
        <f t="shared" si="11"/>
        <v>0.9</v>
      </c>
      <c r="AG28" s="47">
        <f t="shared" si="11"/>
        <v>0.9</v>
      </c>
      <c r="AH28" s="12"/>
    </row>
    <row r="29" spans="1:34" s="1" customFormat="1" ht="12.95" customHeight="1" x14ac:dyDescent="0.2">
      <c r="A29" s="5"/>
      <c r="C29" s="27" t="s">
        <v>168</v>
      </c>
      <c r="D29" s="75" t="s">
        <v>6</v>
      </c>
      <c r="E29" s="74" t="s">
        <v>6</v>
      </c>
      <c r="F29" s="28" t="s">
        <v>13</v>
      </c>
      <c r="G29" s="12"/>
      <c r="H29" s="47">
        <f t="shared" ref="H29:K29" si="12">IF(H25="Synthetic",53,IF(H25="Steel",66,"--"))</f>
        <v>53</v>
      </c>
      <c r="I29" s="47">
        <f t="shared" si="12"/>
        <v>53</v>
      </c>
      <c r="J29" s="47">
        <f t="shared" si="12"/>
        <v>66</v>
      </c>
      <c r="K29" s="47">
        <f t="shared" si="12"/>
        <v>66</v>
      </c>
      <c r="L29" s="12"/>
      <c r="M29" s="47">
        <f t="shared" ref="M29:X29" si="13">IF(M25="Synthetic",53,IF(M25="Steel",66,"--"))</f>
        <v>53</v>
      </c>
      <c r="N29" s="47">
        <f t="shared" si="13"/>
        <v>53</v>
      </c>
      <c r="O29" s="47">
        <f t="shared" si="13"/>
        <v>53</v>
      </c>
      <c r="P29" s="47">
        <f t="shared" si="13"/>
        <v>53</v>
      </c>
      <c r="Q29" s="47">
        <f t="shared" si="13"/>
        <v>53</v>
      </c>
      <c r="R29" s="47">
        <f t="shared" si="13"/>
        <v>53</v>
      </c>
      <c r="S29" s="47">
        <f t="shared" si="13"/>
        <v>66</v>
      </c>
      <c r="T29" s="47">
        <f t="shared" si="13"/>
        <v>66</v>
      </c>
      <c r="U29" s="47">
        <f t="shared" si="13"/>
        <v>66</v>
      </c>
      <c r="V29" s="47">
        <f t="shared" si="13"/>
        <v>66</v>
      </c>
      <c r="W29" s="47">
        <f t="shared" si="13"/>
        <v>66</v>
      </c>
      <c r="X29" s="47">
        <f t="shared" si="13"/>
        <v>66</v>
      </c>
      <c r="Y29" s="12"/>
      <c r="Z29" s="47">
        <f t="shared" ref="Z29:AG29" si="14">IF(Z25="Synthetic",53,IF(Z25="Steel",66,"--"))</f>
        <v>53</v>
      </c>
      <c r="AA29" s="47">
        <f t="shared" si="14"/>
        <v>53</v>
      </c>
      <c r="AB29" s="47">
        <f t="shared" si="14"/>
        <v>53</v>
      </c>
      <c r="AC29" s="47">
        <f t="shared" si="14"/>
        <v>53</v>
      </c>
      <c r="AD29" s="47">
        <f t="shared" si="14"/>
        <v>66</v>
      </c>
      <c r="AE29" s="47">
        <f t="shared" si="14"/>
        <v>66</v>
      </c>
      <c r="AF29" s="47">
        <f t="shared" si="14"/>
        <v>66</v>
      </c>
      <c r="AG29" s="47">
        <f t="shared" si="14"/>
        <v>66</v>
      </c>
      <c r="AH29" s="12"/>
    </row>
    <row r="30" spans="1:34" s="1" customFormat="1" ht="12.95" customHeight="1" x14ac:dyDescent="0.2">
      <c r="A30" s="5"/>
      <c r="C30" s="27" t="s">
        <v>169</v>
      </c>
      <c r="D30" s="75" t="s">
        <v>115</v>
      </c>
      <c r="E30" s="74" t="s">
        <v>116</v>
      </c>
      <c r="F30" s="28" t="s">
        <v>117</v>
      </c>
      <c r="G30" s="12"/>
      <c r="H30" s="47">
        <f t="shared" ref="H30:K30" si="15">IF(H25="Synthetic",3.4,IF(H25="Steel",210,"--"))</f>
        <v>3.4</v>
      </c>
      <c r="I30" s="47">
        <f t="shared" si="15"/>
        <v>3.4</v>
      </c>
      <c r="J30" s="47">
        <f t="shared" si="15"/>
        <v>210</v>
      </c>
      <c r="K30" s="47">
        <f t="shared" si="15"/>
        <v>210</v>
      </c>
      <c r="L30" s="12"/>
      <c r="M30" s="47">
        <f t="shared" ref="M30:X30" si="16">IF(M25="Synthetic",3.4,IF(M25="Steel",210,"--"))</f>
        <v>3.4</v>
      </c>
      <c r="N30" s="47">
        <f t="shared" si="16"/>
        <v>3.4</v>
      </c>
      <c r="O30" s="47">
        <f t="shared" si="16"/>
        <v>3.4</v>
      </c>
      <c r="P30" s="47">
        <f t="shared" si="16"/>
        <v>3.4</v>
      </c>
      <c r="Q30" s="47">
        <f t="shared" si="16"/>
        <v>3.4</v>
      </c>
      <c r="R30" s="47">
        <f t="shared" si="16"/>
        <v>3.4</v>
      </c>
      <c r="S30" s="47">
        <f t="shared" si="16"/>
        <v>210</v>
      </c>
      <c r="T30" s="47">
        <f t="shared" si="16"/>
        <v>210</v>
      </c>
      <c r="U30" s="47">
        <f t="shared" si="16"/>
        <v>210</v>
      </c>
      <c r="V30" s="47">
        <f t="shared" si="16"/>
        <v>210</v>
      </c>
      <c r="W30" s="47">
        <f t="shared" si="16"/>
        <v>210</v>
      </c>
      <c r="X30" s="47">
        <f t="shared" si="16"/>
        <v>210</v>
      </c>
      <c r="Y30" s="12"/>
      <c r="Z30" s="47">
        <f t="shared" ref="Z30:AG30" si="17">IF(Z25="Synthetic",3.4,IF(Z25="Steel",210,"--"))</f>
        <v>3.4</v>
      </c>
      <c r="AA30" s="47">
        <f t="shared" si="17"/>
        <v>3.4</v>
      </c>
      <c r="AB30" s="47">
        <f t="shared" si="17"/>
        <v>3.4</v>
      </c>
      <c r="AC30" s="47">
        <f t="shared" si="17"/>
        <v>3.4</v>
      </c>
      <c r="AD30" s="47">
        <f t="shared" si="17"/>
        <v>210</v>
      </c>
      <c r="AE30" s="47">
        <f t="shared" si="17"/>
        <v>210</v>
      </c>
      <c r="AF30" s="47">
        <f t="shared" si="17"/>
        <v>210</v>
      </c>
      <c r="AG30" s="47">
        <f t="shared" si="17"/>
        <v>210</v>
      </c>
      <c r="AH30" s="12"/>
    </row>
    <row r="31" spans="1:34" s="1" customFormat="1" ht="12.95" customHeight="1" x14ac:dyDescent="0.2">
      <c r="A31" s="5"/>
      <c r="C31" s="27" t="s">
        <v>170</v>
      </c>
      <c r="D31" s="73" t="s">
        <v>254</v>
      </c>
      <c r="E31" s="74" t="s">
        <v>250</v>
      </c>
      <c r="F31" s="28" t="s">
        <v>8</v>
      </c>
      <c r="G31" s="12"/>
      <c r="H31" s="119"/>
      <c r="I31" s="119"/>
      <c r="J31" s="119"/>
      <c r="K31" s="119"/>
      <c r="L31" s="12"/>
      <c r="M31" s="119"/>
      <c r="N31" s="119"/>
      <c r="O31" s="119"/>
      <c r="P31" s="119"/>
      <c r="Q31" s="119"/>
      <c r="R31" s="119"/>
      <c r="S31" s="119"/>
      <c r="T31" s="119"/>
      <c r="U31" s="119"/>
      <c r="V31" s="119"/>
      <c r="W31" s="119"/>
      <c r="X31" s="119"/>
      <c r="Y31" s="12"/>
      <c r="Z31" s="119"/>
      <c r="AA31" s="119"/>
      <c r="AB31" s="119"/>
      <c r="AC31" s="119"/>
      <c r="AD31" s="119"/>
      <c r="AE31" s="119"/>
      <c r="AF31" s="119"/>
      <c r="AG31" s="119"/>
      <c r="AH31" s="12"/>
    </row>
    <row r="32" spans="1:34" s="1" customFormat="1" ht="12.95" customHeight="1" x14ac:dyDescent="0.2">
      <c r="A32" s="5"/>
      <c r="C32" s="27" t="s">
        <v>171</v>
      </c>
      <c r="D32" s="73" t="s">
        <v>253</v>
      </c>
      <c r="E32" s="76" t="s">
        <v>251</v>
      </c>
      <c r="F32" s="28" t="s">
        <v>8</v>
      </c>
      <c r="G32" s="12"/>
      <c r="H32" s="47">
        <f t="shared" ref="H32:K32" si="18">IF(H25="Synthetic",430,IF(H25="Steel",1180,"--"))</f>
        <v>430</v>
      </c>
      <c r="I32" s="47">
        <f t="shared" si="18"/>
        <v>430</v>
      </c>
      <c r="J32" s="47">
        <f t="shared" si="18"/>
        <v>1180</v>
      </c>
      <c r="K32" s="47">
        <f t="shared" si="18"/>
        <v>1180</v>
      </c>
      <c r="L32" s="12"/>
      <c r="M32" s="47">
        <f t="shared" ref="M32:X32" si="19">IF(M25="Synthetic",430,IF(M25="Steel",1180,"--"))</f>
        <v>430</v>
      </c>
      <c r="N32" s="47">
        <f t="shared" si="19"/>
        <v>430</v>
      </c>
      <c r="O32" s="47">
        <f t="shared" si="19"/>
        <v>430</v>
      </c>
      <c r="P32" s="47">
        <f t="shared" si="19"/>
        <v>430</v>
      </c>
      <c r="Q32" s="47">
        <f t="shared" si="19"/>
        <v>430</v>
      </c>
      <c r="R32" s="47">
        <f t="shared" si="19"/>
        <v>430</v>
      </c>
      <c r="S32" s="47">
        <f t="shared" si="19"/>
        <v>1180</v>
      </c>
      <c r="T32" s="47">
        <f t="shared" si="19"/>
        <v>1180</v>
      </c>
      <c r="U32" s="47">
        <f t="shared" si="19"/>
        <v>1180</v>
      </c>
      <c r="V32" s="47">
        <f t="shared" si="19"/>
        <v>1180</v>
      </c>
      <c r="W32" s="47">
        <f t="shared" si="19"/>
        <v>1180</v>
      </c>
      <c r="X32" s="47">
        <f t="shared" si="19"/>
        <v>1180</v>
      </c>
      <c r="Y32" s="12"/>
      <c r="Z32" s="47">
        <f t="shared" ref="Z32:AG32" si="20">IF(Z25="Synthetic",430,IF(Z25="Steel",1180,"--"))</f>
        <v>430</v>
      </c>
      <c r="AA32" s="47">
        <f t="shared" si="20"/>
        <v>430</v>
      </c>
      <c r="AB32" s="47">
        <f t="shared" si="20"/>
        <v>430</v>
      </c>
      <c r="AC32" s="47">
        <f t="shared" si="20"/>
        <v>430</v>
      </c>
      <c r="AD32" s="47">
        <f t="shared" si="20"/>
        <v>1180</v>
      </c>
      <c r="AE32" s="47">
        <f t="shared" si="20"/>
        <v>1180</v>
      </c>
      <c r="AF32" s="47">
        <f t="shared" si="20"/>
        <v>1180</v>
      </c>
      <c r="AG32" s="47">
        <f t="shared" si="20"/>
        <v>1180</v>
      </c>
      <c r="AH32" s="12"/>
    </row>
    <row r="33" spans="1:34" s="1" customFormat="1" ht="12.95" customHeight="1" x14ac:dyDescent="0.2">
      <c r="A33" s="5"/>
      <c r="C33" s="6" t="s">
        <v>172</v>
      </c>
      <c r="D33" s="67" t="s">
        <v>39</v>
      </c>
      <c r="E33" s="68" t="s">
        <v>39</v>
      </c>
      <c r="F33" s="5" t="s">
        <v>40</v>
      </c>
      <c r="G33" s="12"/>
      <c r="H33" s="47">
        <f t="shared" ref="H33:K33" si="21">IF(H25="Synthetic",10,IF(H25="Steel",30,"--"))</f>
        <v>10</v>
      </c>
      <c r="I33" s="47">
        <f t="shared" si="21"/>
        <v>10</v>
      </c>
      <c r="J33" s="47">
        <f t="shared" si="21"/>
        <v>30</v>
      </c>
      <c r="K33" s="47">
        <f t="shared" si="21"/>
        <v>30</v>
      </c>
      <c r="L33" s="12"/>
      <c r="M33" s="47">
        <f t="shared" ref="M33:X33" si="22">IF(M25="Synthetic",10,IF(M25="Steel",30,"--"))</f>
        <v>10</v>
      </c>
      <c r="N33" s="47">
        <f t="shared" si="22"/>
        <v>10</v>
      </c>
      <c r="O33" s="47">
        <f t="shared" si="22"/>
        <v>10</v>
      </c>
      <c r="P33" s="47">
        <f t="shared" si="22"/>
        <v>10</v>
      </c>
      <c r="Q33" s="47">
        <f t="shared" si="22"/>
        <v>10</v>
      </c>
      <c r="R33" s="47">
        <f t="shared" si="22"/>
        <v>10</v>
      </c>
      <c r="S33" s="47">
        <f t="shared" si="22"/>
        <v>30</v>
      </c>
      <c r="T33" s="47">
        <f t="shared" si="22"/>
        <v>30</v>
      </c>
      <c r="U33" s="47">
        <f t="shared" si="22"/>
        <v>30</v>
      </c>
      <c r="V33" s="47">
        <f t="shared" si="22"/>
        <v>30</v>
      </c>
      <c r="W33" s="47">
        <f t="shared" si="22"/>
        <v>30</v>
      </c>
      <c r="X33" s="47">
        <f t="shared" si="22"/>
        <v>30</v>
      </c>
      <c r="Y33" s="12"/>
      <c r="Z33" s="47">
        <f t="shared" ref="Z33:AG33" si="23">IF(Z25="Synthetic",10,IF(Z25="Steel",30,"--"))</f>
        <v>10</v>
      </c>
      <c r="AA33" s="47">
        <f t="shared" si="23"/>
        <v>10</v>
      </c>
      <c r="AB33" s="47">
        <f t="shared" si="23"/>
        <v>10</v>
      </c>
      <c r="AC33" s="47">
        <f t="shared" si="23"/>
        <v>10</v>
      </c>
      <c r="AD33" s="47">
        <f t="shared" si="23"/>
        <v>30</v>
      </c>
      <c r="AE33" s="47">
        <f t="shared" si="23"/>
        <v>30</v>
      </c>
      <c r="AF33" s="47">
        <f t="shared" si="23"/>
        <v>30</v>
      </c>
      <c r="AG33" s="47">
        <f t="shared" si="23"/>
        <v>30</v>
      </c>
      <c r="AH33" s="12"/>
    </row>
    <row r="34" spans="1:34" s="1" customFormat="1" ht="12.95" customHeight="1" x14ac:dyDescent="0.2">
      <c r="A34" s="5"/>
      <c r="C34" s="6" t="s">
        <v>252</v>
      </c>
      <c r="D34" s="67" t="s">
        <v>41</v>
      </c>
      <c r="E34" s="68" t="s">
        <v>41</v>
      </c>
      <c r="F34" s="5" t="s">
        <v>42</v>
      </c>
      <c r="G34" s="12"/>
      <c r="H34" s="44">
        <f t="shared" ref="H34:K34" si="24">IF(H25="Synthetic",0.0105,IF(H25="Steel",0.0038,"--"))</f>
        <v>1.0500000000000001E-2</v>
      </c>
      <c r="I34" s="44">
        <f t="shared" si="24"/>
        <v>1.0500000000000001E-2</v>
      </c>
      <c r="J34" s="44">
        <f t="shared" si="24"/>
        <v>3.8E-3</v>
      </c>
      <c r="K34" s="44">
        <f t="shared" si="24"/>
        <v>3.8E-3</v>
      </c>
      <c r="L34" s="12"/>
      <c r="M34" s="44">
        <f t="shared" ref="M34:X34" si="25">IF(M25="Synthetic",0.0105,IF(M25="Steel",0.0038,"--"))</f>
        <v>1.0500000000000001E-2</v>
      </c>
      <c r="N34" s="44">
        <f t="shared" si="25"/>
        <v>1.0500000000000001E-2</v>
      </c>
      <c r="O34" s="44">
        <f t="shared" si="25"/>
        <v>1.0500000000000001E-2</v>
      </c>
      <c r="P34" s="44">
        <f t="shared" si="25"/>
        <v>1.0500000000000001E-2</v>
      </c>
      <c r="Q34" s="44">
        <f t="shared" si="25"/>
        <v>1.0500000000000001E-2</v>
      </c>
      <c r="R34" s="44">
        <f t="shared" si="25"/>
        <v>1.0500000000000001E-2</v>
      </c>
      <c r="S34" s="44">
        <f t="shared" si="25"/>
        <v>3.8E-3</v>
      </c>
      <c r="T34" s="44">
        <f t="shared" si="25"/>
        <v>3.8E-3</v>
      </c>
      <c r="U34" s="44">
        <f t="shared" si="25"/>
        <v>3.8E-3</v>
      </c>
      <c r="V34" s="44">
        <f t="shared" si="25"/>
        <v>3.8E-3</v>
      </c>
      <c r="W34" s="44">
        <f t="shared" si="25"/>
        <v>3.8E-3</v>
      </c>
      <c r="X34" s="44">
        <f t="shared" si="25"/>
        <v>3.8E-3</v>
      </c>
      <c r="Y34" s="12"/>
      <c r="Z34" s="44">
        <f t="shared" ref="Z34:AG34" si="26">IF(Z25="Synthetic",0.0105,IF(Z25="Steel",0.0038,"--"))</f>
        <v>1.0500000000000001E-2</v>
      </c>
      <c r="AA34" s="44">
        <f t="shared" si="26"/>
        <v>1.0500000000000001E-2</v>
      </c>
      <c r="AB34" s="44">
        <f t="shared" si="26"/>
        <v>1.0500000000000001E-2</v>
      </c>
      <c r="AC34" s="44">
        <f t="shared" si="26"/>
        <v>1.0500000000000001E-2</v>
      </c>
      <c r="AD34" s="44">
        <f t="shared" si="26"/>
        <v>3.8E-3</v>
      </c>
      <c r="AE34" s="44">
        <f t="shared" si="26"/>
        <v>3.8E-3</v>
      </c>
      <c r="AF34" s="44">
        <f t="shared" si="26"/>
        <v>3.8E-3</v>
      </c>
      <c r="AG34" s="44">
        <f t="shared" si="26"/>
        <v>3.8E-3</v>
      </c>
      <c r="AH34" s="12"/>
    </row>
    <row r="35" spans="1:34" s="1" customFormat="1" ht="12.95" customHeight="1" x14ac:dyDescent="0.2">
      <c r="A35" s="3"/>
      <c r="B35" s="11" t="s">
        <v>27</v>
      </c>
      <c r="C35" s="9" t="s">
        <v>66</v>
      </c>
      <c r="D35" s="70"/>
      <c r="E35" s="65"/>
      <c r="F35" s="12"/>
      <c r="G35" s="12"/>
      <c r="H35" s="35"/>
      <c r="I35" s="35"/>
      <c r="J35" s="35"/>
      <c r="K35" s="35"/>
      <c r="L35" s="12"/>
      <c r="M35" s="35"/>
      <c r="N35" s="35"/>
      <c r="O35" s="35"/>
      <c r="P35" s="35"/>
      <c r="Q35" s="35"/>
      <c r="R35" s="35"/>
      <c r="S35" s="35"/>
      <c r="T35" s="35"/>
      <c r="U35" s="35"/>
      <c r="V35" s="35"/>
      <c r="W35" s="35"/>
      <c r="X35" s="35"/>
      <c r="Y35" s="12"/>
      <c r="Z35" s="35"/>
      <c r="AA35" s="35"/>
      <c r="AB35" s="35"/>
      <c r="AC35" s="35"/>
      <c r="AD35" s="35"/>
      <c r="AE35" s="35"/>
      <c r="AF35" s="35"/>
      <c r="AG35" s="35"/>
      <c r="AH35" s="12"/>
    </row>
    <row r="36" spans="1:34" s="1" customFormat="1" ht="12.95" customHeight="1" x14ac:dyDescent="0.2">
      <c r="A36" s="3"/>
      <c r="C36" s="6" t="s">
        <v>173</v>
      </c>
      <c r="D36" s="67" t="s">
        <v>67</v>
      </c>
      <c r="E36" s="68" t="s">
        <v>262</v>
      </c>
      <c r="F36" s="5" t="s">
        <v>14</v>
      </c>
      <c r="G36" s="12"/>
      <c r="H36" s="30" t="s">
        <v>489</v>
      </c>
      <c r="I36" s="30" t="s">
        <v>489</v>
      </c>
      <c r="J36" s="30" t="s">
        <v>489</v>
      </c>
      <c r="K36" s="30" t="s">
        <v>489</v>
      </c>
      <c r="L36" s="12"/>
      <c r="M36" s="30" t="s">
        <v>489</v>
      </c>
      <c r="N36" s="30" t="s">
        <v>489</v>
      </c>
      <c r="O36" s="30" t="s">
        <v>489</v>
      </c>
      <c r="P36" s="30" t="s">
        <v>489</v>
      </c>
      <c r="Q36" s="30" t="s">
        <v>489</v>
      </c>
      <c r="R36" s="30" t="s">
        <v>489</v>
      </c>
      <c r="S36" s="30" t="s">
        <v>489</v>
      </c>
      <c r="T36" s="30" t="s">
        <v>489</v>
      </c>
      <c r="U36" s="30" t="s">
        <v>489</v>
      </c>
      <c r="V36" s="30" t="s">
        <v>489</v>
      </c>
      <c r="W36" s="30" t="s">
        <v>489</v>
      </c>
      <c r="X36" s="30" t="s">
        <v>489</v>
      </c>
      <c r="Y36" s="12"/>
      <c r="Z36" s="30" t="s">
        <v>489</v>
      </c>
      <c r="AA36" s="30" t="s">
        <v>489</v>
      </c>
      <c r="AB36" s="30" t="s">
        <v>489</v>
      </c>
      <c r="AC36" s="30" t="s">
        <v>489</v>
      </c>
      <c r="AD36" s="30" t="s">
        <v>489</v>
      </c>
      <c r="AE36" s="30" t="s">
        <v>489</v>
      </c>
      <c r="AF36" s="30" t="s">
        <v>489</v>
      </c>
      <c r="AG36" s="30" t="s">
        <v>489</v>
      </c>
      <c r="AH36" s="12"/>
    </row>
    <row r="37" spans="1:34" s="1" customFormat="1" ht="12.95" customHeight="1" x14ac:dyDescent="0.2">
      <c r="A37" s="3"/>
      <c r="C37" s="6" t="s">
        <v>174</v>
      </c>
      <c r="D37" s="67" t="s">
        <v>136</v>
      </c>
      <c r="E37" s="68" t="s">
        <v>340</v>
      </c>
      <c r="F37" s="5" t="s">
        <v>9</v>
      </c>
      <c r="G37" s="12"/>
      <c r="H37" s="30" t="s">
        <v>490</v>
      </c>
      <c r="I37" s="30" t="s">
        <v>490</v>
      </c>
      <c r="J37" s="30" t="s">
        <v>490</v>
      </c>
      <c r="K37" s="30" t="s">
        <v>490</v>
      </c>
      <c r="L37" s="12"/>
      <c r="M37" s="30" t="s">
        <v>490</v>
      </c>
      <c r="N37" s="30" t="s">
        <v>490</v>
      </c>
      <c r="O37" s="30" t="s">
        <v>490</v>
      </c>
      <c r="P37" s="30" t="s">
        <v>490</v>
      </c>
      <c r="Q37" s="30" t="s">
        <v>490</v>
      </c>
      <c r="R37" s="30" t="s">
        <v>490</v>
      </c>
      <c r="S37" s="30" t="s">
        <v>490</v>
      </c>
      <c r="T37" s="30" t="s">
        <v>490</v>
      </c>
      <c r="U37" s="30" t="s">
        <v>490</v>
      </c>
      <c r="V37" s="30" t="s">
        <v>490</v>
      </c>
      <c r="W37" s="30" t="s">
        <v>490</v>
      </c>
      <c r="X37" s="30" t="s">
        <v>490</v>
      </c>
      <c r="Y37" s="12"/>
      <c r="Z37" s="30" t="s">
        <v>490</v>
      </c>
      <c r="AA37" s="30" t="s">
        <v>490</v>
      </c>
      <c r="AB37" s="30" t="s">
        <v>490</v>
      </c>
      <c r="AC37" s="30" t="s">
        <v>490</v>
      </c>
      <c r="AD37" s="30" t="s">
        <v>490</v>
      </c>
      <c r="AE37" s="30" t="s">
        <v>490</v>
      </c>
      <c r="AF37" s="30" t="s">
        <v>490</v>
      </c>
      <c r="AG37" s="30" t="s">
        <v>490</v>
      </c>
      <c r="AH37" s="12"/>
    </row>
    <row r="38" spans="1:34" s="1" customFormat="1" ht="12.95" customHeight="1" x14ac:dyDescent="0.2">
      <c r="A38" s="5"/>
      <c r="B38" s="29"/>
      <c r="C38" s="27" t="s">
        <v>175</v>
      </c>
      <c r="D38" s="73" t="s">
        <v>138</v>
      </c>
      <c r="E38" s="74" t="s">
        <v>141</v>
      </c>
      <c r="F38" s="28" t="s">
        <v>9</v>
      </c>
      <c r="G38" s="12"/>
      <c r="H38" s="118"/>
      <c r="I38" s="118"/>
      <c r="J38" s="118"/>
      <c r="K38" s="118"/>
      <c r="L38" s="12"/>
      <c r="M38" s="118"/>
      <c r="N38" s="118"/>
      <c r="O38" s="118"/>
      <c r="P38" s="118"/>
      <c r="Q38" s="118"/>
      <c r="R38" s="118"/>
      <c r="S38" s="118"/>
      <c r="T38" s="118"/>
      <c r="U38" s="118"/>
      <c r="V38" s="118"/>
      <c r="W38" s="118"/>
      <c r="X38" s="118"/>
      <c r="Y38" s="12"/>
      <c r="Z38" s="118"/>
      <c r="AA38" s="118"/>
      <c r="AB38" s="118"/>
      <c r="AC38" s="118"/>
      <c r="AD38" s="118"/>
      <c r="AE38" s="118"/>
      <c r="AF38" s="118"/>
      <c r="AG38" s="118"/>
      <c r="AH38" s="12"/>
    </row>
    <row r="39" spans="1:34" s="1" customFormat="1" ht="12.95" customHeight="1" x14ac:dyDescent="0.2">
      <c r="A39" s="5"/>
      <c r="C39" s="27" t="s">
        <v>176</v>
      </c>
      <c r="D39" s="73" t="s">
        <v>139</v>
      </c>
      <c r="E39" s="74" t="s">
        <v>140</v>
      </c>
      <c r="F39" s="28" t="s">
        <v>9</v>
      </c>
      <c r="G39" s="12"/>
      <c r="H39" s="118"/>
      <c r="I39" s="118"/>
      <c r="J39" s="118"/>
      <c r="K39" s="118"/>
      <c r="L39" s="12"/>
      <c r="M39" s="118"/>
      <c r="N39" s="118"/>
      <c r="O39" s="118"/>
      <c r="P39" s="118"/>
      <c r="Q39" s="118"/>
      <c r="R39" s="118"/>
      <c r="S39" s="118"/>
      <c r="T39" s="118"/>
      <c r="U39" s="118"/>
      <c r="V39" s="118"/>
      <c r="W39" s="118"/>
      <c r="X39" s="118"/>
      <c r="Y39" s="12"/>
      <c r="Z39" s="118"/>
      <c r="AA39" s="118"/>
      <c r="AB39" s="118"/>
      <c r="AC39" s="118"/>
      <c r="AD39" s="118"/>
      <c r="AE39" s="118"/>
      <c r="AF39" s="118"/>
      <c r="AG39" s="118"/>
      <c r="AH39" s="12"/>
    </row>
    <row r="40" spans="1:34" s="1" customFormat="1" ht="12.95" customHeight="1" x14ac:dyDescent="0.2">
      <c r="A40" s="3"/>
      <c r="B40" s="11" t="s">
        <v>29</v>
      </c>
      <c r="C40" s="9" t="s">
        <v>273</v>
      </c>
      <c r="D40" s="70"/>
      <c r="E40" s="65"/>
      <c r="F40" s="12"/>
      <c r="G40" s="12"/>
      <c r="H40" s="35"/>
      <c r="I40" s="35"/>
      <c r="J40" s="35"/>
      <c r="K40" s="35"/>
      <c r="L40" s="12"/>
      <c r="M40" s="35"/>
      <c r="N40" s="35"/>
      <c r="O40" s="35"/>
      <c r="P40" s="35"/>
      <c r="Q40" s="35"/>
      <c r="R40" s="35"/>
      <c r="S40" s="35"/>
      <c r="T40" s="35"/>
      <c r="U40" s="35"/>
      <c r="V40" s="35"/>
      <c r="W40" s="35"/>
      <c r="X40" s="35"/>
      <c r="Y40" s="12"/>
      <c r="Z40" s="35"/>
      <c r="AA40" s="35"/>
      <c r="AB40" s="35"/>
      <c r="AC40" s="35"/>
      <c r="AD40" s="35"/>
      <c r="AE40" s="35"/>
      <c r="AF40" s="35"/>
      <c r="AG40" s="35"/>
      <c r="AH40" s="12"/>
    </row>
    <row r="41" spans="1:34" s="1" customFormat="1" ht="12.95" customHeight="1" x14ac:dyDescent="0.2">
      <c r="A41" s="3"/>
      <c r="C41" s="27" t="s">
        <v>177</v>
      </c>
      <c r="D41" s="67" t="s">
        <v>68</v>
      </c>
      <c r="E41" s="68" t="s">
        <v>264</v>
      </c>
      <c r="F41" s="5" t="s">
        <v>69</v>
      </c>
      <c r="G41" s="12"/>
      <c r="H41" s="118" t="s">
        <v>691</v>
      </c>
      <c r="I41" s="118" t="s">
        <v>691</v>
      </c>
      <c r="J41" s="118" t="s">
        <v>691</v>
      </c>
      <c r="K41" s="118" t="s">
        <v>691</v>
      </c>
      <c r="L41" s="12"/>
      <c r="M41" s="118" t="s">
        <v>691</v>
      </c>
      <c r="N41" s="118" t="s">
        <v>691</v>
      </c>
      <c r="O41" s="118" t="s">
        <v>691</v>
      </c>
      <c r="P41" s="118" t="s">
        <v>691</v>
      </c>
      <c r="Q41" s="118" t="s">
        <v>691</v>
      </c>
      <c r="R41" s="118" t="s">
        <v>691</v>
      </c>
      <c r="S41" s="118" t="s">
        <v>691</v>
      </c>
      <c r="T41" s="118" t="s">
        <v>691</v>
      </c>
      <c r="U41" s="118" t="s">
        <v>691</v>
      </c>
      <c r="V41" s="118" t="s">
        <v>691</v>
      </c>
      <c r="W41" s="118" t="s">
        <v>691</v>
      </c>
      <c r="X41" s="118" t="s">
        <v>691</v>
      </c>
      <c r="Y41" s="12"/>
      <c r="Z41" s="118" t="s">
        <v>691</v>
      </c>
      <c r="AA41" s="118" t="s">
        <v>691</v>
      </c>
      <c r="AB41" s="118" t="s">
        <v>691</v>
      </c>
      <c r="AC41" s="118" t="s">
        <v>691</v>
      </c>
      <c r="AD41" s="118" t="s">
        <v>691</v>
      </c>
      <c r="AE41" s="118" t="s">
        <v>691</v>
      </c>
      <c r="AF41" s="118" t="s">
        <v>691</v>
      </c>
      <c r="AG41" s="118" t="s">
        <v>691</v>
      </c>
      <c r="AH41" s="12"/>
    </row>
    <row r="42" spans="1:34" s="1" customFormat="1" ht="12.95" customHeight="1" x14ac:dyDescent="0.2">
      <c r="A42" s="3"/>
      <c r="C42" s="27" t="s">
        <v>178</v>
      </c>
      <c r="D42" s="73" t="s">
        <v>119</v>
      </c>
      <c r="E42" s="74" t="s">
        <v>137</v>
      </c>
      <c r="F42" s="28" t="s">
        <v>9</v>
      </c>
      <c r="G42" s="12"/>
      <c r="H42" s="118"/>
      <c r="I42" s="118"/>
      <c r="J42" s="118"/>
      <c r="K42" s="118"/>
      <c r="L42" s="12"/>
      <c r="M42" s="118"/>
      <c r="N42" s="118"/>
      <c r="O42" s="118"/>
      <c r="P42" s="118"/>
      <c r="Q42" s="118"/>
      <c r="R42" s="118"/>
      <c r="S42" s="118"/>
      <c r="T42" s="118"/>
      <c r="U42" s="118"/>
      <c r="V42" s="118"/>
      <c r="W42" s="118"/>
      <c r="X42" s="118"/>
      <c r="Y42" s="12"/>
      <c r="Z42" s="118"/>
      <c r="AA42" s="118"/>
      <c r="AB42" s="118"/>
      <c r="AC42" s="118"/>
      <c r="AD42" s="118"/>
      <c r="AE42" s="118"/>
      <c r="AF42" s="118"/>
      <c r="AG42" s="118"/>
      <c r="AH42" s="12"/>
    </row>
    <row r="43" spans="1:34" s="1" customFormat="1" ht="12.95" customHeight="1" x14ac:dyDescent="0.2">
      <c r="A43" s="3"/>
      <c r="C43" s="27" t="s">
        <v>179</v>
      </c>
      <c r="D43" s="73" t="s">
        <v>274</v>
      </c>
      <c r="E43" s="74" t="s">
        <v>353</v>
      </c>
      <c r="F43" s="28" t="s">
        <v>9</v>
      </c>
      <c r="G43" s="12"/>
      <c r="H43" s="118"/>
      <c r="I43" s="118"/>
      <c r="J43" s="118"/>
      <c r="K43" s="118"/>
      <c r="L43" s="12"/>
      <c r="M43" s="118"/>
      <c r="N43" s="118"/>
      <c r="O43" s="118"/>
      <c r="P43" s="118"/>
      <c r="Q43" s="118"/>
      <c r="R43" s="118"/>
      <c r="S43" s="118"/>
      <c r="T43" s="118"/>
      <c r="U43" s="118"/>
      <c r="V43" s="118"/>
      <c r="W43" s="118"/>
      <c r="X43" s="118"/>
      <c r="Y43" s="12"/>
      <c r="Z43" s="118"/>
      <c r="AA43" s="118"/>
      <c r="AB43" s="118"/>
      <c r="AC43" s="118"/>
      <c r="AD43" s="118"/>
      <c r="AE43" s="118"/>
      <c r="AF43" s="118"/>
      <c r="AG43" s="118"/>
      <c r="AH43" s="12"/>
    </row>
    <row r="44" spans="1:34" s="1" customFormat="1" ht="12.95" customHeight="1" x14ac:dyDescent="0.2">
      <c r="A44" s="3"/>
      <c r="C44" s="27" t="s">
        <v>180</v>
      </c>
      <c r="D44" s="73" t="s">
        <v>275</v>
      </c>
      <c r="E44" s="74" t="s">
        <v>355</v>
      </c>
      <c r="F44" s="28" t="s">
        <v>9</v>
      </c>
      <c r="G44" s="12"/>
      <c r="H44" s="118"/>
      <c r="I44" s="118"/>
      <c r="J44" s="118"/>
      <c r="K44" s="118"/>
      <c r="L44" s="12"/>
      <c r="M44" s="118"/>
      <c r="N44" s="118"/>
      <c r="O44" s="118"/>
      <c r="P44" s="118"/>
      <c r="Q44" s="118"/>
      <c r="R44" s="118"/>
      <c r="S44" s="118"/>
      <c r="T44" s="118"/>
      <c r="U44" s="118"/>
      <c r="V44" s="118"/>
      <c r="W44" s="118"/>
      <c r="X44" s="118"/>
      <c r="Y44" s="12"/>
      <c r="Z44" s="118"/>
      <c r="AA44" s="118"/>
      <c r="AB44" s="118"/>
      <c r="AC44" s="118"/>
      <c r="AD44" s="118"/>
      <c r="AE44" s="118"/>
      <c r="AF44" s="118"/>
      <c r="AG44" s="118"/>
      <c r="AH44" s="12"/>
    </row>
    <row r="45" spans="1:34" s="1" customFormat="1" ht="12.95" customHeight="1" x14ac:dyDescent="0.2">
      <c r="A45" s="3"/>
      <c r="C45" s="27" t="s">
        <v>181</v>
      </c>
      <c r="D45" s="73" t="s">
        <v>720</v>
      </c>
      <c r="E45" s="199" t="s">
        <v>75</v>
      </c>
      <c r="F45" s="28" t="s">
        <v>8</v>
      </c>
      <c r="G45" s="12"/>
      <c r="H45" s="118"/>
      <c r="I45" s="118"/>
      <c r="J45" s="118"/>
      <c r="K45" s="118"/>
      <c r="L45" s="12"/>
      <c r="M45" s="118"/>
      <c r="N45" s="118"/>
      <c r="O45" s="118"/>
      <c r="P45" s="118"/>
      <c r="Q45" s="118"/>
      <c r="R45" s="118"/>
      <c r="S45" s="118"/>
      <c r="T45" s="118"/>
      <c r="U45" s="118"/>
      <c r="V45" s="118"/>
      <c r="W45" s="118"/>
      <c r="X45" s="118"/>
      <c r="Y45" s="12"/>
      <c r="Z45" s="118"/>
      <c r="AA45" s="118"/>
      <c r="AB45" s="118"/>
      <c r="AC45" s="118"/>
      <c r="AD45" s="118"/>
      <c r="AE45" s="118"/>
      <c r="AF45" s="118"/>
      <c r="AG45" s="118"/>
      <c r="AH45" s="12"/>
    </row>
    <row r="46" spans="1:34" s="1" customFormat="1" ht="12.95" customHeight="1" x14ac:dyDescent="0.2">
      <c r="A46" s="3"/>
      <c r="C46" s="27" t="s">
        <v>255</v>
      </c>
      <c r="D46" s="75" t="s">
        <v>721</v>
      </c>
      <c r="E46" s="199" t="s">
        <v>76</v>
      </c>
      <c r="F46" s="28" t="s">
        <v>8</v>
      </c>
      <c r="G46" s="12"/>
      <c r="H46" s="118"/>
      <c r="I46" s="118"/>
      <c r="J46" s="118"/>
      <c r="K46" s="118"/>
      <c r="L46" s="12"/>
      <c r="M46" s="118"/>
      <c r="N46" s="118"/>
      <c r="O46" s="118"/>
      <c r="P46" s="118"/>
      <c r="Q46" s="118"/>
      <c r="R46" s="118"/>
      <c r="S46" s="118"/>
      <c r="T46" s="118"/>
      <c r="U46" s="118"/>
      <c r="V46" s="118"/>
      <c r="W46" s="118"/>
      <c r="X46" s="118"/>
      <c r="Y46" s="12"/>
      <c r="Z46" s="118"/>
      <c r="AA46" s="118"/>
      <c r="AB46" s="118"/>
      <c r="AC46" s="118"/>
      <c r="AD46" s="118"/>
      <c r="AE46" s="118"/>
      <c r="AF46" s="118"/>
      <c r="AG46" s="118"/>
      <c r="AH46" s="12"/>
    </row>
    <row r="47" spans="1:34" s="1" customFormat="1" ht="12.95" customHeight="1" x14ac:dyDescent="0.2">
      <c r="A47" s="3"/>
      <c r="C47" s="27" t="s">
        <v>256</v>
      </c>
      <c r="D47" s="75" t="s">
        <v>722</v>
      </c>
      <c r="E47" s="199" t="s">
        <v>142</v>
      </c>
      <c r="F47" s="28" t="s">
        <v>11</v>
      </c>
      <c r="G47" s="12"/>
      <c r="H47" s="37">
        <v>46.852600000000002</v>
      </c>
      <c r="I47" s="37">
        <v>48.047638999999997</v>
      </c>
      <c r="J47" s="37">
        <v>45.656999999999996</v>
      </c>
      <c r="K47" s="37">
        <v>46.116999999999997</v>
      </c>
      <c r="L47" s="12"/>
      <c r="M47" s="37">
        <v>51</v>
      </c>
      <c r="N47" s="37">
        <v>37</v>
      </c>
      <c r="O47" s="37">
        <v>40</v>
      </c>
      <c r="P47" s="37">
        <v>55</v>
      </c>
      <c r="Q47" s="37">
        <v>45</v>
      </c>
      <c r="R47" s="37">
        <v>38</v>
      </c>
      <c r="S47" s="37">
        <v>55</v>
      </c>
      <c r="T47" s="37">
        <v>40</v>
      </c>
      <c r="U47" s="37">
        <v>42</v>
      </c>
      <c r="V47" s="37">
        <v>38</v>
      </c>
      <c r="W47" s="37">
        <v>45</v>
      </c>
      <c r="X47" s="37">
        <v>53</v>
      </c>
      <c r="Y47" s="12"/>
      <c r="Z47" s="118"/>
      <c r="AA47" s="118"/>
      <c r="AB47" s="118"/>
      <c r="AC47" s="118"/>
      <c r="AD47" s="118"/>
      <c r="AE47" s="118"/>
      <c r="AF47" s="118"/>
      <c r="AG47" s="118"/>
      <c r="AH47" s="12"/>
    </row>
    <row r="48" spans="1:34" s="1" customFormat="1" ht="12.95" customHeight="1" x14ac:dyDescent="0.2">
      <c r="A48" s="3"/>
      <c r="C48" s="27" t="s">
        <v>257</v>
      </c>
      <c r="D48" s="73" t="s">
        <v>730</v>
      </c>
      <c r="E48" s="199" t="s">
        <v>143</v>
      </c>
      <c r="F48" s="28" t="s">
        <v>11</v>
      </c>
      <c r="G48" s="12"/>
      <c r="H48" s="37">
        <v>67.628200000000007</v>
      </c>
      <c r="I48" s="37">
        <v>61.622300000000003</v>
      </c>
      <c r="J48" s="37">
        <v>66.494500000000002</v>
      </c>
      <c r="K48" s="37">
        <v>59.4467</v>
      </c>
      <c r="L48" s="12"/>
      <c r="M48" s="118"/>
      <c r="N48" s="118"/>
      <c r="O48" s="118"/>
      <c r="P48" s="118"/>
      <c r="Q48" s="118"/>
      <c r="R48" s="118"/>
      <c r="S48" s="118"/>
      <c r="T48" s="118"/>
      <c r="U48" s="118"/>
      <c r="V48" s="118"/>
      <c r="W48" s="118"/>
      <c r="X48" s="118"/>
      <c r="Y48" s="12"/>
      <c r="Z48" s="37">
        <v>66</v>
      </c>
      <c r="AA48" s="37">
        <v>57.5</v>
      </c>
      <c r="AB48" s="37">
        <v>71</v>
      </c>
      <c r="AC48" s="37">
        <v>73</v>
      </c>
      <c r="AD48" s="37">
        <v>60</v>
      </c>
      <c r="AE48" s="37">
        <v>62.5</v>
      </c>
      <c r="AF48" s="37">
        <v>66</v>
      </c>
      <c r="AG48" s="37">
        <v>72</v>
      </c>
      <c r="AH48" s="12"/>
    </row>
    <row r="49" spans="1:34" s="1" customFormat="1" ht="12.95" customHeight="1" x14ac:dyDescent="0.2">
      <c r="A49" s="3"/>
      <c r="C49" s="27" t="s">
        <v>258</v>
      </c>
      <c r="D49" s="75" t="s">
        <v>729</v>
      </c>
      <c r="E49" s="199" t="s">
        <v>350</v>
      </c>
      <c r="F49" s="14" t="s">
        <v>13</v>
      </c>
      <c r="G49" s="12"/>
      <c r="H49" s="30" t="s">
        <v>435</v>
      </c>
      <c r="I49" s="30" t="s">
        <v>435</v>
      </c>
      <c r="J49" s="30" t="s">
        <v>435</v>
      </c>
      <c r="K49" s="30" t="s">
        <v>435</v>
      </c>
      <c r="L49" s="12"/>
      <c r="M49" s="30" t="s">
        <v>435</v>
      </c>
      <c r="N49" s="30" t="s">
        <v>435</v>
      </c>
      <c r="O49" s="30" t="s">
        <v>435</v>
      </c>
      <c r="P49" s="30" t="s">
        <v>435</v>
      </c>
      <c r="Q49" s="30" t="s">
        <v>435</v>
      </c>
      <c r="R49" s="30" t="s">
        <v>435</v>
      </c>
      <c r="S49" s="30" t="s">
        <v>435</v>
      </c>
      <c r="T49" s="30" t="s">
        <v>435</v>
      </c>
      <c r="U49" s="30" t="s">
        <v>435</v>
      </c>
      <c r="V49" s="30" t="s">
        <v>435</v>
      </c>
      <c r="W49" s="30" t="s">
        <v>435</v>
      </c>
      <c r="X49" s="30" t="s">
        <v>435</v>
      </c>
      <c r="Y49" s="12"/>
      <c r="Z49" s="30" t="s">
        <v>435</v>
      </c>
      <c r="AA49" s="30" t="s">
        <v>435</v>
      </c>
      <c r="AB49" s="30" t="s">
        <v>435</v>
      </c>
      <c r="AC49" s="30" t="s">
        <v>435</v>
      </c>
      <c r="AD49" s="30" t="s">
        <v>435</v>
      </c>
      <c r="AE49" s="30" t="s">
        <v>435</v>
      </c>
      <c r="AF49" s="30" t="s">
        <v>435</v>
      </c>
      <c r="AG49" s="30" t="s">
        <v>435</v>
      </c>
      <c r="AH49" s="12"/>
    </row>
    <row r="50" spans="1:34" s="1" customFormat="1" ht="12.95" customHeight="1" x14ac:dyDescent="0.2">
      <c r="A50" s="3"/>
      <c r="C50" s="27" t="s">
        <v>269</v>
      </c>
      <c r="D50" s="75" t="s">
        <v>723</v>
      </c>
      <c r="E50" s="74" t="s">
        <v>64</v>
      </c>
      <c r="F50" s="5" t="s">
        <v>43</v>
      </c>
      <c r="G50" s="12"/>
      <c r="H50" s="39">
        <v>2000</v>
      </c>
      <c r="I50" s="39">
        <v>2000</v>
      </c>
      <c r="J50" s="39">
        <v>2000</v>
      </c>
      <c r="K50" s="39">
        <v>2000</v>
      </c>
      <c r="L50" s="12"/>
      <c r="M50" s="118"/>
      <c r="N50" s="118"/>
      <c r="O50" s="118"/>
      <c r="P50" s="118"/>
      <c r="Q50" s="118"/>
      <c r="R50" s="118"/>
      <c r="S50" s="118"/>
      <c r="T50" s="118"/>
      <c r="U50" s="118"/>
      <c r="V50" s="118"/>
      <c r="W50" s="118"/>
      <c r="X50" s="118"/>
      <c r="Y50" s="12"/>
      <c r="Z50" s="39">
        <v>3000</v>
      </c>
      <c r="AA50" s="39">
        <v>3000</v>
      </c>
      <c r="AB50" s="39">
        <v>3000</v>
      </c>
      <c r="AC50" s="39">
        <v>3000</v>
      </c>
      <c r="AD50" s="39">
        <v>3000</v>
      </c>
      <c r="AE50" s="39">
        <v>3000</v>
      </c>
      <c r="AF50" s="39">
        <v>3000</v>
      </c>
      <c r="AG50" s="39">
        <v>3000</v>
      </c>
      <c r="AH50" s="12"/>
    </row>
    <row r="51" spans="1:34" s="1" customFormat="1" ht="12.95" customHeight="1" x14ac:dyDescent="0.2">
      <c r="A51" s="3"/>
      <c r="C51" s="27" t="s">
        <v>270</v>
      </c>
      <c r="D51" s="75" t="s">
        <v>724</v>
      </c>
      <c r="E51" s="115" t="s">
        <v>351</v>
      </c>
      <c r="F51" s="5" t="s">
        <v>43</v>
      </c>
      <c r="G51" s="12"/>
      <c r="H51" s="39">
        <v>1935.6</v>
      </c>
      <c r="I51" s="39">
        <v>1953.9</v>
      </c>
      <c r="J51" s="39">
        <v>2063.6</v>
      </c>
      <c r="K51" s="39">
        <v>2014.8</v>
      </c>
      <c r="L51" s="12"/>
      <c r="M51" s="118"/>
      <c r="N51" s="118"/>
      <c r="O51" s="118"/>
      <c r="P51" s="118"/>
      <c r="Q51" s="118"/>
      <c r="R51" s="118"/>
      <c r="S51" s="118"/>
      <c r="T51" s="118"/>
      <c r="U51" s="118"/>
      <c r="V51" s="118"/>
      <c r="W51" s="118"/>
      <c r="X51" s="118"/>
      <c r="Y51" s="12"/>
      <c r="Z51" s="39">
        <v>3000</v>
      </c>
      <c r="AA51" s="39">
        <v>2970</v>
      </c>
      <c r="AB51" s="39">
        <v>3000</v>
      </c>
      <c r="AC51" s="39">
        <v>3000</v>
      </c>
      <c r="AD51" s="39">
        <v>2970</v>
      </c>
      <c r="AE51" s="39">
        <v>3000</v>
      </c>
      <c r="AF51" s="39">
        <v>3000</v>
      </c>
      <c r="AG51" s="39">
        <v>2970</v>
      </c>
      <c r="AH51" s="12"/>
    </row>
    <row r="52" spans="1:34" s="1" customFormat="1" ht="12.95" customHeight="1" x14ac:dyDescent="0.2">
      <c r="A52" s="3"/>
      <c r="C52" s="27" t="s">
        <v>271</v>
      </c>
      <c r="D52" s="75" t="s">
        <v>725</v>
      </c>
      <c r="E52" s="116" t="s">
        <v>727</v>
      </c>
      <c r="F52" s="5" t="s">
        <v>43</v>
      </c>
      <c r="G52" s="12"/>
      <c r="H52" s="118"/>
      <c r="I52" s="118"/>
      <c r="J52" s="118"/>
      <c r="K52" s="118"/>
      <c r="L52" s="12"/>
      <c r="M52" s="118"/>
      <c r="N52" s="118"/>
      <c r="O52" s="118"/>
      <c r="P52" s="118"/>
      <c r="Q52" s="118"/>
      <c r="R52" s="118"/>
      <c r="S52" s="118"/>
      <c r="T52" s="118"/>
      <c r="U52" s="118"/>
      <c r="V52" s="118"/>
      <c r="W52" s="118"/>
      <c r="X52" s="118"/>
      <c r="Y52" s="12"/>
      <c r="Z52" s="118"/>
      <c r="AA52" s="118"/>
      <c r="AB52" s="118"/>
      <c r="AC52" s="118"/>
      <c r="AD52" s="118"/>
      <c r="AE52" s="118"/>
      <c r="AF52" s="118"/>
      <c r="AG52" s="118"/>
      <c r="AH52" s="12"/>
    </row>
    <row r="53" spans="1:34" s="1" customFormat="1" ht="12.95" customHeight="1" x14ac:dyDescent="0.2">
      <c r="A53" s="5"/>
      <c r="C53" s="27" t="s">
        <v>272</v>
      </c>
      <c r="D53" s="75" t="s">
        <v>726</v>
      </c>
      <c r="E53" s="116" t="s">
        <v>728</v>
      </c>
      <c r="F53" s="5" t="s">
        <v>43</v>
      </c>
      <c r="G53" s="12"/>
      <c r="H53" s="118"/>
      <c r="I53" s="118"/>
      <c r="J53" s="118"/>
      <c r="K53" s="118"/>
      <c r="L53" s="12"/>
      <c r="M53" s="118"/>
      <c r="N53" s="118"/>
      <c r="O53" s="118"/>
      <c r="P53" s="118"/>
      <c r="Q53" s="118"/>
      <c r="R53" s="118"/>
      <c r="S53" s="118"/>
      <c r="T53" s="118"/>
      <c r="U53" s="118"/>
      <c r="V53" s="118"/>
      <c r="W53" s="118"/>
      <c r="X53" s="118"/>
      <c r="Y53" s="12"/>
      <c r="Z53" s="118"/>
      <c r="AA53" s="118"/>
      <c r="AB53" s="118"/>
      <c r="AC53" s="118"/>
      <c r="AD53" s="118"/>
      <c r="AE53" s="118"/>
      <c r="AF53" s="118"/>
      <c r="AG53" s="118"/>
      <c r="AH53" s="12"/>
    </row>
    <row r="54" spans="1:34" s="1" customFormat="1" ht="12.95" customHeight="1" x14ac:dyDescent="0.2">
      <c r="A54" s="3"/>
      <c r="B54" s="11" t="s">
        <v>30</v>
      </c>
      <c r="C54" s="63" t="s">
        <v>352</v>
      </c>
      <c r="D54" s="70"/>
      <c r="E54" s="65"/>
      <c r="F54" s="12"/>
      <c r="G54" s="12"/>
      <c r="H54" s="35"/>
      <c r="I54" s="35"/>
      <c r="J54" s="35"/>
      <c r="K54" s="35"/>
      <c r="L54" s="12"/>
      <c r="M54" s="35"/>
      <c r="N54" s="35"/>
      <c r="O54" s="35"/>
      <c r="P54" s="35"/>
      <c r="Q54" s="35"/>
      <c r="R54" s="35"/>
      <c r="S54" s="35"/>
      <c r="T54" s="35"/>
      <c r="U54" s="35"/>
      <c r="V54" s="35"/>
      <c r="W54" s="35"/>
      <c r="X54" s="35"/>
      <c r="Y54" s="12"/>
      <c r="Z54" s="35"/>
      <c r="AA54" s="35"/>
      <c r="AB54" s="35"/>
      <c r="AC54" s="35"/>
      <c r="AD54" s="35"/>
      <c r="AE54" s="35"/>
      <c r="AF54" s="35"/>
      <c r="AG54" s="35"/>
      <c r="AH54" s="12"/>
    </row>
    <row r="55" spans="1:34" s="1" customFormat="1" ht="12.95" customHeight="1" x14ac:dyDescent="0.2">
      <c r="A55" s="3"/>
      <c r="C55" s="27" t="s">
        <v>182</v>
      </c>
      <c r="D55" s="67" t="s">
        <v>68</v>
      </c>
      <c r="E55" s="68" t="s">
        <v>264</v>
      </c>
      <c r="F55" s="5" t="s">
        <v>69</v>
      </c>
      <c r="G55" s="12"/>
      <c r="H55" s="118" t="s">
        <v>691</v>
      </c>
      <c r="I55" s="118" t="s">
        <v>691</v>
      </c>
      <c r="J55" s="118" t="s">
        <v>691</v>
      </c>
      <c r="K55" s="118" t="s">
        <v>691</v>
      </c>
      <c r="L55" s="12"/>
      <c r="M55" s="118" t="s">
        <v>691</v>
      </c>
      <c r="N55" s="118" t="s">
        <v>691</v>
      </c>
      <c r="O55" s="118" t="s">
        <v>691</v>
      </c>
      <c r="P55" s="118" t="s">
        <v>691</v>
      </c>
      <c r="Q55" s="118" t="s">
        <v>691</v>
      </c>
      <c r="R55" s="118" t="s">
        <v>691</v>
      </c>
      <c r="S55" s="118" t="s">
        <v>691</v>
      </c>
      <c r="T55" s="118" t="s">
        <v>691</v>
      </c>
      <c r="U55" s="118" t="s">
        <v>691</v>
      </c>
      <c r="V55" s="118" t="s">
        <v>691</v>
      </c>
      <c r="W55" s="118" t="s">
        <v>691</v>
      </c>
      <c r="X55" s="118" t="s">
        <v>691</v>
      </c>
      <c r="Y55" s="12"/>
      <c r="Z55" s="118" t="s">
        <v>691</v>
      </c>
      <c r="AA55" s="118" t="s">
        <v>691</v>
      </c>
      <c r="AB55" s="118" t="s">
        <v>691</v>
      </c>
      <c r="AC55" s="118" t="s">
        <v>691</v>
      </c>
      <c r="AD55" s="118" t="s">
        <v>691</v>
      </c>
      <c r="AE55" s="118" t="s">
        <v>691</v>
      </c>
      <c r="AF55" s="118" t="s">
        <v>691</v>
      </c>
      <c r="AG55" s="118" t="s">
        <v>691</v>
      </c>
      <c r="AH55" s="12"/>
    </row>
    <row r="56" spans="1:34" s="1" customFormat="1" ht="12.95" customHeight="1" x14ac:dyDescent="0.2">
      <c r="A56" s="3"/>
      <c r="C56" s="27" t="s">
        <v>183</v>
      </c>
      <c r="D56" s="73" t="s">
        <v>119</v>
      </c>
      <c r="E56" s="74" t="s">
        <v>137</v>
      </c>
      <c r="F56" s="28" t="s">
        <v>9</v>
      </c>
      <c r="G56" s="12"/>
      <c r="H56" s="118"/>
      <c r="I56" s="118"/>
      <c r="J56" s="118"/>
      <c r="K56" s="118"/>
      <c r="L56" s="12"/>
      <c r="M56" s="118"/>
      <c r="N56" s="118"/>
      <c r="O56" s="118"/>
      <c r="P56" s="118"/>
      <c r="Q56" s="118"/>
      <c r="R56" s="118"/>
      <c r="S56" s="118"/>
      <c r="T56" s="118"/>
      <c r="U56" s="118"/>
      <c r="V56" s="118"/>
      <c r="W56" s="118"/>
      <c r="X56" s="118"/>
      <c r="Y56" s="12"/>
      <c r="Z56" s="118"/>
      <c r="AA56" s="118"/>
      <c r="AB56" s="118"/>
      <c r="AC56" s="118"/>
      <c r="AD56" s="118"/>
      <c r="AE56" s="118"/>
      <c r="AF56" s="118"/>
      <c r="AG56" s="118"/>
      <c r="AH56" s="12"/>
    </row>
    <row r="57" spans="1:34" s="1" customFormat="1" ht="12.95" customHeight="1" x14ac:dyDescent="0.2">
      <c r="A57" s="3"/>
      <c r="C57" s="27" t="s">
        <v>184</v>
      </c>
      <c r="D57" s="73" t="s">
        <v>274</v>
      </c>
      <c r="E57" s="74" t="s">
        <v>353</v>
      </c>
      <c r="F57" s="28" t="s">
        <v>9</v>
      </c>
      <c r="G57" s="12"/>
      <c r="H57" s="118"/>
      <c r="I57" s="118"/>
      <c r="J57" s="118"/>
      <c r="K57" s="118"/>
      <c r="L57" s="12"/>
      <c r="M57" s="118"/>
      <c r="N57" s="118"/>
      <c r="O57" s="118"/>
      <c r="P57" s="118"/>
      <c r="Q57" s="118"/>
      <c r="R57" s="118"/>
      <c r="S57" s="118"/>
      <c r="T57" s="118"/>
      <c r="U57" s="118"/>
      <c r="V57" s="118"/>
      <c r="W57" s="118"/>
      <c r="X57" s="118"/>
      <c r="Y57" s="12"/>
      <c r="Z57" s="118"/>
      <c r="AA57" s="118"/>
      <c r="AB57" s="118"/>
      <c r="AC57" s="118"/>
      <c r="AD57" s="118"/>
      <c r="AE57" s="118"/>
      <c r="AF57" s="118"/>
      <c r="AG57" s="118"/>
      <c r="AH57" s="12"/>
    </row>
    <row r="58" spans="1:34" s="1" customFormat="1" ht="12.95" customHeight="1" x14ac:dyDescent="0.2">
      <c r="A58" s="3"/>
      <c r="C58" s="27" t="s">
        <v>185</v>
      </c>
      <c r="D58" s="73" t="s">
        <v>275</v>
      </c>
      <c r="E58" s="74" t="s">
        <v>354</v>
      </c>
      <c r="F58" s="28" t="s">
        <v>9</v>
      </c>
      <c r="G58" s="12"/>
      <c r="H58" s="118"/>
      <c r="I58" s="118"/>
      <c r="J58" s="118"/>
      <c r="K58" s="118"/>
      <c r="L58" s="12"/>
      <c r="M58" s="118"/>
      <c r="N58" s="118"/>
      <c r="O58" s="118"/>
      <c r="P58" s="118"/>
      <c r="Q58" s="118"/>
      <c r="R58" s="118"/>
      <c r="S58" s="118"/>
      <c r="T58" s="118"/>
      <c r="U58" s="118"/>
      <c r="V58" s="118"/>
      <c r="W58" s="118"/>
      <c r="X58" s="118"/>
      <c r="Y58" s="12"/>
      <c r="Z58" s="118"/>
      <c r="AA58" s="118"/>
      <c r="AB58" s="118"/>
      <c r="AC58" s="118"/>
      <c r="AD58" s="118"/>
      <c r="AE58" s="118"/>
      <c r="AF58" s="118"/>
      <c r="AG58" s="118"/>
      <c r="AH58" s="12"/>
    </row>
    <row r="59" spans="1:34" s="1" customFormat="1" ht="12.95" customHeight="1" x14ac:dyDescent="0.2">
      <c r="A59" s="3"/>
      <c r="C59" s="27" t="s">
        <v>186</v>
      </c>
      <c r="D59" s="22" t="s">
        <v>111</v>
      </c>
      <c r="E59" s="199" t="s">
        <v>778</v>
      </c>
      <c r="F59" s="5" t="s">
        <v>7</v>
      </c>
      <c r="G59" s="12"/>
      <c r="H59" s="160">
        <v>60</v>
      </c>
      <c r="I59" s="160">
        <v>60</v>
      </c>
      <c r="J59" s="160">
        <v>60</v>
      </c>
      <c r="K59" s="160">
        <v>60</v>
      </c>
      <c r="L59" s="12"/>
      <c r="M59" s="160"/>
      <c r="N59" s="160"/>
      <c r="O59" s="160"/>
      <c r="P59" s="160"/>
      <c r="Q59" s="160"/>
      <c r="R59" s="160"/>
      <c r="S59" s="160"/>
      <c r="T59" s="160"/>
      <c r="U59" s="160"/>
      <c r="V59" s="160"/>
      <c r="W59" s="160"/>
      <c r="X59" s="160"/>
      <c r="Y59" s="12"/>
      <c r="Z59" s="168">
        <v>50</v>
      </c>
      <c r="AA59" s="168">
        <v>50</v>
      </c>
      <c r="AB59" s="168">
        <v>50</v>
      </c>
      <c r="AC59" s="168">
        <v>50</v>
      </c>
      <c r="AD59" s="168">
        <v>50</v>
      </c>
      <c r="AE59" s="168">
        <v>50</v>
      </c>
      <c r="AF59" s="168">
        <v>50</v>
      </c>
      <c r="AG59" s="168">
        <v>50</v>
      </c>
      <c r="AH59" s="12"/>
    </row>
    <row r="60" spans="1:34" s="1" customFormat="1" ht="12.95" customHeight="1" x14ac:dyDescent="0.2">
      <c r="A60" s="3"/>
      <c r="B60" s="26"/>
      <c r="C60" s="27" t="s">
        <v>187</v>
      </c>
      <c r="D60" s="78" t="s">
        <v>775</v>
      </c>
      <c r="E60" s="199" t="s">
        <v>359</v>
      </c>
      <c r="F60" s="28" t="s">
        <v>11</v>
      </c>
      <c r="G60" s="12"/>
      <c r="H60" s="37">
        <v>30</v>
      </c>
      <c r="I60" s="37">
        <v>30</v>
      </c>
      <c r="J60" s="37">
        <v>30</v>
      </c>
      <c r="K60" s="37">
        <v>30</v>
      </c>
      <c r="L60" s="12"/>
      <c r="M60" s="30">
        <v>51.6</v>
      </c>
      <c r="N60" s="30">
        <v>51.6</v>
      </c>
      <c r="O60" s="30">
        <v>51.6</v>
      </c>
      <c r="P60" s="30">
        <v>51.6</v>
      </c>
      <c r="Q60" s="30">
        <v>51.6</v>
      </c>
      <c r="R60" s="30">
        <v>51.6</v>
      </c>
      <c r="S60" s="30">
        <v>51.6</v>
      </c>
      <c r="T60" s="30">
        <v>51.6</v>
      </c>
      <c r="U60" s="30">
        <v>51.6</v>
      </c>
      <c r="V60" s="30">
        <v>51.6</v>
      </c>
      <c r="W60" s="30">
        <v>51.6</v>
      </c>
      <c r="X60" s="30">
        <v>51.6</v>
      </c>
      <c r="Y60" s="12"/>
      <c r="Z60" s="38">
        <v>32.991030000000002</v>
      </c>
      <c r="AA60" s="38">
        <v>28.657462500000001</v>
      </c>
      <c r="AB60" s="38">
        <v>35.367502500000008</v>
      </c>
      <c r="AC60" s="38">
        <v>36.485842500000004</v>
      </c>
      <c r="AD60" s="38">
        <v>29.940120000000004</v>
      </c>
      <c r="AE60" s="38">
        <v>31.173727500000002</v>
      </c>
      <c r="AF60" s="38">
        <v>32.991030000000002</v>
      </c>
      <c r="AG60" s="38">
        <v>35.926672500000002</v>
      </c>
      <c r="AH60" s="12"/>
    </row>
    <row r="61" spans="1:34" s="1" customFormat="1" ht="12.95" customHeight="1" x14ac:dyDescent="0.2">
      <c r="A61" s="3"/>
      <c r="B61" s="26"/>
      <c r="C61" s="27" t="s">
        <v>265</v>
      </c>
      <c r="D61" s="78" t="s">
        <v>776</v>
      </c>
      <c r="E61" s="199" t="s">
        <v>358</v>
      </c>
      <c r="F61" s="29" t="s">
        <v>10</v>
      </c>
      <c r="G61" s="12"/>
      <c r="H61" s="118"/>
      <c r="I61" s="118"/>
      <c r="J61" s="118"/>
      <c r="K61" s="118"/>
      <c r="L61" s="12"/>
      <c r="M61" s="118"/>
      <c r="N61" s="118"/>
      <c r="O61" s="118"/>
      <c r="P61" s="118"/>
      <c r="Q61" s="118"/>
      <c r="R61" s="118"/>
      <c r="S61" s="118"/>
      <c r="T61" s="118"/>
      <c r="U61" s="118"/>
      <c r="V61" s="118"/>
      <c r="W61" s="118"/>
      <c r="X61" s="118"/>
      <c r="Y61" s="12"/>
      <c r="Z61" s="118"/>
      <c r="AA61" s="118"/>
      <c r="AB61" s="118"/>
      <c r="AC61" s="118"/>
      <c r="AD61" s="118"/>
      <c r="AE61" s="118"/>
      <c r="AF61" s="118"/>
      <c r="AG61" s="118"/>
      <c r="AH61" s="12"/>
    </row>
    <row r="62" spans="1:34" s="159" customFormat="1" ht="12.95" customHeight="1" x14ac:dyDescent="0.2">
      <c r="A62" s="156"/>
      <c r="B62" s="157"/>
      <c r="C62" s="166" t="s">
        <v>266</v>
      </c>
      <c r="D62" s="78" t="s">
        <v>356</v>
      </c>
      <c r="E62" s="199" t="s">
        <v>779</v>
      </c>
      <c r="F62" s="158" t="s">
        <v>7</v>
      </c>
      <c r="G62" s="154"/>
      <c r="H62" s="155">
        <f>(H60/H47)*100</f>
        <v>64.030598088473212</v>
      </c>
      <c r="I62" s="155">
        <f t="shared" ref="I62:K62" si="27">(I60/I47)*100</f>
        <v>62.438031554474513</v>
      </c>
      <c r="J62" s="155">
        <f t="shared" si="27"/>
        <v>65.707339509823242</v>
      </c>
      <c r="K62" s="155">
        <f t="shared" si="27"/>
        <v>65.051933126612752</v>
      </c>
      <c r="L62" s="122"/>
      <c r="M62" s="155">
        <f>(M60/M47)*100</f>
        <v>101.17647058823529</v>
      </c>
      <c r="N62" s="155">
        <f t="shared" ref="N62:X62" si="28">(N60/N47)*100</f>
        <v>139.45945945945945</v>
      </c>
      <c r="O62" s="155">
        <f t="shared" si="28"/>
        <v>129</v>
      </c>
      <c r="P62" s="155">
        <f t="shared" si="28"/>
        <v>93.818181818181827</v>
      </c>
      <c r="Q62" s="155">
        <f t="shared" si="28"/>
        <v>114.66666666666667</v>
      </c>
      <c r="R62" s="155">
        <f t="shared" si="28"/>
        <v>135.78947368421052</v>
      </c>
      <c r="S62" s="155">
        <f t="shared" si="28"/>
        <v>93.818181818181827</v>
      </c>
      <c r="T62" s="155">
        <f t="shared" si="28"/>
        <v>129</v>
      </c>
      <c r="U62" s="155">
        <f t="shared" si="28"/>
        <v>122.85714285714286</v>
      </c>
      <c r="V62" s="155">
        <f t="shared" si="28"/>
        <v>135.78947368421052</v>
      </c>
      <c r="W62" s="155">
        <f t="shared" si="28"/>
        <v>114.66666666666667</v>
      </c>
      <c r="X62" s="155">
        <f t="shared" si="28"/>
        <v>97.35849056603773</v>
      </c>
      <c r="Y62" s="122"/>
      <c r="Z62" s="44">
        <f>Z60/Z48</f>
        <v>0.49986409090909095</v>
      </c>
      <c r="AA62" s="44">
        <f t="shared" ref="AA62:AG62" si="29">AA60/AA48</f>
        <v>0.49839065217391304</v>
      </c>
      <c r="AB62" s="44">
        <f t="shared" si="29"/>
        <v>0.49813383802816913</v>
      </c>
      <c r="AC62" s="44">
        <f t="shared" si="29"/>
        <v>0.49980606164383568</v>
      </c>
      <c r="AD62" s="44">
        <f t="shared" si="29"/>
        <v>0.49900200000000006</v>
      </c>
      <c r="AE62" s="44">
        <f t="shared" si="29"/>
        <v>0.49877964000000002</v>
      </c>
      <c r="AF62" s="44">
        <f t="shared" si="29"/>
        <v>0.49986409090909095</v>
      </c>
      <c r="AG62" s="44">
        <f t="shared" si="29"/>
        <v>0.49898156250000003</v>
      </c>
      <c r="AH62" s="122"/>
    </row>
    <row r="63" spans="1:34" s="1" customFormat="1" ht="12.95" customHeight="1" x14ac:dyDescent="0.2">
      <c r="A63" s="3"/>
      <c r="C63" s="27" t="s">
        <v>267</v>
      </c>
      <c r="D63" s="22" t="s">
        <v>73</v>
      </c>
      <c r="E63" s="198" t="s">
        <v>777</v>
      </c>
      <c r="F63" s="5" t="s">
        <v>74</v>
      </c>
      <c r="G63" s="12"/>
      <c r="H63" s="41">
        <v>120</v>
      </c>
      <c r="I63" s="41">
        <v>150</v>
      </c>
      <c r="J63" s="41">
        <v>150</v>
      </c>
      <c r="K63" s="41">
        <v>150</v>
      </c>
      <c r="L63" s="12"/>
      <c r="M63" s="41">
        <v>60</v>
      </c>
      <c r="N63" s="41">
        <v>60</v>
      </c>
      <c r="O63" s="41">
        <v>60</v>
      </c>
      <c r="P63" s="41">
        <v>60</v>
      </c>
      <c r="Q63" s="41">
        <v>60</v>
      </c>
      <c r="R63" s="41">
        <v>60</v>
      </c>
      <c r="S63" s="41">
        <v>60</v>
      </c>
      <c r="T63" s="41">
        <v>60</v>
      </c>
      <c r="U63" s="41">
        <v>60</v>
      </c>
      <c r="V63" s="41">
        <v>60</v>
      </c>
      <c r="W63" s="41">
        <v>60</v>
      </c>
      <c r="X63" s="41">
        <v>60</v>
      </c>
      <c r="Y63" s="12"/>
      <c r="Z63" s="118"/>
      <c r="AA63" s="118"/>
      <c r="AB63" s="118"/>
      <c r="AC63" s="118"/>
      <c r="AD63" s="118"/>
      <c r="AE63" s="118"/>
      <c r="AF63" s="118"/>
      <c r="AG63" s="118"/>
      <c r="AH63" s="12"/>
    </row>
    <row r="64" spans="1:34" s="1" customFormat="1" ht="12.95" customHeight="1" x14ac:dyDescent="0.2">
      <c r="A64" s="5"/>
      <c r="C64" s="6" t="s">
        <v>268</v>
      </c>
      <c r="D64" s="22" t="s">
        <v>72</v>
      </c>
      <c r="E64" s="74" t="s">
        <v>357</v>
      </c>
      <c r="F64" s="5" t="s">
        <v>12</v>
      </c>
      <c r="G64" s="12"/>
      <c r="H64" s="41">
        <v>402</v>
      </c>
      <c r="I64" s="41">
        <v>402</v>
      </c>
      <c r="J64" s="41">
        <v>402</v>
      </c>
      <c r="K64" s="41">
        <v>402</v>
      </c>
      <c r="L64" s="12"/>
      <c r="M64" s="41">
        <v>360</v>
      </c>
      <c r="N64" s="41">
        <v>360</v>
      </c>
      <c r="O64" s="41">
        <v>360</v>
      </c>
      <c r="P64" s="41">
        <v>360</v>
      </c>
      <c r="Q64" s="41">
        <v>360</v>
      </c>
      <c r="R64" s="41">
        <v>360</v>
      </c>
      <c r="S64" s="41">
        <v>360</v>
      </c>
      <c r="T64" s="41">
        <v>360</v>
      </c>
      <c r="U64" s="41">
        <v>360</v>
      </c>
      <c r="V64" s="41">
        <v>360</v>
      </c>
      <c r="W64" s="41">
        <v>360</v>
      </c>
      <c r="X64" s="41">
        <v>360</v>
      </c>
      <c r="Y64" s="12"/>
      <c r="Z64" s="42">
        <v>368</v>
      </c>
      <c r="AA64" s="42">
        <v>368</v>
      </c>
      <c r="AB64" s="42">
        <v>368</v>
      </c>
      <c r="AC64" s="42">
        <v>368</v>
      </c>
      <c r="AD64" s="42">
        <v>368</v>
      </c>
      <c r="AE64" s="42">
        <v>368</v>
      </c>
      <c r="AF64" s="42">
        <v>368</v>
      </c>
      <c r="AG64" s="42">
        <v>368</v>
      </c>
      <c r="AH64" s="12"/>
    </row>
    <row r="65" spans="1:34" s="1" customFormat="1" ht="12.95" customHeight="1" x14ac:dyDescent="0.2">
      <c r="A65" s="3"/>
      <c r="B65" s="11" t="s">
        <v>32</v>
      </c>
      <c r="C65" s="9" t="s">
        <v>391</v>
      </c>
      <c r="D65" s="70"/>
      <c r="E65" s="65"/>
      <c r="F65" s="12"/>
      <c r="G65" s="12"/>
      <c r="H65" s="35"/>
      <c r="I65" s="35"/>
      <c r="J65" s="35"/>
      <c r="K65" s="35"/>
      <c r="L65" s="12"/>
      <c r="M65" s="35"/>
      <c r="N65" s="35"/>
      <c r="O65" s="35"/>
      <c r="P65" s="35"/>
      <c r="Q65" s="35"/>
      <c r="R65" s="35"/>
      <c r="S65" s="35"/>
      <c r="T65" s="35"/>
      <c r="U65" s="35"/>
      <c r="V65" s="35"/>
      <c r="W65" s="35"/>
      <c r="X65" s="35"/>
      <c r="Y65" s="12"/>
      <c r="Z65" s="35"/>
      <c r="AA65" s="35"/>
      <c r="AB65" s="35"/>
      <c r="AC65" s="35"/>
      <c r="AD65" s="35"/>
      <c r="AE65" s="35"/>
      <c r="AF65" s="35"/>
      <c r="AG65" s="35"/>
      <c r="AH65" s="12"/>
    </row>
    <row r="66" spans="1:34" s="1" customFormat="1" ht="12.95" customHeight="1" x14ac:dyDescent="0.2">
      <c r="A66" s="3"/>
      <c r="B66" s="148">
        <v>0</v>
      </c>
      <c r="C66" s="27" t="s">
        <v>191</v>
      </c>
      <c r="D66" s="75" t="s">
        <v>731</v>
      </c>
      <c r="E66" s="17" t="s">
        <v>732</v>
      </c>
      <c r="F66" s="5" t="s">
        <v>43</v>
      </c>
      <c r="G66" s="12"/>
      <c r="H66" s="38">
        <v>1118</v>
      </c>
      <c r="I66" s="38">
        <v>862.3</v>
      </c>
      <c r="J66" s="38">
        <v>91.1</v>
      </c>
      <c r="K66" s="38">
        <v>218</v>
      </c>
      <c r="L66" s="12"/>
      <c r="M66" s="38">
        <v>828</v>
      </c>
      <c r="N66" s="38">
        <v>1077</v>
      </c>
      <c r="O66" s="38">
        <v>861</v>
      </c>
      <c r="P66" s="38">
        <v>464</v>
      </c>
      <c r="Q66" s="38">
        <v>960</v>
      </c>
      <c r="R66" s="38">
        <v>1728</v>
      </c>
      <c r="S66" s="38">
        <v>755</v>
      </c>
      <c r="T66" s="38">
        <v>1156</v>
      </c>
      <c r="U66" s="38">
        <v>1437</v>
      </c>
      <c r="V66" s="38">
        <v>1008</v>
      </c>
      <c r="W66" s="38">
        <v>1218</v>
      </c>
      <c r="X66" s="38">
        <v>939</v>
      </c>
      <c r="Y66" s="12"/>
      <c r="Z66" s="38"/>
      <c r="AA66" s="38"/>
      <c r="AB66" s="38"/>
      <c r="AC66" s="38"/>
      <c r="AD66" s="38"/>
      <c r="AE66" s="38"/>
      <c r="AF66" s="38"/>
      <c r="AG66" s="38"/>
      <c r="AH66" s="12"/>
    </row>
    <row r="67" spans="1:34" s="1" customFormat="1" ht="12.95" customHeight="1" x14ac:dyDescent="0.2">
      <c r="A67" s="3"/>
      <c r="B67" s="149">
        <f>(B69/24/60)*10</f>
        <v>6.9444444444444441E-3</v>
      </c>
      <c r="C67" s="27" t="s">
        <v>192</v>
      </c>
      <c r="D67" s="75" t="s">
        <v>733</v>
      </c>
      <c r="E67" s="193" t="s">
        <v>734</v>
      </c>
      <c r="F67" s="5" t="s">
        <v>43</v>
      </c>
      <c r="G67" s="12"/>
      <c r="H67" s="38">
        <v>1387</v>
      </c>
      <c r="I67" s="38">
        <v>1024</v>
      </c>
      <c r="J67" s="38">
        <v>110</v>
      </c>
      <c r="K67" s="38">
        <v>233</v>
      </c>
      <c r="L67" s="12"/>
      <c r="M67" s="38">
        <v>981</v>
      </c>
      <c r="N67" s="38">
        <v>1192</v>
      </c>
      <c r="O67" s="38">
        <v>922</v>
      </c>
      <c r="P67" s="38">
        <v>693</v>
      </c>
      <c r="Q67" s="38">
        <v>995</v>
      </c>
      <c r="R67" s="38">
        <v>2025</v>
      </c>
      <c r="S67" s="38">
        <v>805</v>
      </c>
      <c r="T67" s="38">
        <v>1205</v>
      </c>
      <c r="U67" s="38">
        <v>1654</v>
      </c>
      <c r="V67" s="38">
        <v>1094</v>
      </c>
      <c r="W67" s="38">
        <v>1252</v>
      </c>
      <c r="X67" s="38">
        <v>996</v>
      </c>
      <c r="Y67" s="12"/>
      <c r="Z67" s="38"/>
      <c r="AA67" s="38"/>
      <c r="AB67" s="38"/>
      <c r="AC67" s="38"/>
      <c r="AD67" s="38"/>
      <c r="AE67" s="38"/>
      <c r="AF67" s="38"/>
      <c r="AG67" s="38"/>
      <c r="AH67" s="12"/>
    </row>
    <row r="68" spans="1:34" s="1" customFormat="1" ht="12.95" customHeight="1" x14ac:dyDescent="0.2">
      <c r="A68" s="3"/>
      <c r="B68" s="149">
        <f>(B69/24/60)*30</f>
        <v>2.0833333333333332E-2</v>
      </c>
      <c r="C68" s="27" t="s">
        <v>193</v>
      </c>
      <c r="D68" s="75" t="s">
        <v>735</v>
      </c>
      <c r="E68" s="193" t="s">
        <v>736</v>
      </c>
      <c r="F68" s="5" t="s">
        <v>43</v>
      </c>
      <c r="G68" s="12"/>
      <c r="H68" s="38">
        <v>1662</v>
      </c>
      <c r="I68" s="38">
        <v>1068</v>
      </c>
      <c r="J68" s="38">
        <v>111</v>
      </c>
      <c r="K68" s="38">
        <v>267</v>
      </c>
      <c r="L68" s="12"/>
      <c r="M68" s="38">
        <v>1039</v>
      </c>
      <c r="N68" s="38">
        <v>1223</v>
      </c>
      <c r="O68" s="38">
        <v>947</v>
      </c>
      <c r="P68" s="38">
        <v>746</v>
      </c>
      <c r="Q68" s="38">
        <v>1008</v>
      </c>
      <c r="R68" s="38">
        <v>2146</v>
      </c>
      <c r="S68" s="38">
        <v>825</v>
      </c>
      <c r="T68" s="38">
        <v>1215</v>
      </c>
      <c r="U68" s="38">
        <v>1685</v>
      </c>
      <c r="V68" s="38">
        <v>1122</v>
      </c>
      <c r="W68" s="38">
        <v>1268</v>
      </c>
      <c r="X68" s="38">
        <v>1016</v>
      </c>
      <c r="Y68" s="12"/>
      <c r="Z68" s="38"/>
      <c r="AA68" s="38"/>
      <c r="AB68" s="38"/>
      <c r="AC68" s="38"/>
      <c r="AD68" s="38"/>
      <c r="AE68" s="38"/>
      <c r="AF68" s="38"/>
      <c r="AG68" s="38"/>
      <c r="AH68" s="12"/>
    </row>
    <row r="69" spans="1:34" s="1" customFormat="1" ht="12.95" customHeight="1" x14ac:dyDescent="0.2">
      <c r="A69" s="3"/>
      <c r="B69" s="148">
        <v>1</v>
      </c>
      <c r="C69" s="27" t="s">
        <v>194</v>
      </c>
      <c r="D69" s="75" t="s">
        <v>737</v>
      </c>
      <c r="E69" s="193" t="s">
        <v>738</v>
      </c>
      <c r="F69" s="5" t="s">
        <v>43</v>
      </c>
      <c r="G69" s="12"/>
      <c r="H69" s="38">
        <v>2191.645</v>
      </c>
      <c r="I69" s="38">
        <v>1255.9419999999998</v>
      </c>
      <c r="J69" s="38">
        <v>117.24900000000001</v>
      </c>
      <c r="K69" s="38">
        <v>320.60599999999999</v>
      </c>
      <c r="L69" s="12"/>
      <c r="M69" s="38">
        <v>1283</v>
      </c>
      <c r="N69" s="38">
        <v>1305</v>
      </c>
      <c r="O69" s="38">
        <v>1016.9999999999999</v>
      </c>
      <c r="P69" s="38">
        <v>829</v>
      </c>
      <c r="Q69" s="38">
        <v>1049</v>
      </c>
      <c r="R69" s="38">
        <v>2483</v>
      </c>
      <c r="S69" s="38">
        <v>876</v>
      </c>
      <c r="T69" s="38">
        <v>1255</v>
      </c>
      <c r="U69" s="38">
        <v>1755</v>
      </c>
      <c r="V69" s="38">
        <v>1207</v>
      </c>
      <c r="W69" s="38">
        <v>1314</v>
      </c>
      <c r="X69" s="38">
        <v>1066</v>
      </c>
      <c r="Y69" s="12"/>
      <c r="Z69" s="38">
        <v>174.00000000000037</v>
      </c>
      <c r="AA69" s="38">
        <v>92.999999999999972</v>
      </c>
      <c r="AB69" s="38">
        <v>57.999999999999829</v>
      </c>
      <c r="AC69" s="38">
        <v>64.000000000000057</v>
      </c>
      <c r="AD69" s="38">
        <v>60.999999999999943</v>
      </c>
      <c r="AE69" s="38">
        <v>25.999999999999801</v>
      </c>
      <c r="AF69" s="38">
        <v>92.999999999999972</v>
      </c>
      <c r="AG69" s="38">
        <v>50.000000000000711</v>
      </c>
      <c r="AH69" s="12"/>
    </row>
    <row r="70" spans="1:34" s="1" customFormat="1" ht="12.95" customHeight="1" x14ac:dyDescent="0.2">
      <c r="A70" s="3"/>
      <c r="B70" s="148">
        <v>2</v>
      </c>
      <c r="C70" s="27" t="s">
        <v>195</v>
      </c>
      <c r="D70" s="75" t="s">
        <v>739</v>
      </c>
      <c r="E70" s="193" t="s">
        <v>740</v>
      </c>
      <c r="F70" s="5" t="s">
        <v>43</v>
      </c>
      <c r="G70" s="12"/>
      <c r="H70" s="38">
        <v>2374.2450000000003</v>
      </c>
      <c r="I70" s="38">
        <v>1320.5150000000001</v>
      </c>
      <c r="J70" s="38">
        <v>123.03699999999999</v>
      </c>
      <c r="K70" s="38">
        <v>343.66699999999997</v>
      </c>
      <c r="L70" s="12"/>
      <c r="M70" s="38">
        <v>1342</v>
      </c>
      <c r="N70" s="38">
        <v>1321</v>
      </c>
      <c r="O70" s="38">
        <v>1032</v>
      </c>
      <c r="P70" s="38">
        <v>863</v>
      </c>
      <c r="Q70" s="38">
        <v>1063</v>
      </c>
      <c r="R70" s="38">
        <v>2569</v>
      </c>
      <c r="S70" s="38">
        <v>893</v>
      </c>
      <c r="T70" s="38">
        <v>1260</v>
      </c>
      <c r="U70" s="38">
        <v>1772</v>
      </c>
      <c r="V70" s="38">
        <v>1224</v>
      </c>
      <c r="W70" s="38">
        <v>1333</v>
      </c>
      <c r="X70" s="38">
        <v>1081</v>
      </c>
      <c r="Y70" s="12"/>
      <c r="Z70" s="38"/>
      <c r="AA70" s="38"/>
      <c r="AB70" s="38"/>
      <c r="AC70" s="38"/>
      <c r="AD70" s="38"/>
      <c r="AE70" s="38"/>
      <c r="AF70" s="38"/>
      <c r="AG70" s="38"/>
      <c r="AH70" s="12"/>
    </row>
    <row r="71" spans="1:34" s="1" customFormat="1" ht="12.95" customHeight="1" x14ac:dyDescent="0.2">
      <c r="A71" s="3"/>
      <c r="B71" s="148">
        <v>3</v>
      </c>
      <c r="C71" s="27" t="s">
        <v>196</v>
      </c>
      <c r="D71" s="75" t="s">
        <v>741</v>
      </c>
      <c r="E71" s="193" t="s">
        <v>742</v>
      </c>
      <c r="F71" s="5" t="s">
        <v>43</v>
      </c>
      <c r="G71" s="12"/>
      <c r="H71" s="38">
        <v>2453.433</v>
      </c>
      <c r="I71" s="38">
        <v>1380.3000000000002</v>
      </c>
      <c r="J71" s="38">
        <v>131.077</v>
      </c>
      <c r="K71" s="38">
        <v>351.24100000000004</v>
      </c>
      <c r="L71" s="12"/>
      <c r="M71" s="38">
        <v>1365</v>
      </c>
      <c r="N71" s="38">
        <v>1320</v>
      </c>
      <c r="O71" s="38">
        <v>1049</v>
      </c>
      <c r="P71" s="38">
        <v>898</v>
      </c>
      <c r="Q71" s="38">
        <v>1063</v>
      </c>
      <c r="R71" s="38">
        <v>2607</v>
      </c>
      <c r="S71" s="38">
        <v>907</v>
      </c>
      <c r="T71" s="38">
        <v>1257</v>
      </c>
      <c r="U71" s="38">
        <v>1778</v>
      </c>
      <c r="V71" s="38">
        <v>1238</v>
      </c>
      <c r="W71" s="38">
        <v>1341</v>
      </c>
      <c r="X71" s="38">
        <v>1080</v>
      </c>
      <c r="Y71" s="12"/>
      <c r="Z71" s="38"/>
      <c r="AA71" s="38"/>
      <c r="AB71" s="38"/>
      <c r="AC71" s="38"/>
      <c r="AD71" s="38"/>
      <c r="AE71" s="38"/>
      <c r="AF71" s="38"/>
      <c r="AG71" s="38"/>
      <c r="AH71" s="12"/>
    </row>
    <row r="72" spans="1:34" s="1" customFormat="1" ht="12.95" customHeight="1" x14ac:dyDescent="0.2">
      <c r="A72" s="3"/>
      <c r="B72" s="148">
        <v>5</v>
      </c>
      <c r="C72" s="27" t="s">
        <v>197</v>
      </c>
      <c r="D72" s="75" t="s">
        <v>743</v>
      </c>
      <c r="E72" s="193" t="s">
        <v>744</v>
      </c>
      <c r="F72" s="5" t="s">
        <v>43</v>
      </c>
      <c r="G72" s="12"/>
      <c r="H72" s="38">
        <v>2609.7000000000003</v>
      </c>
      <c r="I72" s="38">
        <v>1554.933</v>
      </c>
      <c r="J72" s="38">
        <v>157.70400000000001</v>
      </c>
      <c r="K72" s="38">
        <v>377.452</v>
      </c>
      <c r="L72" s="12"/>
      <c r="M72" s="38">
        <v>1407</v>
      </c>
      <c r="N72" s="38">
        <v>1369</v>
      </c>
      <c r="O72" s="38">
        <v>1077</v>
      </c>
      <c r="P72" s="38">
        <v>896</v>
      </c>
      <c r="Q72" s="38">
        <v>1063</v>
      </c>
      <c r="R72" s="38">
        <v>2672</v>
      </c>
      <c r="S72" s="38">
        <v>907</v>
      </c>
      <c r="T72" s="38">
        <v>1259</v>
      </c>
      <c r="U72" s="38">
        <v>1785</v>
      </c>
      <c r="V72" s="38">
        <v>1242</v>
      </c>
      <c r="W72" s="38">
        <v>1352</v>
      </c>
      <c r="X72" s="38">
        <v>1088</v>
      </c>
      <c r="Y72" s="12"/>
      <c r="Z72" s="38">
        <v>407</v>
      </c>
      <c r="AA72" s="38">
        <v>168.00000000000014</v>
      </c>
      <c r="AB72" s="38">
        <v>193.00000000000051</v>
      </c>
      <c r="AC72" s="38">
        <v>200.00000000000017</v>
      </c>
      <c r="AD72" s="38">
        <v>112.0000000000001</v>
      </c>
      <c r="AE72" s="38">
        <v>48.000000000000043</v>
      </c>
      <c r="AF72" s="38">
        <v>128.00000000000011</v>
      </c>
      <c r="AG72" s="38">
        <v>83.000000000000185</v>
      </c>
      <c r="AH72" s="12"/>
    </row>
    <row r="73" spans="1:34" s="1" customFormat="1" ht="12.95" customHeight="1" x14ac:dyDescent="0.2">
      <c r="A73" s="3"/>
      <c r="B73" s="148">
        <v>7</v>
      </c>
      <c r="C73" s="27" t="s">
        <v>198</v>
      </c>
      <c r="D73" s="75" t="s">
        <v>745</v>
      </c>
      <c r="E73" s="193" t="s">
        <v>746</v>
      </c>
      <c r="F73" s="5" t="s">
        <v>43</v>
      </c>
      <c r="G73" s="12"/>
      <c r="H73" s="38">
        <v>2745.9639999999999</v>
      </c>
      <c r="I73" s="38">
        <v>1639.124</v>
      </c>
      <c r="J73" s="38">
        <v>166.77199999999999</v>
      </c>
      <c r="K73" s="38">
        <v>403.86200000000002</v>
      </c>
      <c r="L73" s="12"/>
      <c r="M73" s="38">
        <v>1432</v>
      </c>
      <c r="N73" s="38">
        <v>1371</v>
      </c>
      <c r="O73" s="38">
        <v>1079</v>
      </c>
      <c r="P73" s="38">
        <v>898</v>
      </c>
      <c r="Q73" s="38">
        <v>1070</v>
      </c>
      <c r="R73" s="38">
        <v>2700</v>
      </c>
      <c r="S73" s="38">
        <v>909</v>
      </c>
      <c r="T73" s="38">
        <v>1261</v>
      </c>
      <c r="U73" s="38">
        <v>1794</v>
      </c>
      <c r="V73" s="38">
        <v>1252</v>
      </c>
      <c r="W73" s="38">
        <v>1359</v>
      </c>
      <c r="X73" s="38">
        <v>1095</v>
      </c>
      <c r="Y73" s="12"/>
      <c r="Z73" s="38">
        <v>852.00000000000034</v>
      </c>
      <c r="AA73" s="38">
        <v>189.00000000000006</v>
      </c>
      <c r="AB73" s="38">
        <v>224.0000000000002</v>
      </c>
      <c r="AC73" s="38">
        <v>237.99999999999955</v>
      </c>
      <c r="AD73" s="38">
        <v>121.00000000000044</v>
      </c>
      <c r="AE73" s="38">
        <v>51.999999999999602</v>
      </c>
      <c r="AF73" s="38">
        <v>134.00000000000011</v>
      </c>
      <c r="AG73" s="38">
        <v>90.000000000001634</v>
      </c>
      <c r="AH73" s="12"/>
    </row>
    <row r="74" spans="1:34" s="1" customFormat="1" ht="12.95" customHeight="1" x14ac:dyDescent="0.2">
      <c r="A74" s="3"/>
      <c r="B74" s="148">
        <v>14</v>
      </c>
      <c r="C74" s="27" t="s">
        <v>199</v>
      </c>
      <c r="D74" s="75" t="s">
        <v>747</v>
      </c>
      <c r="E74" s="193" t="s">
        <v>748</v>
      </c>
      <c r="F74" s="5" t="s">
        <v>43</v>
      </c>
      <c r="G74" s="12"/>
      <c r="H74" s="38">
        <v>2968.6370000000002</v>
      </c>
      <c r="I74" s="38">
        <v>1778.51</v>
      </c>
      <c r="J74" s="38">
        <v>181.30799999999999</v>
      </c>
      <c r="K74" s="38">
        <v>431.71700000000004</v>
      </c>
      <c r="L74" s="12"/>
      <c r="M74" s="38">
        <v>1450</v>
      </c>
      <c r="N74" s="38">
        <v>1372</v>
      </c>
      <c r="O74" s="38">
        <v>1097</v>
      </c>
      <c r="P74" s="38">
        <v>943</v>
      </c>
      <c r="Q74" s="38">
        <v>1080</v>
      </c>
      <c r="R74" s="38">
        <v>2803</v>
      </c>
      <c r="S74" s="38">
        <v>935</v>
      </c>
      <c r="T74" s="38">
        <v>1265</v>
      </c>
      <c r="U74" s="38">
        <v>1818</v>
      </c>
      <c r="V74" s="38">
        <v>1277</v>
      </c>
      <c r="W74" s="38">
        <v>1384</v>
      </c>
      <c r="X74" s="38">
        <v>1112</v>
      </c>
      <c r="Y74" s="12"/>
      <c r="Z74" s="38">
        <v>916.99999999999977</v>
      </c>
      <c r="AA74" s="38">
        <v>258</v>
      </c>
      <c r="AB74" s="38">
        <v>307.0000000000004</v>
      </c>
      <c r="AC74" s="38">
        <v>341.00000000000017</v>
      </c>
      <c r="AD74" s="38">
        <v>152.00000000000014</v>
      </c>
      <c r="AE74" s="38">
        <v>68.999999999999943</v>
      </c>
      <c r="AF74" s="38">
        <v>156.00000000000014</v>
      </c>
      <c r="AG74" s="38">
        <v>114.00000000000077</v>
      </c>
      <c r="AH74" s="12"/>
    </row>
    <row r="75" spans="1:34" s="1" customFormat="1" ht="12.95" customHeight="1" x14ac:dyDescent="0.2">
      <c r="A75" s="3"/>
      <c r="B75" s="148">
        <v>30</v>
      </c>
      <c r="C75" s="27" t="s">
        <v>200</v>
      </c>
      <c r="D75" s="75" t="s">
        <v>749</v>
      </c>
      <c r="E75" s="193" t="s">
        <v>750</v>
      </c>
      <c r="F75" s="5" t="s">
        <v>43</v>
      </c>
      <c r="G75" s="12"/>
      <c r="H75" s="38">
        <v>3268.7089999999998</v>
      </c>
      <c r="I75" s="38">
        <v>1855.652</v>
      </c>
      <c r="J75" s="38">
        <v>195.58600000000001</v>
      </c>
      <c r="K75" s="38">
        <v>482.36699999999996</v>
      </c>
      <c r="L75" s="12"/>
      <c r="M75" s="38">
        <v>1478</v>
      </c>
      <c r="N75" s="38">
        <v>1377</v>
      </c>
      <c r="O75" s="38">
        <v>1120</v>
      </c>
      <c r="P75" s="38">
        <v>951</v>
      </c>
      <c r="Q75" s="38">
        <v>1101</v>
      </c>
      <c r="R75" s="38">
        <v>2924</v>
      </c>
      <c r="S75" s="38">
        <v>962</v>
      </c>
      <c r="T75" s="38">
        <v>1273</v>
      </c>
      <c r="U75" s="38">
        <v>1844</v>
      </c>
      <c r="V75" s="38">
        <v>1308</v>
      </c>
      <c r="W75" s="38">
        <v>1418</v>
      </c>
      <c r="X75" s="38">
        <v>1131</v>
      </c>
      <c r="Y75" s="12"/>
      <c r="Z75" s="38">
        <v>1008</v>
      </c>
      <c r="AA75" s="38">
        <v>349.00000000000023</v>
      </c>
      <c r="AB75" s="38">
        <v>400.99999999999977</v>
      </c>
      <c r="AC75" s="38">
        <v>473.99999999999932</v>
      </c>
      <c r="AD75" s="38">
        <v>182.0000000000004</v>
      </c>
      <c r="AE75" s="38">
        <v>74.999999999999289</v>
      </c>
      <c r="AF75" s="38">
        <v>195.99999999999994</v>
      </c>
      <c r="AG75" s="38">
        <v>140.00000000000057</v>
      </c>
      <c r="AH75" s="12"/>
    </row>
    <row r="76" spans="1:34" s="1" customFormat="1" ht="12.95" customHeight="1" x14ac:dyDescent="0.2">
      <c r="A76" s="3"/>
      <c r="B76" s="148">
        <v>60</v>
      </c>
      <c r="C76" s="27" t="s">
        <v>201</v>
      </c>
      <c r="D76" s="75" t="s">
        <v>751</v>
      </c>
      <c r="E76" s="193" t="s">
        <v>752</v>
      </c>
      <c r="F76" s="5" t="s">
        <v>43</v>
      </c>
      <c r="G76" s="12"/>
      <c r="H76" s="38">
        <v>3497.7619999999997</v>
      </c>
      <c r="I76" s="38">
        <v>1985.7940000000001</v>
      </c>
      <c r="J76" s="38">
        <v>200.73099999999999</v>
      </c>
      <c r="K76" s="38">
        <v>547.97199999999998</v>
      </c>
      <c r="L76" s="12"/>
      <c r="M76" s="38">
        <v>1557</v>
      </c>
      <c r="N76" s="38">
        <v>1396</v>
      </c>
      <c r="O76" s="38">
        <v>1156</v>
      </c>
      <c r="P76" s="38">
        <v>959</v>
      </c>
      <c r="Q76" s="38">
        <v>1128</v>
      </c>
      <c r="R76" s="38">
        <v>3039</v>
      </c>
      <c r="S76" s="38">
        <v>992</v>
      </c>
      <c r="T76" s="38">
        <v>1300</v>
      </c>
      <c r="U76" s="38">
        <v>1868</v>
      </c>
      <c r="V76" s="38">
        <v>1347</v>
      </c>
      <c r="W76" s="38">
        <v>1456</v>
      </c>
      <c r="X76" s="38">
        <v>1162</v>
      </c>
      <c r="Y76" s="12"/>
      <c r="Z76" s="38">
        <v>1081.0000000000005</v>
      </c>
      <c r="AA76" s="38">
        <v>431.99999999999994</v>
      </c>
      <c r="AB76" s="38">
        <v>461.00000000000028</v>
      </c>
      <c r="AC76" s="38">
        <v>569.99999999999943</v>
      </c>
      <c r="AD76" s="38">
        <v>217.99999999999997</v>
      </c>
      <c r="AE76" s="38">
        <v>79.999999999999176</v>
      </c>
      <c r="AF76" s="38">
        <v>223.99999999999997</v>
      </c>
      <c r="AG76" s="38">
        <v>169.00000000000048</v>
      </c>
      <c r="AH76" s="12"/>
    </row>
    <row r="77" spans="1:34" s="1" customFormat="1" ht="12.95" customHeight="1" x14ac:dyDescent="0.2">
      <c r="A77" s="3"/>
      <c r="B77" s="148">
        <v>90</v>
      </c>
      <c r="C77" s="27" t="s">
        <v>202</v>
      </c>
      <c r="D77" s="75" t="s">
        <v>753</v>
      </c>
      <c r="E77" s="193" t="s">
        <v>754</v>
      </c>
      <c r="F77" s="5" t="s">
        <v>43</v>
      </c>
      <c r="G77" s="12"/>
      <c r="H77" s="38">
        <v>3596.8380000000002</v>
      </c>
      <c r="I77" s="38">
        <v>2057.6819999999998</v>
      </c>
      <c r="J77" s="38">
        <v>209.86500000000001</v>
      </c>
      <c r="K77" s="38">
        <v>569.90700000000004</v>
      </c>
      <c r="L77" s="12"/>
      <c r="M77" s="38">
        <v>1592</v>
      </c>
      <c r="N77" s="38">
        <v>1414</v>
      </c>
      <c r="O77" s="38">
        <v>1184</v>
      </c>
      <c r="P77" s="38">
        <v>982</v>
      </c>
      <c r="Q77" s="38">
        <v>1149</v>
      </c>
      <c r="R77" s="38">
        <v>3133</v>
      </c>
      <c r="S77" s="38">
        <v>1020.9999999999999</v>
      </c>
      <c r="T77" s="38">
        <v>1314</v>
      </c>
      <c r="U77" s="38">
        <v>1891</v>
      </c>
      <c r="V77" s="120">
        <v>1381</v>
      </c>
      <c r="W77" s="120">
        <v>1499</v>
      </c>
      <c r="X77" s="120">
        <v>1185</v>
      </c>
      <c r="Y77" s="12"/>
      <c r="Z77" s="120">
        <v>1123.9999999999998</v>
      </c>
      <c r="AA77" s="120">
        <v>481.00000000000034</v>
      </c>
      <c r="AB77" s="120">
        <v>1468.0000000000009</v>
      </c>
      <c r="AC77" s="120">
        <v>645.99999999999989</v>
      </c>
      <c r="AD77" s="120">
        <v>242</v>
      </c>
      <c r="AE77" s="120">
        <v>85.999999999999403</v>
      </c>
      <c r="AF77" s="38">
        <v>1143</v>
      </c>
      <c r="AG77" s="38">
        <v>183.00000000000159</v>
      </c>
      <c r="AH77" s="12"/>
    </row>
    <row r="78" spans="1:34" s="1" customFormat="1" ht="12.95" customHeight="1" x14ac:dyDescent="0.2">
      <c r="A78" s="3"/>
      <c r="B78" s="148">
        <v>120</v>
      </c>
      <c r="C78" s="27" t="s">
        <v>203</v>
      </c>
      <c r="D78" s="75" t="s">
        <v>755</v>
      </c>
      <c r="E78" s="193" t="s">
        <v>756</v>
      </c>
      <c r="F78" s="5" t="s">
        <v>43</v>
      </c>
      <c r="G78" s="12"/>
      <c r="H78" s="38">
        <v>3639.0859999999998</v>
      </c>
      <c r="I78" s="38">
        <v>2114.741</v>
      </c>
      <c r="J78" s="38">
        <v>221.69900000000001</v>
      </c>
      <c r="K78" s="38">
        <v>602.64400000000001</v>
      </c>
      <c r="L78" s="12"/>
      <c r="M78" s="38">
        <v>1621</v>
      </c>
      <c r="N78" s="38">
        <v>1457</v>
      </c>
      <c r="O78" s="30">
        <v>1209</v>
      </c>
      <c r="P78" s="30">
        <v>1002</v>
      </c>
      <c r="Q78" s="38">
        <v>1168</v>
      </c>
      <c r="R78" s="38">
        <v>3239</v>
      </c>
      <c r="S78" s="38">
        <v>1046</v>
      </c>
      <c r="T78" s="38">
        <v>1331</v>
      </c>
      <c r="U78" s="41">
        <v>1918</v>
      </c>
      <c r="V78" s="41">
        <v>1410</v>
      </c>
      <c r="W78" s="41">
        <v>1528</v>
      </c>
      <c r="X78" s="41">
        <v>1202</v>
      </c>
      <c r="Y78" s="12"/>
      <c r="Z78" s="41">
        <v>1147.9999999999998</v>
      </c>
      <c r="AA78" s="41">
        <v>508.99999999999989</v>
      </c>
      <c r="AB78" s="41">
        <v>1498.0000000000002</v>
      </c>
      <c r="AC78" s="41">
        <v>675.99999999999932</v>
      </c>
      <c r="AD78" s="41">
        <v>264.00000000000023</v>
      </c>
      <c r="AE78" s="41">
        <v>93.999999999999417</v>
      </c>
      <c r="AF78" s="41">
        <v>4133</v>
      </c>
      <c r="AG78" s="41">
        <v>194.00000000000085</v>
      </c>
      <c r="AH78" s="12"/>
    </row>
    <row r="79" spans="1:34" s="1" customFormat="1" ht="12.95" customHeight="1" x14ac:dyDescent="0.2">
      <c r="A79" s="3"/>
      <c r="B79" s="148">
        <v>150</v>
      </c>
      <c r="C79" s="27" t="s">
        <v>204</v>
      </c>
      <c r="D79" s="75" t="s">
        <v>757</v>
      </c>
      <c r="E79" s="193" t="s">
        <v>758</v>
      </c>
      <c r="F79" s="5" t="s">
        <v>43</v>
      </c>
      <c r="G79" s="12"/>
      <c r="H79" s="38">
        <v>3789.9839999999999</v>
      </c>
      <c r="I79" s="38">
        <v>2182.971</v>
      </c>
      <c r="J79" s="38">
        <v>235.077</v>
      </c>
      <c r="K79" s="38">
        <v>627.16300000000001</v>
      </c>
      <c r="L79" s="12"/>
      <c r="M79" s="38">
        <v>1631</v>
      </c>
      <c r="N79" s="38">
        <v>1460</v>
      </c>
      <c r="O79" s="30">
        <v>1220</v>
      </c>
      <c r="P79" s="30">
        <v>1012</v>
      </c>
      <c r="Q79" s="38">
        <v>1174</v>
      </c>
      <c r="R79" s="38">
        <v>3277</v>
      </c>
      <c r="S79" s="38">
        <v>1060</v>
      </c>
      <c r="T79" s="38">
        <v>1343</v>
      </c>
      <c r="U79" s="41">
        <v>1936</v>
      </c>
      <c r="V79" s="41">
        <v>1425</v>
      </c>
      <c r="W79" s="41">
        <v>1538</v>
      </c>
      <c r="X79" s="41">
        <v>1210</v>
      </c>
      <c r="Y79" s="12"/>
      <c r="Z79" s="41">
        <v>1176.0000000000002</v>
      </c>
      <c r="AA79" s="41">
        <v>524</v>
      </c>
      <c r="AB79" s="41">
        <v>4466</v>
      </c>
      <c r="AC79" s="41">
        <v>696.00000000000057</v>
      </c>
      <c r="AD79" s="41">
        <v>272.00000000000023</v>
      </c>
      <c r="AE79" s="41">
        <v>101.99999999999943</v>
      </c>
      <c r="AF79" s="41">
        <v>5120</v>
      </c>
      <c r="AG79" s="41">
        <v>205.00000000000006</v>
      </c>
      <c r="AH79" s="12"/>
    </row>
    <row r="80" spans="1:34" s="1" customFormat="1" ht="12.95" customHeight="1" x14ac:dyDescent="0.2">
      <c r="A80" s="3"/>
      <c r="B80" s="148">
        <v>180</v>
      </c>
      <c r="C80" s="27" t="s">
        <v>205</v>
      </c>
      <c r="D80" s="75" t="s">
        <v>759</v>
      </c>
      <c r="E80" s="193" t="s">
        <v>760</v>
      </c>
      <c r="F80" s="5" t="s">
        <v>43</v>
      </c>
      <c r="G80" s="12"/>
      <c r="H80" s="38">
        <v>3817.9789999999998</v>
      </c>
      <c r="I80" s="38">
        <v>2187.759</v>
      </c>
      <c r="J80" s="38">
        <v>237.19899999999998</v>
      </c>
      <c r="K80" s="38">
        <v>632.06700000000001</v>
      </c>
      <c r="L80" s="12"/>
      <c r="M80" s="38">
        <v>1656</v>
      </c>
      <c r="N80" s="38">
        <v>1460</v>
      </c>
      <c r="O80" s="30">
        <v>1223</v>
      </c>
      <c r="P80" s="30">
        <v>1015</v>
      </c>
      <c r="Q80" s="38">
        <v>1180</v>
      </c>
      <c r="R80" s="38">
        <v>3324</v>
      </c>
      <c r="S80" s="38">
        <v>1067</v>
      </c>
      <c r="T80" s="38">
        <v>1348</v>
      </c>
      <c r="U80" s="41">
        <v>1941</v>
      </c>
      <c r="V80" s="41">
        <v>1436</v>
      </c>
      <c r="W80" s="41">
        <v>1547</v>
      </c>
      <c r="X80" s="41">
        <v>1212</v>
      </c>
      <c r="Y80" s="12"/>
      <c r="Z80" s="41">
        <v>1323.9999999999998</v>
      </c>
      <c r="AA80" s="41">
        <v>558.00000000000023</v>
      </c>
      <c r="AB80" s="41">
        <v>6415.9999999999991</v>
      </c>
      <c r="AC80" s="41">
        <v>729.00000000000011</v>
      </c>
      <c r="AD80" s="41">
        <v>288.00000000000023</v>
      </c>
      <c r="AE80" s="41">
        <v>114.99999999999932</v>
      </c>
      <c r="AF80" s="41">
        <v>7103.0000000000009</v>
      </c>
      <c r="AG80" s="41">
        <v>229.00000000000097</v>
      </c>
      <c r="AH80" s="12"/>
    </row>
    <row r="81" spans="1:34" s="1" customFormat="1" ht="12.95" customHeight="1" x14ac:dyDescent="0.2">
      <c r="A81" s="3"/>
      <c r="B81" s="148">
        <v>210</v>
      </c>
      <c r="C81" s="27" t="s">
        <v>206</v>
      </c>
      <c r="D81" s="75" t="s">
        <v>761</v>
      </c>
      <c r="E81" s="193" t="s">
        <v>762</v>
      </c>
      <c r="F81" s="5" t="s">
        <v>43</v>
      </c>
      <c r="G81" s="12"/>
      <c r="H81" s="38">
        <v>3895.1210000000001</v>
      </c>
      <c r="I81" s="38">
        <v>2197.0030000000002</v>
      </c>
      <c r="J81" s="38">
        <v>241.24</v>
      </c>
      <c r="K81" s="38">
        <v>644.923</v>
      </c>
      <c r="L81" s="12"/>
      <c r="M81" s="38">
        <v>1660</v>
      </c>
      <c r="N81" s="38">
        <v>1457</v>
      </c>
      <c r="O81" s="30">
        <v>1223</v>
      </c>
      <c r="P81" s="30">
        <v>1019</v>
      </c>
      <c r="Q81" s="38">
        <v>1183</v>
      </c>
      <c r="R81" s="38">
        <v>3334</v>
      </c>
      <c r="S81" s="38">
        <v>1068</v>
      </c>
      <c r="T81" s="38">
        <v>1359</v>
      </c>
      <c r="U81" s="41">
        <v>1944</v>
      </c>
      <c r="V81" s="41">
        <v>1432</v>
      </c>
      <c r="W81" s="41">
        <v>1552</v>
      </c>
      <c r="X81" s="41">
        <v>1216</v>
      </c>
      <c r="Y81" s="12"/>
      <c r="Z81" s="41">
        <v>1336.0000000000002</v>
      </c>
      <c r="AA81" s="41">
        <v>584.00000000000011</v>
      </c>
      <c r="AB81" s="41">
        <v>11398</v>
      </c>
      <c r="AC81" s="41">
        <v>751.00000000000034</v>
      </c>
      <c r="AD81" s="41">
        <v>296.00000000000028</v>
      </c>
      <c r="AE81" s="41">
        <v>118.99999999999977</v>
      </c>
      <c r="AF81" s="41">
        <v>8096</v>
      </c>
      <c r="AG81" s="41">
        <v>235.00000000000119</v>
      </c>
      <c r="AH81" s="12"/>
    </row>
    <row r="82" spans="1:34" s="1" customFormat="1" ht="12.95" customHeight="1" x14ac:dyDescent="0.2">
      <c r="A82" s="3"/>
      <c r="B82" s="148">
        <v>240</v>
      </c>
      <c r="C82" s="27" t="s">
        <v>207</v>
      </c>
      <c r="D82" s="75" t="s">
        <v>763</v>
      </c>
      <c r="E82" s="193" t="s">
        <v>764</v>
      </c>
      <c r="F82" s="5" t="s">
        <v>43</v>
      </c>
      <c r="G82" s="12"/>
      <c r="H82" s="38">
        <v>3940.18</v>
      </c>
      <c r="I82" s="38">
        <v>2221.143</v>
      </c>
      <c r="J82" s="38">
        <v>247.23700000000002</v>
      </c>
      <c r="K82" s="38">
        <v>654.00100000000009</v>
      </c>
      <c r="L82" s="12"/>
      <c r="M82" s="38">
        <v>1660</v>
      </c>
      <c r="N82" s="38">
        <v>1449</v>
      </c>
      <c r="O82" s="30">
        <v>1285</v>
      </c>
      <c r="P82" s="30">
        <v>1022</v>
      </c>
      <c r="Q82" s="38">
        <v>1183</v>
      </c>
      <c r="R82" s="38">
        <v>3341</v>
      </c>
      <c r="S82" s="38">
        <v>1072</v>
      </c>
      <c r="T82" s="38">
        <v>1360</v>
      </c>
      <c r="U82" s="41">
        <v>1949</v>
      </c>
      <c r="V82" s="41">
        <v>1439</v>
      </c>
      <c r="W82" s="41">
        <v>1551</v>
      </c>
      <c r="X82" s="41">
        <v>1217</v>
      </c>
      <c r="Y82" s="12"/>
      <c r="Z82" s="41">
        <v>1354</v>
      </c>
      <c r="AA82" s="41">
        <v>605</v>
      </c>
      <c r="AB82" s="41">
        <v>14407</v>
      </c>
      <c r="AC82" s="41">
        <v>789.00000000000057</v>
      </c>
      <c r="AD82" s="41">
        <v>307.0000000000004</v>
      </c>
      <c r="AE82" s="41">
        <v>127.99999999999923</v>
      </c>
      <c r="AF82" s="41">
        <v>9212.0000000000018</v>
      </c>
      <c r="AG82" s="41">
        <v>244.00000000000153</v>
      </c>
      <c r="AH82" s="12"/>
    </row>
    <row r="83" spans="1:34" s="1" customFormat="1" ht="12.95" customHeight="1" x14ac:dyDescent="0.2">
      <c r="A83" s="3"/>
      <c r="B83" s="148">
        <v>270</v>
      </c>
      <c r="C83" s="27" t="s">
        <v>208</v>
      </c>
      <c r="D83" s="75" t="s">
        <v>765</v>
      </c>
      <c r="E83" s="193" t="s">
        <v>766</v>
      </c>
      <c r="F83" s="5" t="s">
        <v>43</v>
      </c>
      <c r="G83" s="12"/>
      <c r="H83" s="38">
        <v>4014.7669999999998</v>
      </c>
      <c r="I83" s="38">
        <v>2247.5439999999999</v>
      </c>
      <c r="J83" s="38">
        <v>251.58999999999997</v>
      </c>
      <c r="K83" s="38">
        <v>671.43</v>
      </c>
      <c r="L83" s="12"/>
      <c r="M83" s="38">
        <v>1654</v>
      </c>
      <c r="N83" s="38">
        <v>1444</v>
      </c>
      <c r="O83" s="30">
        <v>1286</v>
      </c>
      <c r="P83" s="30">
        <v>1024</v>
      </c>
      <c r="Q83" s="38">
        <v>1182</v>
      </c>
      <c r="R83" s="38">
        <v>3346</v>
      </c>
      <c r="S83" s="38">
        <v>1069</v>
      </c>
      <c r="T83" s="38">
        <v>1363</v>
      </c>
      <c r="U83" s="41">
        <v>1952</v>
      </c>
      <c r="V83" s="41">
        <v>1448</v>
      </c>
      <c r="W83" s="41">
        <v>1550</v>
      </c>
      <c r="X83" s="41">
        <v>1214</v>
      </c>
      <c r="Y83" s="12"/>
      <c r="Z83" s="41">
        <v>1363.9999999999998</v>
      </c>
      <c r="AA83" s="41">
        <v>612.00000000000011</v>
      </c>
      <c r="AB83" s="41">
        <v>16408</v>
      </c>
      <c r="AC83" s="41">
        <v>822.99999999999955</v>
      </c>
      <c r="AD83" s="41">
        <v>312.00000000000028</v>
      </c>
      <c r="AE83" s="41">
        <v>127.19999999999931</v>
      </c>
      <c r="AF83" s="41">
        <v>9223</v>
      </c>
      <c r="AG83" s="41">
        <v>259.00000000000034</v>
      </c>
      <c r="AH83" s="12"/>
    </row>
    <row r="84" spans="1:34" s="1" customFormat="1" ht="12.95" customHeight="1" x14ac:dyDescent="0.2">
      <c r="A84" s="3"/>
      <c r="B84" s="148">
        <v>300</v>
      </c>
      <c r="C84" s="27" t="s">
        <v>209</v>
      </c>
      <c r="D84" s="75" t="s">
        <v>767</v>
      </c>
      <c r="E84" s="193" t="s">
        <v>768</v>
      </c>
      <c r="F84" s="5" t="s">
        <v>43</v>
      </c>
      <c r="G84" s="12"/>
      <c r="H84" s="38">
        <v>3999.1850000000004</v>
      </c>
      <c r="I84" s="38">
        <v>2245.8490000000002</v>
      </c>
      <c r="J84" s="38">
        <v>252.55699999999999</v>
      </c>
      <c r="K84" s="38">
        <v>672.21600000000001</v>
      </c>
      <c r="L84" s="12"/>
      <c r="M84" s="38">
        <v>1649</v>
      </c>
      <c r="N84" s="38">
        <v>1439</v>
      </c>
      <c r="O84" s="30">
        <v>1284</v>
      </c>
      <c r="P84" s="30">
        <v>1022</v>
      </c>
      <c r="Q84" s="38">
        <v>1180</v>
      </c>
      <c r="R84" s="38">
        <v>3345</v>
      </c>
      <c r="S84" s="38">
        <v>1070</v>
      </c>
      <c r="T84" s="38">
        <v>1360</v>
      </c>
      <c r="U84" s="41">
        <v>1955</v>
      </c>
      <c r="V84" s="41">
        <v>1446</v>
      </c>
      <c r="W84" s="41">
        <v>1547</v>
      </c>
      <c r="X84" s="41">
        <v>1212</v>
      </c>
      <c r="Y84" s="12"/>
      <c r="Z84" s="41">
        <v>1381.0000000000002</v>
      </c>
      <c r="AA84" s="41">
        <v>613</v>
      </c>
      <c r="AB84" s="41">
        <v>16409.2</v>
      </c>
      <c r="AC84" s="41">
        <v>831.99999999999989</v>
      </c>
      <c r="AD84" s="41">
        <v>310.99999999999994</v>
      </c>
      <c r="AE84" s="41">
        <v>152.99999999999957</v>
      </c>
      <c r="AF84" s="41">
        <v>9225.0000000000018</v>
      </c>
      <c r="AG84" s="41">
        <v>262.00000000000045</v>
      </c>
      <c r="AH84" s="12"/>
    </row>
    <row r="85" spans="1:34" s="1" customFormat="1" ht="12.95" customHeight="1" x14ac:dyDescent="0.2">
      <c r="A85" s="3"/>
      <c r="B85" s="148">
        <v>330</v>
      </c>
      <c r="C85" s="27" t="s">
        <v>210</v>
      </c>
      <c r="D85" s="75" t="s">
        <v>769</v>
      </c>
      <c r="E85" s="193" t="s">
        <v>770</v>
      </c>
      <c r="F85" s="5" t="s">
        <v>43</v>
      </c>
      <c r="G85" s="12"/>
      <c r="H85" s="38">
        <v>3997.7930000000001</v>
      </c>
      <c r="I85" s="38">
        <v>2253.0230000000001</v>
      </c>
      <c r="J85" s="38">
        <v>254.49100000000001</v>
      </c>
      <c r="K85" s="38">
        <v>669.59199999999998</v>
      </c>
      <c r="L85" s="12"/>
      <c r="M85" s="38">
        <v>1662</v>
      </c>
      <c r="N85" s="38">
        <v>1451</v>
      </c>
      <c r="O85" s="30">
        <v>1294</v>
      </c>
      <c r="P85" s="30">
        <v>1026</v>
      </c>
      <c r="Q85" s="38">
        <v>1185</v>
      </c>
      <c r="R85" s="38">
        <v>3349</v>
      </c>
      <c r="S85" s="38">
        <v>1077</v>
      </c>
      <c r="T85" s="38">
        <v>1364</v>
      </c>
      <c r="U85" s="41">
        <v>1964</v>
      </c>
      <c r="V85" s="41">
        <v>1441</v>
      </c>
      <c r="W85" s="41">
        <v>1552</v>
      </c>
      <c r="X85" s="41">
        <v>1228</v>
      </c>
      <c r="Y85" s="12"/>
      <c r="Z85" s="41">
        <v>1396</v>
      </c>
      <c r="AA85" s="41">
        <v>625</v>
      </c>
      <c r="AB85" s="41">
        <v>16420</v>
      </c>
      <c r="AC85" s="41">
        <v>851</v>
      </c>
      <c r="AD85" s="41">
        <v>315.0000000000004</v>
      </c>
      <c r="AE85" s="41">
        <v>157.00000000000003</v>
      </c>
      <c r="AF85" s="41">
        <v>9232.0000000000018</v>
      </c>
      <c r="AG85" s="41">
        <v>277.00000000000102</v>
      </c>
      <c r="AH85" s="12"/>
    </row>
    <row r="86" spans="1:34" s="1" customFormat="1" ht="12.95" customHeight="1" x14ac:dyDescent="0.2">
      <c r="A86" s="3"/>
      <c r="B86" s="148">
        <v>360</v>
      </c>
      <c r="C86" s="27" t="s">
        <v>211</v>
      </c>
      <c r="D86" s="75" t="s">
        <v>771</v>
      </c>
      <c r="E86" s="193" t="s">
        <v>772</v>
      </c>
      <c r="F86" s="5" t="s">
        <v>43</v>
      </c>
      <c r="G86" s="12"/>
      <c r="H86" s="38">
        <v>4049.7940000000003</v>
      </c>
      <c r="I86" s="38">
        <v>2317.3319999999999</v>
      </c>
      <c r="J86" s="38">
        <v>269.24199999999996</v>
      </c>
      <c r="K86" s="38">
        <v>682.90800000000002</v>
      </c>
      <c r="L86" s="12"/>
      <c r="M86" s="38">
        <v>1670</v>
      </c>
      <c r="N86" s="38">
        <v>1457</v>
      </c>
      <c r="O86" s="30">
        <v>1296</v>
      </c>
      <c r="P86" s="30">
        <v>1026</v>
      </c>
      <c r="Q86" s="38">
        <v>1189</v>
      </c>
      <c r="R86" s="38">
        <v>3354</v>
      </c>
      <c r="S86" s="38">
        <v>1081</v>
      </c>
      <c r="T86" s="38">
        <v>1364</v>
      </c>
      <c r="U86" s="41">
        <v>1968</v>
      </c>
      <c r="V86" s="41">
        <v>1439</v>
      </c>
      <c r="W86" s="41">
        <v>1557</v>
      </c>
      <c r="X86" s="41">
        <v>1237</v>
      </c>
      <c r="Y86" s="12"/>
      <c r="Z86" s="41">
        <v>1407</v>
      </c>
      <c r="AA86" s="41">
        <v>633.99999999999989</v>
      </c>
      <c r="AB86" s="41">
        <v>16418</v>
      </c>
      <c r="AC86" s="41">
        <v>863.99999999999989</v>
      </c>
      <c r="AD86" s="41">
        <v>320.00000000000028</v>
      </c>
      <c r="AE86" s="41">
        <v>158.9999999999998</v>
      </c>
      <c r="AF86" s="41">
        <v>9237</v>
      </c>
      <c r="AG86" s="41">
        <v>280.00000000000114</v>
      </c>
      <c r="AH86" s="12"/>
    </row>
    <row r="87" spans="1:34" s="1" customFormat="1" ht="12.95" customHeight="1" x14ac:dyDescent="0.2">
      <c r="A87" s="3"/>
      <c r="B87" s="82" t="s">
        <v>34</v>
      </c>
      <c r="C87" s="63" t="s">
        <v>360</v>
      </c>
      <c r="D87" s="70"/>
      <c r="E87" s="65"/>
      <c r="F87" s="12"/>
      <c r="G87" s="12"/>
      <c r="H87" s="35"/>
      <c r="I87" s="35"/>
      <c r="J87" s="35"/>
      <c r="K87" s="35"/>
      <c r="L87" s="12"/>
      <c r="M87" s="35"/>
      <c r="N87" s="35"/>
      <c r="O87" s="35"/>
      <c r="P87" s="35"/>
      <c r="Q87" s="35"/>
      <c r="R87" s="35"/>
      <c r="S87" s="35"/>
      <c r="T87" s="35"/>
      <c r="U87" s="35"/>
      <c r="V87" s="35"/>
      <c r="W87" s="35"/>
      <c r="X87" s="35"/>
      <c r="Y87" s="12"/>
      <c r="Z87" s="35"/>
      <c r="AA87" s="35"/>
      <c r="AB87" s="35"/>
      <c r="AC87" s="35"/>
      <c r="AD87" s="35"/>
      <c r="AE87" s="35"/>
      <c r="AF87" s="35"/>
      <c r="AG87" s="35"/>
      <c r="AH87" s="12"/>
    </row>
    <row r="88" spans="1:34" s="1" customFormat="1" ht="12.95" customHeight="1" x14ac:dyDescent="0.2">
      <c r="A88" s="3"/>
      <c r="B88" s="84"/>
      <c r="C88" s="66" t="s">
        <v>348</v>
      </c>
      <c r="D88" s="71" t="s">
        <v>112</v>
      </c>
      <c r="E88" s="198" t="s">
        <v>382</v>
      </c>
      <c r="F88" s="5" t="s">
        <v>74</v>
      </c>
      <c r="G88" s="12"/>
      <c r="H88" s="41">
        <v>180</v>
      </c>
      <c r="I88" s="41">
        <v>180</v>
      </c>
      <c r="J88" s="41">
        <v>180</v>
      </c>
      <c r="K88" s="41">
        <v>180</v>
      </c>
      <c r="L88" s="12"/>
      <c r="M88" s="118"/>
      <c r="N88" s="118"/>
      <c r="O88" s="118"/>
      <c r="P88" s="118"/>
      <c r="Q88" s="118"/>
      <c r="R88" s="118"/>
      <c r="S88" s="118"/>
      <c r="T88" s="118"/>
      <c r="U88" s="118"/>
      <c r="V88" s="118"/>
      <c r="W88" s="118"/>
      <c r="X88" s="118"/>
      <c r="Y88" s="12"/>
      <c r="Z88" s="118"/>
      <c r="AA88" s="118"/>
      <c r="AB88" s="118"/>
      <c r="AC88" s="118"/>
      <c r="AD88" s="118"/>
      <c r="AE88" s="118"/>
      <c r="AF88" s="118"/>
      <c r="AG88" s="118"/>
      <c r="AH88" s="12"/>
    </row>
    <row r="89" spans="1:34" s="1" customFormat="1" ht="12.95" customHeight="1" x14ac:dyDescent="0.2">
      <c r="A89" s="3"/>
      <c r="B89" s="84"/>
      <c r="C89" s="66" t="s">
        <v>349</v>
      </c>
      <c r="D89" s="67" t="s">
        <v>773</v>
      </c>
      <c r="E89" s="199" t="s">
        <v>383</v>
      </c>
      <c r="F89" s="5" t="s">
        <v>43</v>
      </c>
      <c r="G89" s="12"/>
      <c r="H89" s="42">
        <v>3811.933</v>
      </c>
      <c r="I89" s="42">
        <v>2067.14</v>
      </c>
      <c r="J89" s="42">
        <v>224.22900000000001</v>
      </c>
      <c r="K89" s="42">
        <v>575.4</v>
      </c>
      <c r="L89" s="12"/>
      <c r="M89" s="118"/>
      <c r="N89" s="118"/>
      <c r="O89" s="118"/>
      <c r="P89" s="118"/>
      <c r="Q89" s="118"/>
      <c r="R89" s="118"/>
      <c r="S89" s="118"/>
      <c r="T89" s="118"/>
      <c r="U89" s="118"/>
      <c r="V89" s="118"/>
      <c r="W89" s="118"/>
      <c r="X89" s="118"/>
      <c r="Y89" s="12"/>
      <c r="Z89" s="118"/>
      <c r="AA89" s="118"/>
      <c r="AB89" s="118"/>
      <c r="AC89" s="118"/>
      <c r="AD89" s="118"/>
      <c r="AE89" s="118"/>
      <c r="AF89" s="118"/>
      <c r="AG89" s="118"/>
      <c r="AH89" s="12"/>
    </row>
    <row r="90" spans="1:34" s="1" customFormat="1" ht="12.95" customHeight="1" x14ac:dyDescent="0.2">
      <c r="A90" s="3"/>
      <c r="B90" s="84"/>
      <c r="C90" s="66" t="s">
        <v>212</v>
      </c>
      <c r="D90" s="67" t="s">
        <v>774</v>
      </c>
      <c r="E90" s="199" t="s">
        <v>384</v>
      </c>
      <c r="F90" s="5" t="s">
        <v>43</v>
      </c>
      <c r="G90" s="12"/>
      <c r="H90" s="42">
        <v>3725.8980000000001</v>
      </c>
      <c r="I90" s="42">
        <v>2021.655</v>
      </c>
      <c r="J90" s="42">
        <v>222.82900000000001</v>
      </c>
      <c r="K90" s="42">
        <v>578.15700000000004</v>
      </c>
      <c r="L90" s="12"/>
      <c r="M90" s="118"/>
      <c r="N90" s="118"/>
      <c r="O90" s="118"/>
      <c r="P90" s="118"/>
      <c r="Q90" s="118"/>
      <c r="R90" s="118"/>
      <c r="S90" s="118"/>
      <c r="T90" s="118"/>
      <c r="U90" s="118"/>
      <c r="V90" s="118"/>
      <c r="W90" s="118"/>
      <c r="X90" s="118"/>
      <c r="Y90" s="12"/>
      <c r="Z90" s="118"/>
      <c r="AA90" s="118"/>
      <c r="AB90" s="118"/>
      <c r="AC90" s="118"/>
      <c r="AD90" s="118"/>
      <c r="AE90" s="118"/>
      <c r="AF90" s="118"/>
      <c r="AG90" s="118"/>
      <c r="AH90" s="12"/>
    </row>
    <row r="91" spans="1:34" s="1" customFormat="1" ht="12.95" customHeight="1" x14ac:dyDescent="0.2">
      <c r="A91" s="5"/>
      <c r="B91" s="84"/>
      <c r="C91" s="66" t="s">
        <v>213</v>
      </c>
      <c r="D91" s="71" t="s">
        <v>113</v>
      </c>
      <c r="E91" s="74" t="s">
        <v>385</v>
      </c>
      <c r="F91" s="5" t="s">
        <v>12</v>
      </c>
      <c r="G91" s="12"/>
      <c r="H91" s="41">
        <v>21</v>
      </c>
      <c r="I91" s="41">
        <v>21</v>
      </c>
      <c r="J91" s="41">
        <v>21</v>
      </c>
      <c r="K91" s="41">
        <v>21</v>
      </c>
      <c r="L91" s="12"/>
      <c r="M91" s="118"/>
      <c r="N91" s="118"/>
      <c r="O91" s="118"/>
      <c r="P91" s="118"/>
      <c r="Q91" s="118"/>
      <c r="R91" s="118"/>
      <c r="S91" s="118"/>
      <c r="T91" s="118"/>
      <c r="U91" s="118"/>
      <c r="V91" s="118"/>
      <c r="W91" s="118"/>
      <c r="X91" s="118"/>
      <c r="Y91" s="12"/>
      <c r="Z91" s="118"/>
      <c r="AA91" s="118"/>
      <c r="AB91" s="118"/>
      <c r="AC91" s="118"/>
      <c r="AD91" s="118"/>
      <c r="AE91" s="118"/>
      <c r="AF91" s="118"/>
      <c r="AG91" s="118"/>
      <c r="AH91" s="12"/>
    </row>
    <row r="92" spans="1:34" s="1" customFormat="1" ht="12.95" customHeight="1" x14ac:dyDescent="0.2">
      <c r="A92" s="3"/>
      <c r="B92" s="11" t="s">
        <v>65</v>
      </c>
      <c r="C92" s="9" t="s">
        <v>118</v>
      </c>
      <c r="D92" s="70"/>
      <c r="E92" s="65"/>
      <c r="F92" s="12"/>
      <c r="G92" s="12"/>
      <c r="H92" s="35"/>
      <c r="I92" s="35"/>
      <c r="J92" s="35"/>
      <c r="K92" s="35"/>
      <c r="L92" s="12"/>
      <c r="M92" s="35"/>
      <c r="N92" s="35"/>
      <c r="O92" s="35"/>
      <c r="P92" s="35"/>
      <c r="Q92" s="35"/>
      <c r="R92" s="35"/>
      <c r="S92" s="35"/>
      <c r="T92" s="35"/>
      <c r="U92" s="35"/>
      <c r="V92" s="35"/>
      <c r="W92" s="35"/>
      <c r="X92" s="35"/>
      <c r="Y92" s="12"/>
      <c r="Z92" s="35"/>
      <c r="AA92" s="35"/>
      <c r="AB92" s="35"/>
      <c r="AC92" s="35"/>
      <c r="AD92" s="35"/>
      <c r="AE92" s="35"/>
      <c r="AF92" s="35"/>
      <c r="AG92" s="35"/>
      <c r="AH92" s="12"/>
    </row>
    <row r="93" spans="1:34" s="1" customFormat="1" ht="12.95" customHeight="1" x14ac:dyDescent="0.2">
      <c r="A93" s="3"/>
      <c r="C93" s="6" t="s">
        <v>216</v>
      </c>
      <c r="D93" s="67" t="s">
        <v>714</v>
      </c>
      <c r="E93" s="197" t="s">
        <v>279</v>
      </c>
      <c r="F93" s="5" t="s">
        <v>8</v>
      </c>
      <c r="G93" s="12"/>
      <c r="H93" s="118"/>
      <c r="I93" s="118"/>
      <c r="J93" s="118"/>
      <c r="K93" s="118"/>
      <c r="L93" s="12"/>
      <c r="M93" s="118"/>
      <c r="N93" s="118"/>
      <c r="O93" s="118"/>
      <c r="P93" s="118"/>
      <c r="Q93" s="118"/>
      <c r="R93" s="118"/>
      <c r="S93" s="118"/>
      <c r="T93" s="118"/>
      <c r="U93" s="118"/>
      <c r="V93" s="118"/>
      <c r="W93" s="118"/>
      <c r="X93" s="118"/>
      <c r="Y93" s="12"/>
      <c r="Z93" s="118"/>
      <c r="AA93" s="118"/>
      <c r="AB93" s="118"/>
      <c r="AC93" s="118"/>
      <c r="AD93" s="118"/>
      <c r="AE93" s="118"/>
      <c r="AF93" s="118"/>
      <c r="AG93" s="118"/>
      <c r="AH93" s="12"/>
    </row>
    <row r="94" spans="1:34" s="1" customFormat="1" ht="12.95" customHeight="1" x14ac:dyDescent="0.2">
      <c r="A94" s="3"/>
      <c r="C94" s="6" t="s">
        <v>217</v>
      </c>
      <c r="D94" s="67" t="s">
        <v>715</v>
      </c>
      <c r="E94" s="197" t="s">
        <v>280</v>
      </c>
      <c r="F94" s="5" t="s">
        <v>8</v>
      </c>
      <c r="G94" s="12"/>
      <c r="H94" s="118"/>
      <c r="I94" s="118"/>
      <c r="J94" s="118"/>
      <c r="K94" s="118"/>
      <c r="L94" s="12"/>
      <c r="M94" s="118"/>
      <c r="N94" s="118"/>
      <c r="O94" s="118"/>
      <c r="P94" s="118"/>
      <c r="Q94" s="118"/>
      <c r="R94" s="118"/>
      <c r="S94" s="118"/>
      <c r="T94" s="118"/>
      <c r="U94" s="118"/>
      <c r="V94" s="118"/>
      <c r="W94" s="118"/>
      <c r="X94" s="118"/>
      <c r="Y94" s="12"/>
      <c r="Z94" s="118"/>
      <c r="AA94" s="118"/>
      <c r="AB94" s="118"/>
      <c r="AC94" s="118"/>
      <c r="AD94" s="118"/>
      <c r="AE94" s="118"/>
      <c r="AF94" s="118"/>
      <c r="AG94" s="118"/>
      <c r="AH94" s="12"/>
    </row>
    <row r="95" spans="1:34" s="1" customFormat="1" ht="12.95" customHeight="1" x14ac:dyDescent="0.2">
      <c r="A95" s="3"/>
      <c r="C95" s="6" t="s">
        <v>218</v>
      </c>
      <c r="D95" s="67" t="s">
        <v>716</v>
      </c>
      <c r="E95" s="197" t="s">
        <v>281</v>
      </c>
      <c r="F95" s="5" t="s">
        <v>8</v>
      </c>
      <c r="G95" s="12"/>
      <c r="H95" s="118"/>
      <c r="I95" s="118"/>
      <c r="J95" s="118"/>
      <c r="K95" s="118"/>
      <c r="L95" s="12"/>
      <c r="M95" s="118"/>
      <c r="N95" s="118"/>
      <c r="O95" s="118"/>
      <c r="P95" s="118"/>
      <c r="Q95" s="118"/>
      <c r="R95" s="118"/>
      <c r="S95" s="118"/>
      <c r="T95" s="118"/>
      <c r="U95" s="118"/>
      <c r="V95" s="118"/>
      <c r="W95" s="118"/>
      <c r="X95" s="118"/>
      <c r="Y95" s="12"/>
      <c r="Z95" s="118"/>
      <c r="AA95" s="118"/>
      <c r="AB95" s="118"/>
      <c r="AC95" s="118"/>
      <c r="AD95" s="118"/>
      <c r="AE95" s="118"/>
      <c r="AF95" s="118"/>
      <c r="AG95" s="118"/>
      <c r="AH95" s="12"/>
    </row>
    <row r="96" spans="1:34" s="1" customFormat="1" ht="12.95" customHeight="1" x14ac:dyDescent="0.2">
      <c r="A96" s="3"/>
      <c r="C96" s="6" t="s">
        <v>219</v>
      </c>
      <c r="D96" s="67" t="s">
        <v>717</v>
      </c>
      <c r="E96" s="197" t="s">
        <v>77</v>
      </c>
      <c r="G96" s="12"/>
      <c r="H96" s="119"/>
      <c r="I96" s="119"/>
      <c r="J96" s="119"/>
      <c r="K96" s="119"/>
      <c r="L96" s="12"/>
      <c r="M96" s="119"/>
      <c r="N96" s="119"/>
      <c r="O96" s="119"/>
      <c r="P96" s="119"/>
      <c r="Q96" s="119"/>
      <c r="R96" s="119"/>
      <c r="S96" s="119"/>
      <c r="T96" s="119"/>
      <c r="U96" s="119"/>
      <c r="V96" s="119"/>
      <c r="W96" s="119"/>
      <c r="X96" s="119"/>
      <c r="Y96" s="12"/>
      <c r="Z96" s="119"/>
      <c r="AA96" s="119"/>
      <c r="AB96" s="119"/>
      <c r="AC96" s="119"/>
      <c r="AD96" s="119"/>
      <c r="AE96" s="119"/>
      <c r="AF96" s="119"/>
      <c r="AG96" s="119"/>
      <c r="AH96" s="12"/>
    </row>
    <row r="97" spans="1:34" s="1" customFormat="1" ht="12.95" customHeight="1" x14ac:dyDescent="0.2">
      <c r="A97" s="3"/>
      <c r="C97" s="6" t="s">
        <v>220</v>
      </c>
      <c r="D97" s="67" t="s">
        <v>144</v>
      </c>
      <c r="E97" s="197" t="s">
        <v>282</v>
      </c>
      <c r="F97" s="5" t="s">
        <v>11</v>
      </c>
      <c r="G97" s="12"/>
      <c r="H97" s="118"/>
      <c r="I97" s="118"/>
      <c r="J97" s="118"/>
      <c r="K97" s="118"/>
      <c r="L97" s="12"/>
      <c r="M97" s="118"/>
      <c r="N97" s="118"/>
      <c r="O97" s="118"/>
      <c r="P97" s="118"/>
      <c r="Q97" s="118"/>
      <c r="R97" s="118"/>
      <c r="S97" s="118"/>
      <c r="T97" s="118"/>
      <c r="U97" s="118"/>
      <c r="V97" s="118"/>
      <c r="W97" s="118"/>
      <c r="X97" s="118"/>
      <c r="Y97" s="12"/>
      <c r="Z97" s="118"/>
      <c r="AA97" s="118"/>
      <c r="AB97" s="118"/>
      <c r="AC97" s="118"/>
      <c r="AD97" s="118"/>
      <c r="AE97" s="118"/>
      <c r="AF97" s="118"/>
      <c r="AG97" s="118"/>
      <c r="AH97" s="12"/>
    </row>
    <row r="98" spans="1:34" s="1" customFormat="1" ht="12.95" customHeight="1" x14ac:dyDescent="0.2">
      <c r="A98" s="3"/>
      <c r="C98" s="6" t="s">
        <v>221</v>
      </c>
      <c r="D98" s="67" t="s">
        <v>145</v>
      </c>
      <c r="E98" s="197" t="s">
        <v>283</v>
      </c>
      <c r="F98" s="5" t="s">
        <v>11</v>
      </c>
      <c r="G98" s="12"/>
      <c r="H98" s="118"/>
      <c r="I98" s="118"/>
      <c r="J98" s="118"/>
      <c r="K98" s="118"/>
      <c r="L98" s="12"/>
      <c r="M98" s="118"/>
      <c r="N98" s="118"/>
      <c r="O98" s="118"/>
      <c r="P98" s="118"/>
      <c r="Q98" s="118"/>
      <c r="R98" s="118"/>
      <c r="S98" s="118"/>
      <c r="T98" s="118"/>
      <c r="U98" s="118"/>
      <c r="V98" s="118"/>
      <c r="W98" s="118"/>
      <c r="X98" s="118"/>
      <c r="Y98" s="12"/>
      <c r="Z98" s="118"/>
      <c r="AA98" s="118"/>
      <c r="AB98" s="118"/>
      <c r="AC98" s="118"/>
      <c r="AD98" s="118"/>
      <c r="AE98" s="118"/>
      <c r="AF98" s="118"/>
      <c r="AG98" s="118"/>
      <c r="AH98" s="12"/>
    </row>
    <row r="99" spans="1:34" s="129" customFormat="1" ht="12.95" customHeight="1" thickBot="1" x14ac:dyDescent="0.25">
      <c r="A99" s="128"/>
      <c r="C99" s="130" t="s">
        <v>222</v>
      </c>
      <c r="D99" s="131" t="s">
        <v>146</v>
      </c>
      <c r="E99" s="202" t="s">
        <v>284</v>
      </c>
      <c r="F99" s="132" t="s">
        <v>11</v>
      </c>
      <c r="G99" s="133"/>
      <c r="H99" s="118"/>
      <c r="I99" s="118"/>
      <c r="J99" s="118"/>
      <c r="K99" s="118"/>
      <c r="L99" s="133"/>
      <c r="M99" s="118"/>
      <c r="N99" s="118"/>
      <c r="O99" s="118"/>
      <c r="P99" s="118"/>
      <c r="Q99" s="118"/>
      <c r="R99" s="118"/>
      <c r="S99" s="118"/>
      <c r="T99" s="118"/>
      <c r="U99" s="118"/>
      <c r="V99" s="118"/>
      <c r="W99" s="118"/>
      <c r="X99" s="118"/>
      <c r="Y99" s="133"/>
      <c r="Z99" s="118"/>
      <c r="AA99" s="118"/>
      <c r="AB99" s="118"/>
      <c r="AC99" s="118"/>
      <c r="AD99" s="118"/>
      <c r="AE99" s="118"/>
      <c r="AF99" s="118"/>
      <c r="AG99" s="118"/>
      <c r="AH99" s="133"/>
    </row>
    <row r="100" spans="1:34" s="138" customFormat="1" ht="12.95" customHeight="1" x14ac:dyDescent="0.2">
      <c r="A100" s="137"/>
      <c r="C100" s="139"/>
      <c r="D100" s="8"/>
      <c r="E100" s="3"/>
      <c r="F100" s="140"/>
      <c r="G100" s="141"/>
      <c r="H100" s="142"/>
      <c r="I100" s="142"/>
      <c r="J100" s="142"/>
      <c r="K100" s="142"/>
      <c r="L100" s="141"/>
      <c r="M100" s="142"/>
      <c r="N100" s="142"/>
      <c r="O100" s="142"/>
      <c r="P100" s="142"/>
      <c r="Q100" s="142"/>
      <c r="R100" s="142"/>
      <c r="S100" s="142"/>
      <c r="T100" s="142"/>
      <c r="U100" s="142"/>
      <c r="V100" s="142"/>
      <c r="W100" s="142"/>
      <c r="X100" s="142"/>
      <c r="Y100" s="141"/>
      <c r="Z100" s="142"/>
      <c r="AA100" s="142"/>
      <c r="AB100" s="142"/>
      <c r="AC100" s="142"/>
      <c r="AD100" s="142"/>
      <c r="AE100" s="142"/>
      <c r="AF100" s="142"/>
      <c r="AG100" s="142"/>
      <c r="AH100" s="141"/>
    </row>
    <row r="101" spans="1:34" s="1" customFormat="1" ht="12.75" customHeight="1" x14ac:dyDescent="0.2">
      <c r="A101" s="3"/>
      <c r="C101" s="2"/>
      <c r="D101" s="8"/>
      <c r="E101" s="3"/>
      <c r="F101" s="5"/>
      <c r="G101" s="12"/>
      <c r="H101" s="30"/>
      <c r="I101" s="30"/>
      <c r="J101" s="30"/>
      <c r="K101" s="30"/>
      <c r="L101" s="12"/>
      <c r="M101" s="30"/>
      <c r="N101" s="30"/>
      <c r="O101" s="30"/>
      <c r="P101" s="30"/>
      <c r="Q101" s="30"/>
      <c r="R101" s="30"/>
      <c r="S101" s="30"/>
      <c r="T101" s="30"/>
      <c r="U101" s="30"/>
      <c r="V101" s="30"/>
      <c r="W101" s="30"/>
      <c r="X101" s="30"/>
      <c r="Y101" s="12"/>
      <c r="Z101" s="30"/>
      <c r="AA101" s="30"/>
      <c r="AB101" s="30"/>
      <c r="AC101" s="30"/>
      <c r="AD101" s="30"/>
      <c r="AE101" s="30"/>
      <c r="AF101" s="30"/>
      <c r="AG101" s="30"/>
      <c r="AH101" s="12"/>
    </row>
    <row r="102" spans="1:34" s="1" customFormat="1" ht="12.95" customHeight="1" thickBot="1" x14ac:dyDescent="0.25">
      <c r="A102" s="3"/>
      <c r="C102" s="2"/>
      <c r="D102" s="8"/>
      <c r="E102" s="3"/>
      <c r="F102" s="5"/>
      <c r="G102" s="12"/>
      <c r="H102" s="30"/>
      <c r="I102" s="30"/>
      <c r="J102" s="30"/>
      <c r="K102" s="30"/>
      <c r="L102" s="12"/>
      <c r="M102" s="30"/>
      <c r="N102" s="30"/>
      <c r="O102" s="30"/>
      <c r="P102" s="30"/>
      <c r="Q102" s="30"/>
      <c r="R102" s="30"/>
      <c r="S102" s="30"/>
      <c r="T102" s="30"/>
      <c r="U102" s="30"/>
      <c r="V102" s="30"/>
      <c r="W102" s="30"/>
      <c r="X102" s="30"/>
      <c r="Y102" s="12"/>
      <c r="Z102" s="30"/>
      <c r="AA102" s="30"/>
      <c r="AB102" s="30"/>
      <c r="AC102" s="30"/>
      <c r="AD102" s="30"/>
      <c r="AE102" s="30"/>
      <c r="AF102" s="30"/>
      <c r="AG102" s="30"/>
      <c r="AH102" s="12"/>
    </row>
    <row r="103" spans="1:34" s="1" customFormat="1" ht="12.95" customHeight="1" thickBot="1" x14ac:dyDescent="0.25">
      <c r="A103" s="3"/>
      <c r="B103" s="228" t="s">
        <v>99</v>
      </c>
      <c r="C103" s="229"/>
      <c r="D103" s="229"/>
      <c r="E103" s="229"/>
      <c r="F103" s="230"/>
      <c r="G103" s="12"/>
      <c r="H103" s="30"/>
      <c r="I103" s="30"/>
      <c r="J103" s="30"/>
      <c r="K103" s="30"/>
      <c r="L103" s="12"/>
      <c r="M103" s="30"/>
      <c r="N103" s="30"/>
      <c r="O103" s="30"/>
      <c r="P103" s="30"/>
      <c r="Q103" s="30"/>
      <c r="R103" s="30"/>
      <c r="S103" s="30"/>
      <c r="T103" s="30"/>
      <c r="U103" s="30"/>
      <c r="V103" s="30"/>
      <c r="W103" s="30"/>
      <c r="X103" s="30"/>
      <c r="Y103" s="12"/>
      <c r="Z103" s="30"/>
      <c r="AA103" s="30"/>
      <c r="AB103" s="30"/>
      <c r="AC103" s="30"/>
      <c r="AD103" s="30"/>
      <c r="AE103" s="30"/>
      <c r="AF103" s="30"/>
      <c r="AG103" s="30"/>
      <c r="AH103" s="12"/>
    </row>
    <row r="104" spans="1:34" s="1" customFormat="1" ht="12.95" customHeight="1" x14ac:dyDescent="0.2">
      <c r="A104" s="3"/>
      <c r="B104" s="10" t="s">
        <v>16</v>
      </c>
      <c r="C104" s="10" t="s">
        <v>17</v>
      </c>
      <c r="D104" s="62" t="s">
        <v>18</v>
      </c>
      <c r="E104" s="62" t="s">
        <v>19</v>
      </c>
      <c r="F104" s="10" t="s">
        <v>20</v>
      </c>
      <c r="G104" s="12"/>
      <c r="H104" s="30"/>
      <c r="I104" s="30"/>
      <c r="J104" s="30"/>
      <c r="K104" s="30"/>
      <c r="L104" s="12"/>
      <c r="M104" s="30"/>
      <c r="N104" s="30"/>
      <c r="O104" s="30"/>
      <c r="P104" s="30"/>
      <c r="Q104" s="30"/>
      <c r="R104" s="30"/>
      <c r="S104" s="30"/>
      <c r="T104" s="30"/>
      <c r="U104" s="30"/>
      <c r="V104" s="30"/>
      <c r="W104" s="30"/>
      <c r="X104" s="30"/>
      <c r="Y104" s="12"/>
      <c r="Z104" s="30"/>
      <c r="AA104" s="30"/>
      <c r="AB104" s="30"/>
      <c r="AC104" s="30"/>
      <c r="AD104" s="30"/>
      <c r="AE104" s="30"/>
      <c r="AF104" s="30"/>
      <c r="AG104" s="30"/>
      <c r="AH104" s="12"/>
    </row>
    <row r="105" spans="1:34" s="1" customFormat="1" ht="12.95" customHeight="1" x14ac:dyDescent="0.2">
      <c r="A105" s="3"/>
      <c r="B105" s="11" t="s">
        <v>214</v>
      </c>
      <c r="C105" s="9" t="s">
        <v>80</v>
      </c>
      <c r="D105" s="70"/>
      <c r="E105" s="65"/>
      <c r="F105" s="12"/>
      <c r="G105" s="12"/>
      <c r="H105" s="35"/>
      <c r="I105" s="35"/>
      <c r="J105" s="35"/>
      <c r="K105" s="35"/>
      <c r="L105" s="12"/>
      <c r="M105" s="35"/>
      <c r="N105" s="35"/>
      <c r="O105" s="35"/>
      <c r="P105" s="35"/>
      <c r="Q105" s="35"/>
      <c r="R105" s="35"/>
      <c r="S105" s="35"/>
      <c r="T105" s="35"/>
      <c r="U105" s="35"/>
      <c r="V105" s="35"/>
      <c r="W105" s="35"/>
      <c r="X105" s="35"/>
      <c r="Y105" s="12"/>
      <c r="Z105" s="35"/>
      <c r="AA105" s="35"/>
      <c r="AB105" s="35"/>
      <c r="AC105" s="35"/>
      <c r="AD105" s="35"/>
      <c r="AE105" s="35"/>
      <c r="AF105" s="35"/>
      <c r="AG105" s="35"/>
      <c r="AH105" s="12"/>
    </row>
    <row r="106" spans="1:34" s="1" customFormat="1" ht="12.95" customHeight="1" x14ac:dyDescent="0.2">
      <c r="A106" s="3"/>
      <c r="C106" s="6" t="s">
        <v>223</v>
      </c>
      <c r="D106" s="67" t="s">
        <v>780</v>
      </c>
      <c r="E106" s="197" t="s">
        <v>189</v>
      </c>
      <c r="F106" s="13" t="s">
        <v>13</v>
      </c>
      <c r="G106" s="12"/>
      <c r="H106" s="43">
        <f t="shared" ref="H106:K106" si="30">(H73-H$66)/H$66</f>
        <v>1.4561395348837209</v>
      </c>
      <c r="I106" s="43">
        <f t="shared" si="30"/>
        <v>0.90087440565928345</v>
      </c>
      <c r="J106" s="43">
        <f t="shared" si="30"/>
        <v>0.83064763995609225</v>
      </c>
      <c r="K106" s="43">
        <f t="shared" si="30"/>
        <v>0.85257798165137622</v>
      </c>
      <c r="L106" s="12"/>
      <c r="M106" s="43">
        <f t="shared" ref="M106:X117" si="31">(M73-M$66)/M$66</f>
        <v>0.72946859903381644</v>
      </c>
      <c r="N106" s="43">
        <f t="shared" si="31"/>
        <v>0.27298050139275765</v>
      </c>
      <c r="O106" s="43">
        <f t="shared" si="31"/>
        <v>0.25319396051103366</v>
      </c>
      <c r="P106" s="43">
        <f t="shared" si="31"/>
        <v>0.93534482758620685</v>
      </c>
      <c r="Q106" s="43">
        <f t="shared" si="31"/>
        <v>0.11458333333333333</v>
      </c>
      <c r="R106" s="43">
        <f t="shared" si="31"/>
        <v>0.5625</v>
      </c>
      <c r="S106" s="43">
        <f t="shared" si="31"/>
        <v>0.20397350993377483</v>
      </c>
      <c r="T106" s="43">
        <f>(T73-T$66)/T$66</f>
        <v>9.0830449826989623E-2</v>
      </c>
      <c r="U106" s="43">
        <f t="shared" si="31"/>
        <v>0.24843423799582465</v>
      </c>
      <c r="V106" s="43">
        <f t="shared" si="31"/>
        <v>0.24206349206349206</v>
      </c>
      <c r="W106" s="43">
        <f t="shared" si="31"/>
        <v>0.11576354679802955</v>
      </c>
      <c r="X106" s="43">
        <f t="shared" si="31"/>
        <v>0.16613418530351437</v>
      </c>
      <c r="Y106" s="12"/>
      <c r="Z106" s="43" t="e">
        <f t="shared" ref="Z106:AG106" si="32">(Z73-Z$66)/Z$66</f>
        <v>#DIV/0!</v>
      </c>
      <c r="AA106" s="43" t="e">
        <f t="shared" si="32"/>
        <v>#DIV/0!</v>
      </c>
      <c r="AB106" s="43" t="e">
        <f t="shared" si="32"/>
        <v>#DIV/0!</v>
      </c>
      <c r="AC106" s="43" t="e">
        <f t="shared" si="32"/>
        <v>#DIV/0!</v>
      </c>
      <c r="AD106" s="43" t="e">
        <f t="shared" si="32"/>
        <v>#DIV/0!</v>
      </c>
      <c r="AE106" s="43" t="e">
        <f t="shared" si="32"/>
        <v>#DIV/0!</v>
      </c>
      <c r="AF106" s="43" t="e">
        <f t="shared" si="32"/>
        <v>#DIV/0!</v>
      </c>
      <c r="AG106" s="43" t="e">
        <f t="shared" si="32"/>
        <v>#DIV/0!</v>
      </c>
      <c r="AH106" s="12"/>
    </row>
    <row r="107" spans="1:34" s="1" customFormat="1" ht="12.95" customHeight="1" x14ac:dyDescent="0.2">
      <c r="A107" s="8"/>
      <c r="C107" s="6" t="s">
        <v>224</v>
      </c>
      <c r="D107" s="67" t="s">
        <v>781</v>
      </c>
      <c r="E107" s="197" t="s">
        <v>49</v>
      </c>
      <c r="F107" s="13" t="s">
        <v>13</v>
      </c>
      <c r="G107" s="12"/>
      <c r="H107" s="43">
        <f t="shared" ref="H107:K107" si="33">(H74-H$66)/H$66</f>
        <v>1.6553103756708409</v>
      </c>
      <c r="I107" s="43">
        <f t="shared" si="33"/>
        <v>1.0625188449495535</v>
      </c>
      <c r="J107" s="43">
        <f t="shared" si="33"/>
        <v>0.9902085620197586</v>
      </c>
      <c r="K107" s="43">
        <f t="shared" si="33"/>
        <v>0.9803532110091745</v>
      </c>
      <c r="L107" s="12"/>
      <c r="M107" s="43">
        <f t="shared" si="31"/>
        <v>0.75120772946859904</v>
      </c>
      <c r="N107" s="43">
        <f t="shared" si="31"/>
        <v>0.27390900649953576</v>
      </c>
      <c r="O107" s="43">
        <f t="shared" si="31"/>
        <v>0.27409988385598144</v>
      </c>
      <c r="P107" s="43">
        <f t="shared" si="31"/>
        <v>1.0323275862068966</v>
      </c>
      <c r="Q107" s="43">
        <f t="shared" si="31"/>
        <v>0.125</v>
      </c>
      <c r="R107" s="43">
        <f t="shared" si="31"/>
        <v>0.62210648148148151</v>
      </c>
      <c r="S107" s="43">
        <f t="shared" si="31"/>
        <v>0.23841059602649006</v>
      </c>
      <c r="T107" s="43">
        <f t="shared" si="31"/>
        <v>9.4290657439446368E-2</v>
      </c>
      <c r="U107" s="43">
        <f t="shared" si="31"/>
        <v>0.26513569937369519</v>
      </c>
      <c r="V107" s="43">
        <f t="shared" si="31"/>
        <v>0.26686507936507936</v>
      </c>
      <c r="W107" s="43">
        <f t="shared" si="31"/>
        <v>0.13628899835796388</v>
      </c>
      <c r="X107" s="43">
        <f t="shared" si="31"/>
        <v>0.18423855165069222</v>
      </c>
      <c r="Y107" s="12"/>
      <c r="Z107" s="43" t="e">
        <f t="shared" ref="Z107:AG107" si="34">(Z74-Z$66)/Z$66</f>
        <v>#DIV/0!</v>
      </c>
      <c r="AA107" s="43" t="e">
        <f t="shared" si="34"/>
        <v>#DIV/0!</v>
      </c>
      <c r="AB107" s="43" t="e">
        <f t="shared" si="34"/>
        <v>#DIV/0!</v>
      </c>
      <c r="AC107" s="43" t="e">
        <f t="shared" si="34"/>
        <v>#DIV/0!</v>
      </c>
      <c r="AD107" s="43" t="e">
        <f t="shared" si="34"/>
        <v>#DIV/0!</v>
      </c>
      <c r="AE107" s="43" t="e">
        <f t="shared" si="34"/>
        <v>#DIV/0!</v>
      </c>
      <c r="AF107" s="43" t="e">
        <f t="shared" si="34"/>
        <v>#DIV/0!</v>
      </c>
      <c r="AG107" s="43" t="e">
        <f t="shared" si="34"/>
        <v>#DIV/0!</v>
      </c>
      <c r="AH107" s="12"/>
    </row>
    <row r="108" spans="1:34" s="1" customFormat="1" ht="12.95" customHeight="1" x14ac:dyDescent="0.2">
      <c r="A108" s="8"/>
      <c r="C108" s="6" t="s">
        <v>225</v>
      </c>
      <c r="D108" s="67" t="s">
        <v>782</v>
      </c>
      <c r="E108" s="197" t="s">
        <v>50</v>
      </c>
      <c r="F108" s="13" t="s">
        <v>13</v>
      </c>
      <c r="G108" s="12"/>
      <c r="H108" s="43">
        <f t="shared" ref="H108:K108" si="35">(H75-H$66)/H$66</f>
        <v>1.9237110912343469</v>
      </c>
      <c r="I108" s="43">
        <f t="shared" si="35"/>
        <v>1.1519795894700222</v>
      </c>
      <c r="J108" s="43">
        <f t="shared" si="35"/>
        <v>1.1469374313940728</v>
      </c>
      <c r="K108" s="43">
        <f t="shared" si="35"/>
        <v>1.2126926605504584</v>
      </c>
      <c r="L108" s="12"/>
      <c r="M108" s="43">
        <f t="shared" si="31"/>
        <v>0.78502415458937203</v>
      </c>
      <c r="N108" s="43">
        <f t="shared" si="31"/>
        <v>0.2785515320334262</v>
      </c>
      <c r="O108" s="43">
        <f t="shared" si="31"/>
        <v>0.30081300813008133</v>
      </c>
      <c r="P108" s="43">
        <f t="shared" si="31"/>
        <v>1.0495689655172413</v>
      </c>
      <c r="Q108" s="43">
        <f t="shared" si="31"/>
        <v>0.14687500000000001</v>
      </c>
      <c r="R108" s="43">
        <f t="shared" si="31"/>
        <v>0.69212962962962965</v>
      </c>
      <c r="S108" s="43">
        <f t="shared" si="31"/>
        <v>0.27417218543046357</v>
      </c>
      <c r="T108" s="43">
        <f t="shared" si="31"/>
        <v>0.10121107266435986</v>
      </c>
      <c r="U108" s="43">
        <f t="shared" si="31"/>
        <v>0.28322894919972164</v>
      </c>
      <c r="V108" s="43">
        <f t="shared" si="31"/>
        <v>0.29761904761904762</v>
      </c>
      <c r="W108" s="43">
        <f t="shared" si="31"/>
        <v>0.16420361247947454</v>
      </c>
      <c r="X108" s="43">
        <f t="shared" si="31"/>
        <v>0.20447284345047922</v>
      </c>
      <c r="Y108" s="12"/>
      <c r="Z108" s="43" t="e">
        <f t="shared" ref="Z108:AG108" si="36">(Z75-Z$66)/Z$66</f>
        <v>#DIV/0!</v>
      </c>
      <c r="AA108" s="43" t="e">
        <f t="shared" si="36"/>
        <v>#DIV/0!</v>
      </c>
      <c r="AB108" s="43" t="e">
        <f t="shared" si="36"/>
        <v>#DIV/0!</v>
      </c>
      <c r="AC108" s="43" t="e">
        <f t="shared" si="36"/>
        <v>#DIV/0!</v>
      </c>
      <c r="AD108" s="43" t="e">
        <f t="shared" si="36"/>
        <v>#DIV/0!</v>
      </c>
      <c r="AE108" s="43" t="e">
        <f t="shared" si="36"/>
        <v>#DIV/0!</v>
      </c>
      <c r="AF108" s="43" t="e">
        <f t="shared" si="36"/>
        <v>#DIV/0!</v>
      </c>
      <c r="AG108" s="43" t="e">
        <f t="shared" si="36"/>
        <v>#DIV/0!</v>
      </c>
      <c r="AH108" s="12"/>
    </row>
    <row r="109" spans="1:34" s="1" customFormat="1" ht="12.95" customHeight="1" x14ac:dyDescent="0.2">
      <c r="C109" s="6" t="s">
        <v>226</v>
      </c>
      <c r="D109" s="67" t="s">
        <v>783</v>
      </c>
      <c r="E109" s="197" t="s">
        <v>90</v>
      </c>
      <c r="F109" s="13" t="s">
        <v>13</v>
      </c>
      <c r="G109" s="12"/>
      <c r="H109" s="43">
        <f t="shared" ref="H109:K109" si="37">(H76-H$66)/H$66</f>
        <v>2.1285885509838995</v>
      </c>
      <c r="I109" s="43">
        <f t="shared" si="37"/>
        <v>1.3029038617650472</v>
      </c>
      <c r="J109" s="43">
        <f t="shared" si="37"/>
        <v>1.2034138309549947</v>
      </c>
      <c r="K109" s="43">
        <f t="shared" si="37"/>
        <v>1.5136330275229357</v>
      </c>
      <c r="L109" s="12"/>
      <c r="M109" s="43">
        <f t="shared" si="31"/>
        <v>0.88043478260869568</v>
      </c>
      <c r="N109" s="43">
        <f t="shared" si="31"/>
        <v>0.29619312906220985</v>
      </c>
      <c r="O109" s="43">
        <f t="shared" si="31"/>
        <v>0.34262485481997679</v>
      </c>
      <c r="P109" s="43">
        <f t="shared" si="31"/>
        <v>1.0668103448275863</v>
      </c>
      <c r="Q109" s="43">
        <f t="shared" si="31"/>
        <v>0.17499999999999999</v>
      </c>
      <c r="R109" s="43">
        <f t="shared" si="31"/>
        <v>0.75868055555555558</v>
      </c>
      <c r="S109" s="43">
        <f t="shared" si="31"/>
        <v>0.31390728476821195</v>
      </c>
      <c r="T109" s="43">
        <f t="shared" si="31"/>
        <v>0.1245674740484429</v>
      </c>
      <c r="U109" s="43">
        <f t="shared" si="31"/>
        <v>0.29993041057759223</v>
      </c>
      <c r="V109" s="43">
        <f t="shared" si="31"/>
        <v>0.33630952380952384</v>
      </c>
      <c r="W109" s="43">
        <f t="shared" si="31"/>
        <v>0.19540229885057472</v>
      </c>
      <c r="X109" s="43">
        <f t="shared" si="31"/>
        <v>0.23748668796592121</v>
      </c>
      <c r="Y109" s="12"/>
      <c r="Z109" s="43" t="e">
        <f t="shared" ref="Z109:AG109" si="38">(Z76-Z$66)/Z$66</f>
        <v>#DIV/0!</v>
      </c>
      <c r="AA109" s="43" t="e">
        <f t="shared" si="38"/>
        <v>#DIV/0!</v>
      </c>
      <c r="AB109" s="43" t="e">
        <f t="shared" si="38"/>
        <v>#DIV/0!</v>
      </c>
      <c r="AC109" s="43" t="e">
        <f t="shared" si="38"/>
        <v>#DIV/0!</v>
      </c>
      <c r="AD109" s="43" t="e">
        <f t="shared" si="38"/>
        <v>#DIV/0!</v>
      </c>
      <c r="AE109" s="43" t="e">
        <f t="shared" si="38"/>
        <v>#DIV/0!</v>
      </c>
      <c r="AF109" s="43" t="e">
        <f t="shared" si="38"/>
        <v>#DIV/0!</v>
      </c>
      <c r="AG109" s="43" t="e">
        <f t="shared" si="38"/>
        <v>#DIV/0!</v>
      </c>
      <c r="AH109" s="12"/>
    </row>
    <row r="110" spans="1:34" s="1" customFormat="1" ht="12.95" customHeight="1" x14ac:dyDescent="0.2">
      <c r="C110" s="6" t="s">
        <v>227</v>
      </c>
      <c r="D110" s="67" t="s">
        <v>784</v>
      </c>
      <c r="E110" s="197" t="s">
        <v>51</v>
      </c>
      <c r="F110" s="13" t="s">
        <v>13</v>
      </c>
      <c r="G110" s="12"/>
      <c r="H110" s="43">
        <f t="shared" ref="H110:K110" si="39">(H77-H$66)/H$66</f>
        <v>2.2172075134168159</v>
      </c>
      <c r="I110" s="43">
        <f t="shared" si="39"/>
        <v>1.3862715992114112</v>
      </c>
      <c r="J110" s="43">
        <f t="shared" si="39"/>
        <v>1.3036772777167949</v>
      </c>
      <c r="K110" s="43">
        <f t="shared" si="39"/>
        <v>1.6142522935779817</v>
      </c>
      <c r="L110" s="12"/>
      <c r="M110" s="43">
        <f t="shared" si="31"/>
        <v>0.92270531400966183</v>
      </c>
      <c r="N110" s="43">
        <f t="shared" si="31"/>
        <v>0.31290622098421539</v>
      </c>
      <c r="O110" s="43">
        <f t="shared" si="31"/>
        <v>0.37514518002322883</v>
      </c>
      <c r="P110" s="43">
        <f t="shared" si="31"/>
        <v>1.1163793103448276</v>
      </c>
      <c r="Q110" s="43">
        <f t="shared" si="31"/>
        <v>0.19687499999999999</v>
      </c>
      <c r="R110" s="43">
        <f t="shared" si="31"/>
        <v>0.81307870370370372</v>
      </c>
      <c r="S110" s="43">
        <f t="shared" si="31"/>
        <v>0.35231788079470183</v>
      </c>
      <c r="T110" s="43">
        <f t="shared" si="31"/>
        <v>0.13667820069204153</v>
      </c>
      <c r="U110" s="43">
        <f t="shared" si="31"/>
        <v>0.31593597773138482</v>
      </c>
      <c r="V110" s="43">
        <f t="shared" si="31"/>
        <v>0.37003968253968256</v>
      </c>
      <c r="W110" s="43">
        <f t="shared" si="31"/>
        <v>0.23070607553366174</v>
      </c>
      <c r="X110" s="43">
        <f t="shared" si="31"/>
        <v>0.26198083067092653</v>
      </c>
      <c r="Y110" s="12"/>
      <c r="Z110" s="43" t="e">
        <f t="shared" ref="Z110:AG110" si="40">(Z77-Z$66)/Z$66</f>
        <v>#DIV/0!</v>
      </c>
      <c r="AA110" s="43" t="e">
        <f t="shared" si="40"/>
        <v>#DIV/0!</v>
      </c>
      <c r="AB110" s="43" t="e">
        <f t="shared" si="40"/>
        <v>#DIV/0!</v>
      </c>
      <c r="AC110" s="43" t="e">
        <f t="shared" si="40"/>
        <v>#DIV/0!</v>
      </c>
      <c r="AD110" s="43" t="e">
        <f t="shared" si="40"/>
        <v>#DIV/0!</v>
      </c>
      <c r="AE110" s="43" t="e">
        <f t="shared" si="40"/>
        <v>#DIV/0!</v>
      </c>
      <c r="AF110" s="43" t="e">
        <f t="shared" si="40"/>
        <v>#DIV/0!</v>
      </c>
      <c r="AG110" s="43" t="e">
        <f t="shared" si="40"/>
        <v>#DIV/0!</v>
      </c>
      <c r="AH110" s="12"/>
    </row>
    <row r="111" spans="1:34" s="1" customFormat="1" ht="12.95" customHeight="1" x14ac:dyDescent="0.2">
      <c r="C111" s="6" t="s">
        <v>228</v>
      </c>
      <c r="D111" s="67" t="s">
        <v>785</v>
      </c>
      <c r="E111" s="197" t="s">
        <v>91</v>
      </c>
      <c r="F111" s="13" t="s">
        <v>13</v>
      </c>
      <c r="G111" s="12"/>
      <c r="H111" s="43">
        <f>(H78-H$66)/H$66</f>
        <v>2.2549964221824683</v>
      </c>
      <c r="I111" s="43">
        <f t="shared" ref="I111:K111" si="41">(I78-I$66)/I$66</f>
        <v>1.4524423054621363</v>
      </c>
      <c r="J111" s="43">
        <f t="shared" si="41"/>
        <v>1.43357848518112</v>
      </c>
      <c r="K111" s="43">
        <f t="shared" si="41"/>
        <v>1.7644220183486239</v>
      </c>
      <c r="L111" s="12"/>
      <c r="M111" s="43">
        <f t="shared" si="31"/>
        <v>0.95772946859903385</v>
      </c>
      <c r="N111" s="43">
        <f t="shared" si="31"/>
        <v>0.35283194057567319</v>
      </c>
      <c r="O111" s="43">
        <f t="shared" si="31"/>
        <v>0.40418118466898956</v>
      </c>
      <c r="P111" s="43">
        <f t="shared" si="31"/>
        <v>1.1594827586206897</v>
      </c>
      <c r="Q111" s="43">
        <f t="shared" si="31"/>
        <v>0.21666666666666667</v>
      </c>
      <c r="R111" s="43">
        <f t="shared" si="31"/>
        <v>0.87442129629629628</v>
      </c>
      <c r="S111" s="43">
        <f t="shared" si="31"/>
        <v>0.38543046357615895</v>
      </c>
      <c r="T111" s="43">
        <f t="shared" si="31"/>
        <v>0.15138408304498269</v>
      </c>
      <c r="U111" s="43">
        <f t="shared" si="31"/>
        <v>0.33472512178148922</v>
      </c>
      <c r="V111" s="43">
        <f t="shared" si="31"/>
        <v>0.39880952380952384</v>
      </c>
      <c r="W111" s="43">
        <f t="shared" si="31"/>
        <v>0.25451559934318557</v>
      </c>
      <c r="X111" s="43">
        <f t="shared" si="31"/>
        <v>0.28008519701810436</v>
      </c>
      <c r="Y111" s="12"/>
      <c r="Z111" s="43" t="e">
        <f t="shared" ref="Z111:AG111" si="42">(Z78-Z$66)/Z$66</f>
        <v>#DIV/0!</v>
      </c>
      <c r="AA111" s="43" t="e">
        <f t="shared" si="42"/>
        <v>#DIV/0!</v>
      </c>
      <c r="AB111" s="43" t="e">
        <f t="shared" si="42"/>
        <v>#DIV/0!</v>
      </c>
      <c r="AC111" s="43" t="e">
        <f t="shared" si="42"/>
        <v>#DIV/0!</v>
      </c>
      <c r="AD111" s="43" t="e">
        <f t="shared" si="42"/>
        <v>#DIV/0!</v>
      </c>
      <c r="AE111" s="43" t="e">
        <f t="shared" si="42"/>
        <v>#DIV/0!</v>
      </c>
      <c r="AF111" s="43" t="e">
        <f t="shared" si="42"/>
        <v>#DIV/0!</v>
      </c>
      <c r="AG111" s="43" t="e">
        <f t="shared" si="42"/>
        <v>#DIV/0!</v>
      </c>
      <c r="AH111" s="12"/>
    </row>
    <row r="112" spans="1:34" s="1" customFormat="1" ht="12.95" customHeight="1" x14ac:dyDescent="0.2">
      <c r="C112" s="6" t="s">
        <v>229</v>
      </c>
      <c r="D112" s="67" t="s">
        <v>786</v>
      </c>
      <c r="E112" s="197" t="s">
        <v>92</v>
      </c>
      <c r="F112" s="13" t="s">
        <v>13</v>
      </c>
      <c r="G112" s="12"/>
      <c r="H112" s="43">
        <f t="shared" ref="H112:K112" si="43">(H79-H$66)/H$66</f>
        <v>2.3899677996422182</v>
      </c>
      <c r="I112" s="43">
        <f t="shared" si="43"/>
        <v>1.531567899802853</v>
      </c>
      <c r="J112" s="43">
        <f t="shared" si="43"/>
        <v>1.5804281009879255</v>
      </c>
      <c r="K112" s="43">
        <f t="shared" si="43"/>
        <v>1.8768944954128441</v>
      </c>
      <c r="L112" s="12"/>
      <c r="M112" s="43">
        <f t="shared" si="31"/>
        <v>0.96980676328502413</v>
      </c>
      <c r="N112" s="43">
        <f t="shared" si="31"/>
        <v>0.35561745589600741</v>
      </c>
      <c r="O112" s="43">
        <f t="shared" si="31"/>
        <v>0.41695702671312429</v>
      </c>
      <c r="P112" s="43">
        <f t="shared" si="31"/>
        <v>1.1810344827586208</v>
      </c>
      <c r="Q112" s="43">
        <f t="shared" si="31"/>
        <v>0.22291666666666668</v>
      </c>
      <c r="R112" s="43">
        <f t="shared" si="31"/>
        <v>0.89641203703703709</v>
      </c>
      <c r="S112" s="43">
        <f t="shared" si="31"/>
        <v>0.40397350993377484</v>
      </c>
      <c r="T112" s="43">
        <f t="shared" si="31"/>
        <v>0.16176470588235295</v>
      </c>
      <c r="U112" s="43">
        <f t="shared" si="31"/>
        <v>0.34725121781489215</v>
      </c>
      <c r="V112" s="43">
        <f t="shared" si="31"/>
        <v>0.41369047619047616</v>
      </c>
      <c r="W112" s="43">
        <f t="shared" si="31"/>
        <v>0.26272577996715929</v>
      </c>
      <c r="X112" s="43">
        <f t="shared" si="31"/>
        <v>0.28860489882854101</v>
      </c>
      <c r="Y112" s="12"/>
      <c r="Z112" s="43" t="e">
        <f t="shared" ref="Z112:AG112" si="44">(Z79-Z$66)/Z$66</f>
        <v>#DIV/0!</v>
      </c>
      <c r="AA112" s="43" t="e">
        <f t="shared" si="44"/>
        <v>#DIV/0!</v>
      </c>
      <c r="AB112" s="43" t="e">
        <f t="shared" si="44"/>
        <v>#DIV/0!</v>
      </c>
      <c r="AC112" s="43" t="e">
        <f t="shared" si="44"/>
        <v>#DIV/0!</v>
      </c>
      <c r="AD112" s="43" t="e">
        <f t="shared" si="44"/>
        <v>#DIV/0!</v>
      </c>
      <c r="AE112" s="43" t="e">
        <f t="shared" si="44"/>
        <v>#DIV/0!</v>
      </c>
      <c r="AF112" s="43" t="e">
        <f t="shared" si="44"/>
        <v>#DIV/0!</v>
      </c>
      <c r="AG112" s="43" t="e">
        <f t="shared" si="44"/>
        <v>#DIV/0!</v>
      </c>
      <c r="AH112" s="12"/>
    </row>
    <row r="113" spans="1:34" s="1" customFormat="1" ht="12.95" customHeight="1" x14ac:dyDescent="0.2">
      <c r="C113" s="6" t="s">
        <v>230</v>
      </c>
      <c r="D113" s="67" t="s">
        <v>787</v>
      </c>
      <c r="E113" s="197" t="s">
        <v>52</v>
      </c>
      <c r="F113" s="13" t="s">
        <v>13</v>
      </c>
      <c r="G113" s="12"/>
      <c r="H113" s="43">
        <f t="shared" ref="H113:K113" si="45">(H80-H$66)/H$66</f>
        <v>2.4150080500894453</v>
      </c>
      <c r="I113" s="43">
        <f t="shared" si="45"/>
        <v>1.5371204917082224</v>
      </c>
      <c r="J113" s="43">
        <f t="shared" si="45"/>
        <v>1.6037211855104281</v>
      </c>
      <c r="K113" s="43">
        <f t="shared" si="45"/>
        <v>1.8993899082568808</v>
      </c>
      <c r="L113" s="12"/>
      <c r="M113" s="43">
        <f t="shared" si="31"/>
        <v>1</v>
      </c>
      <c r="N113" s="43">
        <f t="shared" si="31"/>
        <v>0.35561745589600741</v>
      </c>
      <c r="O113" s="43">
        <f t="shared" si="31"/>
        <v>0.42044134727061555</v>
      </c>
      <c r="P113" s="43">
        <f t="shared" si="31"/>
        <v>1.1875</v>
      </c>
      <c r="Q113" s="43">
        <f t="shared" si="31"/>
        <v>0.22916666666666666</v>
      </c>
      <c r="R113" s="43">
        <f t="shared" si="31"/>
        <v>0.92361111111111116</v>
      </c>
      <c r="S113" s="43">
        <f t="shared" si="31"/>
        <v>0.41324503311258276</v>
      </c>
      <c r="T113" s="43">
        <f t="shared" si="31"/>
        <v>0.16608996539792387</v>
      </c>
      <c r="U113" s="43">
        <f t="shared" si="31"/>
        <v>0.35073068893528186</v>
      </c>
      <c r="V113" s="43">
        <f t="shared" si="31"/>
        <v>0.42460317460317459</v>
      </c>
      <c r="W113" s="43">
        <f t="shared" si="31"/>
        <v>0.27011494252873564</v>
      </c>
      <c r="X113" s="43">
        <f t="shared" si="31"/>
        <v>0.29073482428115016</v>
      </c>
      <c r="Y113" s="12"/>
      <c r="Z113" s="43" t="e">
        <f t="shared" ref="Z113:AG113" si="46">(Z80-Z$66)/Z$66</f>
        <v>#DIV/0!</v>
      </c>
      <c r="AA113" s="43" t="e">
        <f t="shared" si="46"/>
        <v>#DIV/0!</v>
      </c>
      <c r="AB113" s="43" t="e">
        <f t="shared" si="46"/>
        <v>#DIV/0!</v>
      </c>
      <c r="AC113" s="43" t="e">
        <f t="shared" si="46"/>
        <v>#DIV/0!</v>
      </c>
      <c r="AD113" s="43" t="e">
        <f t="shared" si="46"/>
        <v>#DIV/0!</v>
      </c>
      <c r="AE113" s="43" t="e">
        <f t="shared" si="46"/>
        <v>#DIV/0!</v>
      </c>
      <c r="AF113" s="43" t="e">
        <f t="shared" si="46"/>
        <v>#DIV/0!</v>
      </c>
      <c r="AG113" s="43" t="e">
        <f t="shared" si="46"/>
        <v>#DIV/0!</v>
      </c>
      <c r="AH113" s="12"/>
    </row>
    <row r="114" spans="1:34" s="1" customFormat="1" ht="12.95" customHeight="1" x14ac:dyDescent="0.2">
      <c r="A114" s="8"/>
      <c r="C114" s="6" t="s">
        <v>231</v>
      </c>
      <c r="D114" s="67" t="s">
        <v>788</v>
      </c>
      <c r="E114" s="197" t="s">
        <v>93</v>
      </c>
      <c r="F114" s="13" t="s">
        <v>13</v>
      </c>
      <c r="G114" s="12"/>
      <c r="H114" s="43">
        <f t="shared" ref="H114:K114" si="47">(H81-H$66)/H$66</f>
        <v>2.4840080500894457</v>
      </c>
      <c r="I114" s="43">
        <f t="shared" si="47"/>
        <v>1.5478406587034679</v>
      </c>
      <c r="J114" s="43">
        <f t="shared" si="47"/>
        <v>1.6480790340285403</v>
      </c>
      <c r="K114" s="43">
        <f t="shared" si="47"/>
        <v>1.958362385321101</v>
      </c>
      <c r="L114" s="12"/>
      <c r="M114" s="43">
        <f t="shared" si="31"/>
        <v>1.0048309178743962</v>
      </c>
      <c r="N114" s="43">
        <f t="shared" si="31"/>
        <v>0.35283194057567319</v>
      </c>
      <c r="O114" s="43">
        <f t="shared" si="31"/>
        <v>0.42044134727061555</v>
      </c>
      <c r="P114" s="43">
        <f t="shared" si="31"/>
        <v>1.1961206896551724</v>
      </c>
      <c r="Q114" s="43">
        <f t="shared" si="31"/>
        <v>0.23229166666666667</v>
      </c>
      <c r="R114" s="43">
        <f t="shared" si="31"/>
        <v>0.92939814814814814</v>
      </c>
      <c r="S114" s="43">
        <f t="shared" si="31"/>
        <v>0.41456953642384103</v>
      </c>
      <c r="T114" s="43">
        <f t="shared" si="31"/>
        <v>0.17560553633217993</v>
      </c>
      <c r="U114" s="43">
        <f t="shared" si="31"/>
        <v>0.35281837160751567</v>
      </c>
      <c r="V114" s="43">
        <f t="shared" si="31"/>
        <v>0.42063492063492064</v>
      </c>
      <c r="W114" s="43">
        <f t="shared" si="31"/>
        <v>0.27422003284072249</v>
      </c>
      <c r="X114" s="43">
        <f t="shared" si="31"/>
        <v>0.29499467518636846</v>
      </c>
      <c r="Y114" s="12"/>
      <c r="Z114" s="43" t="e">
        <f t="shared" ref="Z114:AG114" si="48">(Z81-Z$66)/Z$66</f>
        <v>#DIV/0!</v>
      </c>
      <c r="AA114" s="43" t="e">
        <f t="shared" si="48"/>
        <v>#DIV/0!</v>
      </c>
      <c r="AB114" s="43" t="e">
        <f t="shared" si="48"/>
        <v>#DIV/0!</v>
      </c>
      <c r="AC114" s="43" t="e">
        <f t="shared" si="48"/>
        <v>#DIV/0!</v>
      </c>
      <c r="AD114" s="43" t="e">
        <f t="shared" si="48"/>
        <v>#DIV/0!</v>
      </c>
      <c r="AE114" s="43" t="e">
        <f t="shared" si="48"/>
        <v>#DIV/0!</v>
      </c>
      <c r="AF114" s="43" t="e">
        <f t="shared" si="48"/>
        <v>#DIV/0!</v>
      </c>
      <c r="AG114" s="43" t="e">
        <f t="shared" si="48"/>
        <v>#DIV/0!</v>
      </c>
      <c r="AH114" s="12"/>
    </row>
    <row r="115" spans="1:34" s="1" customFormat="1" ht="12.95" customHeight="1" x14ac:dyDescent="0.2">
      <c r="A115" s="8"/>
      <c r="C115" s="6" t="s">
        <v>232</v>
      </c>
      <c r="D115" s="67" t="s">
        <v>789</v>
      </c>
      <c r="E115" s="197" t="s">
        <v>94</v>
      </c>
      <c r="F115" s="13" t="s">
        <v>13</v>
      </c>
      <c r="G115" s="12"/>
      <c r="H115" s="43">
        <f t="shared" ref="H115:K115" si="49">(H82-H$66)/H$66</f>
        <v>2.5243112701252235</v>
      </c>
      <c r="I115" s="43">
        <f t="shared" si="49"/>
        <v>1.5758355560709731</v>
      </c>
      <c r="J115" s="43">
        <f t="shared" si="49"/>
        <v>1.7139077936333704</v>
      </c>
      <c r="K115" s="43">
        <f t="shared" si="49"/>
        <v>2.0000045871559635</v>
      </c>
      <c r="L115" s="12"/>
      <c r="M115" s="43">
        <f t="shared" si="31"/>
        <v>1.0048309178743962</v>
      </c>
      <c r="N115" s="43">
        <f t="shared" si="31"/>
        <v>0.34540389972144847</v>
      </c>
      <c r="O115" s="43">
        <f t="shared" si="31"/>
        <v>0.49245063879210221</v>
      </c>
      <c r="P115" s="43">
        <f t="shared" si="31"/>
        <v>1.2025862068965518</v>
      </c>
      <c r="Q115" s="43">
        <f t="shared" si="31"/>
        <v>0.23229166666666667</v>
      </c>
      <c r="R115" s="43">
        <f t="shared" si="31"/>
        <v>0.93344907407407407</v>
      </c>
      <c r="S115" s="43">
        <f t="shared" si="31"/>
        <v>0.41986754966887418</v>
      </c>
      <c r="T115" s="43">
        <f t="shared" si="31"/>
        <v>0.17647058823529413</v>
      </c>
      <c r="U115" s="43">
        <f t="shared" si="31"/>
        <v>0.35629784272790538</v>
      </c>
      <c r="V115" s="43">
        <f t="shared" si="31"/>
        <v>0.42757936507936506</v>
      </c>
      <c r="W115" s="43">
        <f t="shared" si="31"/>
        <v>0.27339901477832512</v>
      </c>
      <c r="X115" s="43">
        <f t="shared" si="31"/>
        <v>0.29605963791267303</v>
      </c>
      <c r="Y115" s="12"/>
      <c r="Z115" s="43" t="e">
        <f t="shared" ref="Z115:AG115" si="50">(Z82-Z$66)/Z$66</f>
        <v>#DIV/0!</v>
      </c>
      <c r="AA115" s="43" t="e">
        <f t="shared" si="50"/>
        <v>#DIV/0!</v>
      </c>
      <c r="AB115" s="43" t="e">
        <f t="shared" si="50"/>
        <v>#DIV/0!</v>
      </c>
      <c r="AC115" s="43" t="e">
        <f t="shared" si="50"/>
        <v>#DIV/0!</v>
      </c>
      <c r="AD115" s="43" t="e">
        <f t="shared" si="50"/>
        <v>#DIV/0!</v>
      </c>
      <c r="AE115" s="43" t="e">
        <f t="shared" si="50"/>
        <v>#DIV/0!</v>
      </c>
      <c r="AF115" s="43" t="e">
        <f t="shared" si="50"/>
        <v>#DIV/0!</v>
      </c>
      <c r="AG115" s="43" t="e">
        <f t="shared" si="50"/>
        <v>#DIV/0!</v>
      </c>
      <c r="AH115" s="12"/>
    </row>
    <row r="116" spans="1:34" s="1" customFormat="1" ht="12.95" customHeight="1" x14ac:dyDescent="0.2">
      <c r="A116" s="8"/>
      <c r="C116" s="6" t="s">
        <v>236</v>
      </c>
      <c r="D116" s="67" t="s">
        <v>790</v>
      </c>
      <c r="E116" s="197" t="s">
        <v>95</v>
      </c>
      <c r="F116" s="13" t="s">
        <v>13</v>
      </c>
      <c r="G116" s="12"/>
      <c r="H116" s="43">
        <f t="shared" ref="H116:K116" si="51">(H83-H$66)/H$66</f>
        <v>2.591025939177102</v>
      </c>
      <c r="I116" s="43">
        <f t="shared" si="51"/>
        <v>1.606452510727125</v>
      </c>
      <c r="J116" s="43">
        <f t="shared" si="51"/>
        <v>1.7616904500548847</v>
      </c>
      <c r="K116" s="43">
        <f t="shared" si="51"/>
        <v>2.0799541284403666</v>
      </c>
      <c r="L116" s="12"/>
      <c r="M116" s="43">
        <f t="shared" si="31"/>
        <v>0.99758454106280192</v>
      </c>
      <c r="N116" s="43">
        <f t="shared" si="31"/>
        <v>0.34076137418755803</v>
      </c>
      <c r="O116" s="43">
        <f t="shared" si="31"/>
        <v>0.49361207897793263</v>
      </c>
      <c r="P116" s="43">
        <f t="shared" si="31"/>
        <v>1.2068965517241379</v>
      </c>
      <c r="Q116" s="43">
        <f t="shared" si="31"/>
        <v>0.23125000000000001</v>
      </c>
      <c r="R116" s="43">
        <f t="shared" si="31"/>
        <v>0.93634259259259256</v>
      </c>
      <c r="S116" s="43">
        <f t="shared" si="31"/>
        <v>0.41589403973509936</v>
      </c>
      <c r="T116" s="43">
        <f t="shared" si="31"/>
        <v>0.17906574394463667</v>
      </c>
      <c r="U116" s="43">
        <f t="shared" si="31"/>
        <v>0.35838552540013918</v>
      </c>
      <c r="V116" s="43">
        <f t="shared" si="31"/>
        <v>0.43650793650793651</v>
      </c>
      <c r="W116" s="43">
        <f t="shared" si="31"/>
        <v>0.27257799671592775</v>
      </c>
      <c r="X116" s="43">
        <f t="shared" si="31"/>
        <v>0.29286474973375931</v>
      </c>
      <c r="Y116" s="12"/>
      <c r="Z116" s="43" t="e">
        <f t="shared" ref="Z116:AG116" si="52">(Z83-Z$66)/Z$66</f>
        <v>#DIV/0!</v>
      </c>
      <c r="AA116" s="43" t="e">
        <f t="shared" si="52"/>
        <v>#DIV/0!</v>
      </c>
      <c r="AB116" s="43" t="e">
        <f t="shared" si="52"/>
        <v>#DIV/0!</v>
      </c>
      <c r="AC116" s="43" t="e">
        <f t="shared" si="52"/>
        <v>#DIV/0!</v>
      </c>
      <c r="AD116" s="43" t="e">
        <f t="shared" si="52"/>
        <v>#DIV/0!</v>
      </c>
      <c r="AE116" s="43" t="e">
        <f t="shared" si="52"/>
        <v>#DIV/0!</v>
      </c>
      <c r="AF116" s="43" t="e">
        <f t="shared" si="52"/>
        <v>#DIV/0!</v>
      </c>
      <c r="AG116" s="43" t="e">
        <f t="shared" si="52"/>
        <v>#DIV/0!</v>
      </c>
      <c r="AH116" s="12"/>
    </row>
    <row r="117" spans="1:34" s="1" customFormat="1" ht="12.95" customHeight="1" x14ac:dyDescent="0.2">
      <c r="C117" s="6" t="s">
        <v>233</v>
      </c>
      <c r="D117" s="67" t="s">
        <v>791</v>
      </c>
      <c r="E117" s="197" t="s">
        <v>96</v>
      </c>
      <c r="F117" s="13" t="s">
        <v>13</v>
      </c>
      <c r="G117" s="12"/>
      <c r="H117" s="43">
        <f t="shared" ref="H117:K117" si="53">(H84-H$66)/H$66</f>
        <v>2.5770885509839001</v>
      </c>
      <c r="I117" s="43">
        <f t="shared" si="53"/>
        <v>1.604486837527543</v>
      </c>
      <c r="J117" s="43">
        <f t="shared" si="53"/>
        <v>1.7723051591657519</v>
      </c>
      <c r="K117" s="43">
        <f t="shared" si="53"/>
        <v>2.083559633027523</v>
      </c>
      <c r="L117" s="12"/>
      <c r="M117" s="43">
        <f t="shared" si="31"/>
        <v>0.99154589371980673</v>
      </c>
      <c r="N117" s="43">
        <f t="shared" si="31"/>
        <v>0.33611884865366759</v>
      </c>
      <c r="O117" s="43">
        <f t="shared" si="31"/>
        <v>0.49128919860627179</v>
      </c>
      <c r="P117" s="43">
        <f t="shared" si="31"/>
        <v>1.2025862068965518</v>
      </c>
      <c r="Q117" s="43">
        <f t="shared" si="31"/>
        <v>0.22916666666666666</v>
      </c>
      <c r="R117" s="43">
        <f t="shared" si="31"/>
        <v>0.93576388888888884</v>
      </c>
      <c r="S117" s="43">
        <f t="shared" si="31"/>
        <v>0.41721854304635764</v>
      </c>
      <c r="T117" s="43">
        <f t="shared" si="31"/>
        <v>0.17647058823529413</v>
      </c>
      <c r="U117" s="43">
        <f t="shared" si="31"/>
        <v>0.36047320807237299</v>
      </c>
      <c r="V117" s="43">
        <f t="shared" si="31"/>
        <v>0.43452380952380953</v>
      </c>
      <c r="W117" s="43">
        <f t="shared" si="31"/>
        <v>0.27011494252873564</v>
      </c>
      <c r="X117" s="43">
        <f t="shared" si="31"/>
        <v>0.29073482428115016</v>
      </c>
      <c r="Y117" s="12"/>
      <c r="Z117" s="43" t="e">
        <f t="shared" ref="Z117:AG117" si="54">(Z84-Z$66)/Z$66</f>
        <v>#DIV/0!</v>
      </c>
      <c r="AA117" s="43" t="e">
        <f t="shared" si="54"/>
        <v>#DIV/0!</v>
      </c>
      <c r="AB117" s="43" t="e">
        <f t="shared" si="54"/>
        <v>#DIV/0!</v>
      </c>
      <c r="AC117" s="43" t="e">
        <f t="shared" si="54"/>
        <v>#DIV/0!</v>
      </c>
      <c r="AD117" s="43" t="e">
        <f t="shared" si="54"/>
        <v>#DIV/0!</v>
      </c>
      <c r="AE117" s="43" t="e">
        <f t="shared" si="54"/>
        <v>#DIV/0!</v>
      </c>
      <c r="AF117" s="43" t="e">
        <f t="shared" si="54"/>
        <v>#DIV/0!</v>
      </c>
      <c r="AG117" s="43" t="e">
        <f t="shared" si="54"/>
        <v>#DIV/0!</v>
      </c>
      <c r="AH117" s="12"/>
    </row>
    <row r="118" spans="1:34" s="1" customFormat="1" ht="12.95" customHeight="1" x14ac:dyDescent="0.2">
      <c r="A118" s="3"/>
      <c r="C118" s="6" t="s">
        <v>234</v>
      </c>
      <c r="D118" s="67" t="s">
        <v>792</v>
      </c>
      <c r="E118" s="197" t="s">
        <v>97</v>
      </c>
      <c r="F118" s="13" t="s">
        <v>13</v>
      </c>
      <c r="G118" s="12"/>
      <c r="H118" s="43">
        <f t="shared" ref="H118:K118" si="55">(H85-H$66)/H$66</f>
        <v>2.5758434704830053</v>
      </c>
      <c r="I118" s="43">
        <f t="shared" si="55"/>
        <v>1.6128064478719706</v>
      </c>
      <c r="J118" s="43">
        <f t="shared" si="55"/>
        <v>1.7935345773874867</v>
      </c>
      <c r="K118" s="43">
        <f t="shared" si="55"/>
        <v>2.0715229357798166</v>
      </c>
      <c r="L118" s="12"/>
      <c r="M118" s="43">
        <f t="shared" ref="M118:X118" si="56">(M85-M$66)/M$66</f>
        <v>1.0072463768115942</v>
      </c>
      <c r="N118" s="43">
        <f t="shared" si="56"/>
        <v>0.34726090993500464</v>
      </c>
      <c r="O118" s="43">
        <f t="shared" si="56"/>
        <v>0.50290360046457605</v>
      </c>
      <c r="P118" s="43">
        <f t="shared" si="56"/>
        <v>1.2112068965517242</v>
      </c>
      <c r="Q118" s="43">
        <f t="shared" si="56"/>
        <v>0.234375</v>
      </c>
      <c r="R118" s="43">
        <f t="shared" si="56"/>
        <v>0.93807870370370372</v>
      </c>
      <c r="S118" s="43">
        <f t="shared" si="56"/>
        <v>0.42649006622516555</v>
      </c>
      <c r="T118" s="43">
        <f t="shared" si="56"/>
        <v>0.17993079584775087</v>
      </c>
      <c r="U118" s="43">
        <f t="shared" si="56"/>
        <v>0.36673625608907445</v>
      </c>
      <c r="V118" s="43">
        <f t="shared" si="56"/>
        <v>0.42956349206349204</v>
      </c>
      <c r="W118" s="43">
        <f t="shared" si="56"/>
        <v>0.27422003284072249</v>
      </c>
      <c r="X118" s="43">
        <f t="shared" si="56"/>
        <v>0.30777422790202341</v>
      </c>
      <c r="Y118" s="12"/>
      <c r="Z118" s="43" t="e">
        <f t="shared" ref="Z118:AG118" si="57">(Z85-Z$66)/Z$66</f>
        <v>#DIV/0!</v>
      </c>
      <c r="AA118" s="43" t="e">
        <f t="shared" si="57"/>
        <v>#DIV/0!</v>
      </c>
      <c r="AB118" s="43" t="e">
        <f t="shared" si="57"/>
        <v>#DIV/0!</v>
      </c>
      <c r="AC118" s="43" t="e">
        <f t="shared" si="57"/>
        <v>#DIV/0!</v>
      </c>
      <c r="AD118" s="43" t="e">
        <f t="shared" si="57"/>
        <v>#DIV/0!</v>
      </c>
      <c r="AE118" s="43" t="e">
        <f t="shared" si="57"/>
        <v>#DIV/0!</v>
      </c>
      <c r="AF118" s="43" t="e">
        <f t="shared" si="57"/>
        <v>#DIV/0!</v>
      </c>
      <c r="AG118" s="43" t="e">
        <f t="shared" si="57"/>
        <v>#DIV/0!</v>
      </c>
      <c r="AH118" s="12"/>
    </row>
    <row r="119" spans="1:34" s="1" customFormat="1" ht="12.95" customHeight="1" x14ac:dyDescent="0.2">
      <c r="A119" s="3"/>
      <c r="C119" s="6" t="s">
        <v>235</v>
      </c>
      <c r="D119" s="67" t="s">
        <v>793</v>
      </c>
      <c r="E119" s="197" t="s">
        <v>53</v>
      </c>
      <c r="F119" s="13" t="s">
        <v>13</v>
      </c>
      <c r="G119" s="12"/>
      <c r="H119" s="43">
        <f t="shared" ref="H119:K119" si="58">(H86-H$66)/H$66</f>
        <v>2.6223559928443652</v>
      </c>
      <c r="I119" s="43">
        <f t="shared" si="58"/>
        <v>1.6873849008465731</v>
      </c>
      <c r="J119" s="43">
        <f t="shared" si="58"/>
        <v>1.955455543358946</v>
      </c>
      <c r="K119" s="43">
        <f t="shared" si="58"/>
        <v>2.1326055045871559</v>
      </c>
      <c r="L119" s="12"/>
      <c r="M119" s="43">
        <f t="shared" ref="M119:X119" si="59">(M86-M$66)/M$66</f>
        <v>1.0169082125603865</v>
      </c>
      <c r="N119" s="43">
        <f t="shared" si="59"/>
        <v>0.35283194057567319</v>
      </c>
      <c r="O119" s="43">
        <f t="shared" si="59"/>
        <v>0.50522648083623689</v>
      </c>
      <c r="P119" s="43">
        <f t="shared" si="59"/>
        <v>1.2112068965517242</v>
      </c>
      <c r="Q119" s="43">
        <f t="shared" si="59"/>
        <v>0.23854166666666668</v>
      </c>
      <c r="R119" s="43">
        <f t="shared" si="59"/>
        <v>0.94097222222222221</v>
      </c>
      <c r="S119" s="43">
        <f t="shared" si="59"/>
        <v>0.43178807947019865</v>
      </c>
      <c r="T119" s="43">
        <f t="shared" si="59"/>
        <v>0.17993079584775087</v>
      </c>
      <c r="U119" s="43">
        <f t="shared" si="59"/>
        <v>0.36951983298538621</v>
      </c>
      <c r="V119" s="43">
        <f t="shared" si="59"/>
        <v>0.42757936507936506</v>
      </c>
      <c r="W119" s="43">
        <f t="shared" si="59"/>
        <v>0.27832512315270935</v>
      </c>
      <c r="X119" s="43">
        <f t="shared" si="59"/>
        <v>0.31735889243876464</v>
      </c>
      <c r="Y119" s="12"/>
      <c r="Z119" s="43" t="e">
        <f t="shared" ref="Z119:AG119" si="60">(Z86-Z$66)/Z$66</f>
        <v>#DIV/0!</v>
      </c>
      <c r="AA119" s="43" t="e">
        <f t="shared" si="60"/>
        <v>#DIV/0!</v>
      </c>
      <c r="AB119" s="43" t="e">
        <f t="shared" si="60"/>
        <v>#DIV/0!</v>
      </c>
      <c r="AC119" s="43" t="e">
        <f t="shared" si="60"/>
        <v>#DIV/0!</v>
      </c>
      <c r="AD119" s="43" t="e">
        <f t="shared" si="60"/>
        <v>#DIV/0!</v>
      </c>
      <c r="AE119" s="43" t="e">
        <f t="shared" si="60"/>
        <v>#DIV/0!</v>
      </c>
      <c r="AF119" s="43" t="e">
        <f t="shared" si="60"/>
        <v>#DIV/0!</v>
      </c>
      <c r="AG119" s="43" t="e">
        <f t="shared" si="60"/>
        <v>#DIV/0!</v>
      </c>
      <c r="AH119" s="12"/>
    </row>
    <row r="120" spans="1:34" s="1" customFormat="1" ht="12.95" customHeight="1" x14ac:dyDescent="0.2">
      <c r="A120" s="3"/>
      <c r="B120" s="11" t="s">
        <v>215</v>
      </c>
      <c r="C120" s="9" t="s">
        <v>81</v>
      </c>
      <c r="D120" s="70"/>
      <c r="E120" s="65"/>
      <c r="F120" s="12"/>
      <c r="G120" s="12"/>
      <c r="H120" s="35"/>
      <c r="I120" s="35"/>
      <c r="J120" s="35"/>
      <c r="K120" s="35"/>
      <c r="L120" s="12"/>
      <c r="M120" s="35"/>
      <c r="N120" s="35"/>
      <c r="O120" s="35"/>
      <c r="P120" s="35"/>
      <c r="Q120" s="35"/>
      <c r="R120" s="35"/>
      <c r="S120" s="35"/>
      <c r="T120" s="35"/>
      <c r="U120" s="35"/>
      <c r="V120" s="35"/>
      <c r="W120" s="35"/>
      <c r="X120" s="35"/>
      <c r="Y120" s="12"/>
      <c r="Z120" s="35"/>
      <c r="AA120" s="35"/>
      <c r="AB120" s="35"/>
      <c r="AC120" s="35"/>
      <c r="AD120" s="35"/>
      <c r="AE120" s="35"/>
      <c r="AF120" s="35"/>
      <c r="AG120" s="35"/>
      <c r="AH120" s="12"/>
    </row>
    <row r="121" spans="1:34" s="1" customFormat="1" ht="12.95" customHeight="1" x14ac:dyDescent="0.2">
      <c r="A121" s="3"/>
      <c r="C121" s="6" t="s">
        <v>237</v>
      </c>
      <c r="D121" s="67" t="s">
        <v>794</v>
      </c>
      <c r="E121" s="197" t="s">
        <v>190</v>
      </c>
      <c r="F121" s="13" t="s">
        <v>13</v>
      </c>
      <c r="G121" s="12"/>
      <c r="H121" s="119"/>
      <c r="I121" s="119"/>
      <c r="J121" s="119"/>
      <c r="K121" s="119"/>
      <c r="L121" s="12"/>
      <c r="M121" s="119"/>
      <c r="N121" s="119"/>
      <c r="O121" s="119"/>
      <c r="P121" s="119"/>
      <c r="Q121" s="119"/>
      <c r="R121" s="119"/>
      <c r="S121" s="119"/>
      <c r="T121" s="119"/>
      <c r="U121" s="119"/>
      <c r="V121" s="119"/>
      <c r="W121" s="119"/>
      <c r="X121" s="119"/>
      <c r="Y121" s="12"/>
      <c r="Z121" s="119"/>
      <c r="AA121" s="119"/>
      <c r="AB121" s="119"/>
      <c r="AC121" s="119"/>
      <c r="AD121" s="119"/>
      <c r="AE121" s="119"/>
      <c r="AF121" s="119"/>
      <c r="AG121" s="119"/>
      <c r="AH121" s="12"/>
    </row>
    <row r="122" spans="1:34" s="1" customFormat="1" ht="12.95" customHeight="1" x14ac:dyDescent="0.2">
      <c r="A122" s="8"/>
      <c r="C122" s="6" t="s">
        <v>238</v>
      </c>
      <c r="D122" s="67" t="s">
        <v>795</v>
      </c>
      <c r="E122" s="197" t="s">
        <v>44</v>
      </c>
      <c r="F122" s="13" t="s">
        <v>13</v>
      </c>
      <c r="G122" s="12"/>
      <c r="H122" s="119"/>
      <c r="I122" s="119"/>
      <c r="J122" s="119"/>
      <c r="K122" s="119"/>
      <c r="L122" s="12"/>
      <c r="M122" s="119"/>
      <c r="N122" s="119"/>
      <c r="O122" s="119"/>
      <c r="P122" s="119"/>
      <c r="Q122" s="119"/>
      <c r="R122" s="119"/>
      <c r="S122" s="119"/>
      <c r="T122" s="119"/>
      <c r="U122" s="119"/>
      <c r="V122" s="119"/>
      <c r="W122" s="119"/>
      <c r="X122" s="119"/>
      <c r="Y122" s="12"/>
      <c r="Z122" s="119"/>
      <c r="AA122" s="119"/>
      <c r="AB122" s="119"/>
      <c r="AC122" s="119"/>
      <c r="AD122" s="119"/>
      <c r="AE122" s="119"/>
      <c r="AF122" s="119"/>
      <c r="AG122" s="119"/>
      <c r="AH122" s="12"/>
    </row>
    <row r="123" spans="1:34" s="1" customFormat="1" ht="12.95" customHeight="1" x14ac:dyDescent="0.2">
      <c r="A123" s="8"/>
      <c r="C123" s="6" t="s">
        <v>239</v>
      </c>
      <c r="D123" s="67" t="s">
        <v>796</v>
      </c>
      <c r="E123" s="197" t="s">
        <v>45</v>
      </c>
      <c r="F123" s="13" t="s">
        <v>13</v>
      </c>
      <c r="G123" s="12"/>
      <c r="H123" s="119"/>
      <c r="I123" s="119"/>
      <c r="J123" s="119"/>
      <c r="K123" s="119"/>
      <c r="L123" s="12"/>
      <c r="M123" s="119"/>
      <c r="N123" s="119"/>
      <c r="O123" s="119"/>
      <c r="P123" s="119"/>
      <c r="Q123" s="119"/>
      <c r="R123" s="119"/>
      <c r="S123" s="119"/>
      <c r="T123" s="119"/>
      <c r="U123" s="119"/>
      <c r="V123" s="119"/>
      <c r="W123" s="119"/>
      <c r="X123" s="119"/>
      <c r="Y123" s="12"/>
      <c r="Z123" s="119"/>
      <c r="AA123" s="119"/>
      <c r="AB123" s="119"/>
      <c r="AC123" s="119"/>
      <c r="AD123" s="119"/>
      <c r="AE123" s="119"/>
      <c r="AF123" s="119"/>
      <c r="AG123" s="119"/>
      <c r="AH123" s="12"/>
    </row>
    <row r="124" spans="1:34" s="1" customFormat="1" ht="12.95" customHeight="1" x14ac:dyDescent="0.2">
      <c r="C124" s="6" t="s">
        <v>240</v>
      </c>
      <c r="D124" s="67" t="s">
        <v>797</v>
      </c>
      <c r="E124" s="197" t="s">
        <v>82</v>
      </c>
      <c r="F124" s="13" t="s">
        <v>13</v>
      </c>
      <c r="G124" s="12"/>
      <c r="H124" s="119"/>
      <c r="I124" s="119"/>
      <c r="J124" s="119"/>
      <c r="K124" s="119"/>
      <c r="L124" s="12"/>
      <c r="M124" s="119"/>
      <c r="N124" s="119"/>
      <c r="O124" s="119"/>
      <c r="P124" s="119"/>
      <c r="Q124" s="119"/>
      <c r="R124" s="119"/>
      <c r="S124" s="119"/>
      <c r="T124" s="119"/>
      <c r="U124" s="119"/>
      <c r="V124" s="119"/>
      <c r="W124" s="119"/>
      <c r="X124" s="119"/>
      <c r="Y124" s="12"/>
      <c r="Z124" s="119"/>
      <c r="AA124" s="119"/>
      <c r="AB124" s="119"/>
      <c r="AC124" s="119"/>
      <c r="AD124" s="119"/>
      <c r="AE124" s="119"/>
      <c r="AF124" s="119"/>
      <c r="AG124" s="119"/>
      <c r="AH124" s="12"/>
    </row>
    <row r="125" spans="1:34" s="1" customFormat="1" ht="12.95" customHeight="1" x14ac:dyDescent="0.2">
      <c r="C125" s="6" t="s">
        <v>241</v>
      </c>
      <c r="D125" s="67" t="s">
        <v>798</v>
      </c>
      <c r="E125" s="197" t="s">
        <v>46</v>
      </c>
      <c r="F125" s="13" t="s">
        <v>13</v>
      </c>
      <c r="G125" s="12"/>
      <c r="H125" s="119"/>
      <c r="I125" s="119"/>
      <c r="J125" s="119"/>
      <c r="K125" s="119"/>
      <c r="L125" s="12"/>
      <c r="M125" s="119"/>
      <c r="N125" s="119"/>
      <c r="O125" s="119"/>
      <c r="P125" s="119"/>
      <c r="Q125" s="119"/>
      <c r="R125" s="119"/>
      <c r="S125" s="119"/>
      <c r="T125" s="119"/>
      <c r="U125" s="119"/>
      <c r="V125" s="119"/>
      <c r="W125" s="119"/>
      <c r="X125" s="119"/>
      <c r="Y125" s="12"/>
      <c r="Z125" s="119"/>
      <c r="AA125" s="119"/>
      <c r="AB125" s="119"/>
      <c r="AC125" s="119"/>
      <c r="AD125" s="119"/>
      <c r="AE125" s="119"/>
      <c r="AF125" s="119"/>
      <c r="AG125" s="119"/>
      <c r="AH125" s="12"/>
    </row>
    <row r="126" spans="1:34" s="1" customFormat="1" ht="12.95" customHeight="1" x14ac:dyDescent="0.2">
      <c r="C126" s="6" t="s">
        <v>242</v>
      </c>
      <c r="D126" s="67" t="s">
        <v>799</v>
      </c>
      <c r="E126" s="197" t="s">
        <v>83</v>
      </c>
      <c r="F126" s="13" t="s">
        <v>13</v>
      </c>
      <c r="G126" s="12"/>
      <c r="H126" s="119"/>
      <c r="I126" s="119"/>
      <c r="J126" s="119"/>
      <c r="K126" s="119"/>
      <c r="L126" s="12"/>
      <c r="M126" s="119"/>
      <c r="N126" s="119"/>
      <c r="O126" s="119"/>
      <c r="P126" s="119"/>
      <c r="Q126" s="119"/>
      <c r="R126" s="119"/>
      <c r="S126" s="119"/>
      <c r="T126" s="119"/>
      <c r="U126" s="119"/>
      <c r="V126" s="119"/>
      <c r="W126" s="119"/>
      <c r="X126" s="119"/>
      <c r="Y126" s="12"/>
      <c r="Z126" s="119"/>
      <c r="AA126" s="119"/>
      <c r="AB126" s="119"/>
      <c r="AC126" s="119"/>
      <c r="AD126" s="119"/>
      <c r="AE126" s="119"/>
      <c r="AF126" s="119"/>
      <c r="AG126" s="119"/>
      <c r="AH126" s="12"/>
    </row>
    <row r="127" spans="1:34" s="1" customFormat="1" ht="12.95" customHeight="1" x14ac:dyDescent="0.2">
      <c r="C127" s="6" t="s">
        <v>243</v>
      </c>
      <c r="D127" s="67" t="s">
        <v>800</v>
      </c>
      <c r="E127" s="197" t="s">
        <v>84</v>
      </c>
      <c r="F127" s="13" t="s">
        <v>13</v>
      </c>
      <c r="G127" s="12"/>
      <c r="H127" s="119"/>
      <c r="I127" s="119"/>
      <c r="J127" s="119"/>
      <c r="K127" s="119"/>
      <c r="L127" s="12"/>
      <c r="M127" s="119"/>
      <c r="N127" s="119"/>
      <c r="O127" s="119"/>
      <c r="P127" s="119"/>
      <c r="Q127" s="119"/>
      <c r="R127" s="119"/>
      <c r="S127" s="119"/>
      <c r="T127" s="119"/>
      <c r="U127" s="119"/>
      <c r="V127" s="119"/>
      <c r="W127" s="119"/>
      <c r="X127" s="119"/>
      <c r="Y127" s="12"/>
      <c r="Z127" s="119"/>
      <c r="AA127" s="119"/>
      <c r="AB127" s="119"/>
      <c r="AC127" s="119"/>
      <c r="AD127" s="119"/>
      <c r="AE127" s="119"/>
      <c r="AF127" s="119"/>
      <c r="AG127" s="119"/>
      <c r="AH127" s="12"/>
    </row>
    <row r="128" spans="1:34" s="1" customFormat="1" ht="12.95" customHeight="1" x14ac:dyDescent="0.2">
      <c r="C128" s="6" t="s">
        <v>244</v>
      </c>
      <c r="D128" s="67" t="s">
        <v>801</v>
      </c>
      <c r="E128" s="197" t="s">
        <v>47</v>
      </c>
      <c r="F128" s="13" t="s">
        <v>13</v>
      </c>
      <c r="G128" s="12"/>
      <c r="H128" s="119"/>
      <c r="I128" s="119"/>
      <c r="J128" s="119"/>
      <c r="K128" s="119"/>
      <c r="L128" s="12"/>
      <c r="M128" s="119"/>
      <c r="N128" s="119"/>
      <c r="O128" s="119"/>
      <c r="P128" s="119"/>
      <c r="Q128" s="119"/>
      <c r="R128" s="119"/>
      <c r="S128" s="119"/>
      <c r="T128" s="119"/>
      <c r="U128" s="119"/>
      <c r="V128" s="119"/>
      <c r="W128" s="119"/>
      <c r="X128" s="119"/>
      <c r="Y128" s="12"/>
      <c r="Z128" s="119"/>
      <c r="AA128" s="119"/>
      <c r="AB128" s="119"/>
      <c r="AC128" s="119"/>
      <c r="AD128" s="119"/>
      <c r="AE128" s="119"/>
      <c r="AF128" s="119"/>
      <c r="AG128" s="119"/>
      <c r="AH128" s="12"/>
    </row>
    <row r="129" spans="1:34" s="1" customFormat="1" ht="12.95" customHeight="1" x14ac:dyDescent="0.2">
      <c r="A129" s="8"/>
      <c r="C129" s="6" t="s">
        <v>245</v>
      </c>
      <c r="D129" s="67" t="s">
        <v>802</v>
      </c>
      <c r="E129" s="197" t="s">
        <v>85</v>
      </c>
      <c r="F129" s="13" t="s">
        <v>13</v>
      </c>
      <c r="G129" s="12"/>
      <c r="H129" s="119"/>
      <c r="I129" s="119"/>
      <c r="J129" s="119"/>
      <c r="K129" s="119"/>
      <c r="L129" s="12"/>
      <c r="M129" s="119"/>
      <c r="N129" s="119"/>
      <c r="O129" s="119"/>
      <c r="P129" s="119"/>
      <c r="Q129" s="119"/>
      <c r="R129" s="119"/>
      <c r="S129" s="119"/>
      <c r="T129" s="119"/>
      <c r="U129" s="119"/>
      <c r="V129" s="119"/>
      <c r="W129" s="119"/>
      <c r="X129" s="119"/>
      <c r="Y129" s="12"/>
      <c r="Z129" s="119"/>
      <c r="AA129" s="119"/>
      <c r="AB129" s="119"/>
      <c r="AC129" s="119"/>
      <c r="AD129" s="119"/>
      <c r="AE129" s="119"/>
      <c r="AF129" s="119"/>
      <c r="AG129" s="119"/>
      <c r="AH129" s="12"/>
    </row>
    <row r="130" spans="1:34" s="1" customFormat="1" ht="12.95" customHeight="1" x14ac:dyDescent="0.2">
      <c r="A130" s="8"/>
      <c r="C130" s="6" t="s">
        <v>246</v>
      </c>
      <c r="D130" s="67" t="s">
        <v>803</v>
      </c>
      <c r="E130" s="197" t="s">
        <v>86</v>
      </c>
      <c r="F130" s="13" t="s">
        <v>13</v>
      </c>
      <c r="G130" s="12"/>
      <c r="H130" s="119"/>
      <c r="I130" s="119"/>
      <c r="J130" s="119"/>
      <c r="K130" s="119"/>
      <c r="L130" s="12"/>
      <c r="M130" s="119"/>
      <c r="N130" s="119"/>
      <c r="O130" s="119"/>
      <c r="P130" s="119"/>
      <c r="Q130" s="119"/>
      <c r="R130" s="119"/>
      <c r="S130" s="119"/>
      <c r="T130" s="119"/>
      <c r="U130" s="119"/>
      <c r="V130" s="119"/>
      <c r="W130" s="119"/>
      <c r="X130" s="119"/>
      <c r="Y130" s="12"/>
      <c r="Z130" s="119"/>
      <c r="AA130" s="119"/>
      <c r="AB130" s="119"/>
      <c r="AC130" s="119"/>
      <c r="AD130" s="119"/>
      <c r="AE130" s="119"/>
      <c r="AF130" s="119"/>
      <c r="AG130" s="119"/>
      <c r="AH130" s="12"/>
    </row>
    <row r="131" spans="1:34" s="1" customFormat="1" ht="12.95" customHeight="1" x14ac:dyDescent="0.2">
      <c r="A131" s="8"/>
      <c r="C131" s="6" t="s">
        <v>247</v>
      </c>
      <c r="D131" s="67" t="s">
        <v>804</v>
      </c>
      <c r="E131" s="197" t="s">
        <v>87</v>
      </c>
      <c r="F131" s="13" t="s">
        <v>13</v>
      </c>
      <c r="G131" s="12"/>
      <c r="H131" s="119"/>
      <c r="I131" s="119"/>
      <c r="J131" s="119"/>
      <c r="K131" s="119"/>
      <c r="L131" s="12"/>
      <c r="M131" s="119"/>
      <c r="N131" s="119"/>
      <c r="O131" s="119"/>
      <c r="P131" s="119"/>
      <c r="Q131" s="119"/>
      <c r="R131" s="119"/>
      <c r="S131" s="119"/>
      <c r="T131" s="119"/>
      <c r="U131" s="119"/>
      <c r="V131" s="119"/>
      <c r="W131" s="119"/>
      <c r="X131" s="119"/>
      <c r="Y131" s="12"/>
      <c r="Z131" s="119"/>
      <c r="AA131" s="119"/>
      <c r="AB131" s="119"/>
      <c r="AC131" s="119"/>
      <c r="AD131" s="119"/>
      <c r="AE131" s="119"/>
      <c r="AF131" s="119"/>
      <c r="AG131" s="119"/>
      <c r="AH131" s="12"/>
    </row>
    <row r="132" spans="1:34" s="1" customFormat="1" ht="12.95" customHeight="1" x14ac:dyDescent="0.2">
      <c r="C132" s="6" t="s">
        <v>248</v>
      </c>
      <c r="D132" s="67" t="s">
        <v>805</v>
      </c>
      <c r="E132" s="197" t="s">
        <v>88</v>
      </c>
      <c r="F132" s="13" t="s">
        <v>13</v>
      </c>
      <c r="G132" s="12"/>
      <c r="H132" s="119"/>
      <c r="I132" s="119"/>
      <c r="J132" s="119"/>
      <c r="K132" s="119"/>
      <c r="L132" s="12"/>
      <c r="M132" s="119"/>
      <c r="N132" s="119"/>
      <c r="O132" s="119"/>
      <c r="P132" s="119"/>
      <c r="Q132" s="119"/>
      <c r="R132" s="119"/>
      <c r="S132" s="119"/>
      <c r="T132" s="119"/>
      <c r="U132" s="119"/>
      <c r="V132" s="119"/>
      <c r="W132" s="119"/>
      <c r="X132" s="119"/>
      <c r="Y132" s="12"/>
      <c r="Z132" s="119"/>
      <c r="AA132" s="119"/>
      <c r="AB132" s="119"/>
      <c r="AC132" s="119"/>
      <c r="AD132" s="119"/>
      <c r="AE132" s="119"/>
      <c r="AF132" s="119"/>
      <c r="AG132" s="119"/>
      <c r="AH132" s="12"/>
    </row>
    <row r="133" spans="1:34" s="1" customFormat="1" ht="12.95" customHeight="1" x14ac:dyDescent="0.2">
      <c r="A133" s="3"/>
      <c r="C133" s="6" t="s">
        <v>249</v>
      </c>
      <c r="D133" s="67" t="s">
        <v>806</v>
      </c>
      <c r="E133" s="197" t="s">
        <v>89</v>
      </c>
      <c r="F133" s="13" t="s">
        <v>13</v>
      </c>
      <c r="G133" s="12"/>
      <c r="H133" s="119"/>
      <c r="I133" s="119"/>
      <c r="J133" s="119"/>
      <c r="K133" s="119"/>
      <c r="L133" s="12"/>
      <c r="M133" s="119"/>
      <c r="N133" s="119"/>
      <c r="O133" s="119"/>
      <c r="P133" s="119"/>
      <c r="Q133" s="119"/>
      <c r="R133" s="119"/>
      <c r="S133" s="119"/>
      <c r="T133" s="119"/>
      <c r="U133" s="119"/>
      <c r="V133" s="119"/>
      <c r="W133" s="119"/>
      <c r="X133" s="119"/>
      <c r="Y133" s="12"/>
      <c r="Z133" s="119"/>
      <c r="AA133" s="119"/>
      <c r="AB133" s="119"/>
      <c r="AC133" s="119"/>
      <c r="AD133" s="119"/>
      <c r="AE133" s="119"/>
      <c r="AF133" s="119"/>
      <c r="AG133" s="119"/>
      <c r="AH133" s="12"/>
    </row>
    <row r="134" spans="1:34" s="1" customFormat="1" ht="12.95" customHeight="1" x14ac:dyDescent="0.2">
      <c r="A134" s="3"/>
      <c r="C134" s="6" t="s">
        <v>361</v>
      </c>
      <c r="D134" s="67" t="s">
        <v>807</v>
      </c>
      <c r="E134" s="197" t="s">
        <v>48</v>
      </c>
      <c r="F134" s="13" t="s">
        <v>13</v>
      </c>
      <c r="G134" s="12"/>
      <c r="H134" s="119"/>
      <c r="I134" s="119"/>
      <c r="J134" s="119"/>
      <c r="K134" s="119"/>
      <c r="L134" s="12"/>
      <c r="M134" s="119"/>
      <c r="N134" s="119"/>
      <c r="O134" s="119"/>
      <c r="P134" s="119"/>
      <c r="Q134" s="119"/>
      <c r="R134" s="119"/>
      <c r="S134" s="119"/>
      <c r="T134" s="119"/>
      <c r="U134" s="119"/>
      <c r="V134" s="119"/>
      <c r="W134" s="119"/>
      <c r="X134" s="119"/>
      <c r="Y134" s="12"/>
      <c r="Z134" s="119"/>
      <c r="AA134" s="119"/>
      <c r="AB134" s="119"/>
      <c r="AC134" s="119"/>
      <c r="AD134" s="119"/>
      <c r="AE134" s="119"/>
      <c r="AF134" s="119"/>
      <c r="AG134" s="119"/>
      <c r="AH134" s="12"/>
    </row>
    <row r="135" spans="1:34" s="1" customFormat="1" ht="12.95" customHeight="1" x14ac:dyDescent="0.2">
      <c r="A135" s="3"/>
      <c r="B135" s="11" t="s">
        <v>292</v>
      </c>
      <c r="C135" s="9" t="s">
        <v>0</v>
      </c>
      <c r="D135" s="70"/>
      <c r="E135" s="65"/>
      <c r="F135" s="12"/>
      <c r="G135" s="12"/>
      <c r="H135" s="35"/>
      <c r="I135" s="35"/>
      <c r="J135" s="35"/>
      <c r="K135" s="35"/>
      <c r="L135" s="12"/>
      <c r="M135" s="35"/>
      <c r="N135" s="35"/>
      <c r="O135" s="35"/>
      <c r="P135" s="35"/>
      <c r="Q135" s="35"/>
      <c r="R135" s="35"/>
      <c r="S135" s="35"/>
      <c r="T135" s="35"/>
      <c r="U135" s="35"/>
      <c r="V135" s="35"/>
      <c r="W135" s="35"/>
      <c r="X135" s="35"/>
      <c r="Y135" s="12"/>
      <c r="Z135" s="35"/>
      <c r="AA135" s="35"/>
      <c r="AB135" s="35"/>
      <c r="AC135" s="35"/>
      <c r="AD135" s="35"/>
      <c r="AE135" s="35"/>
      <c r="AF135" s="35"/>
      <c r="AG135" s="35"/>
      <c r="AH135" s="12"/>
    </row>
    <row r="136" spans="1:34" s="1" customFormat="1" ht="12.95" customHeight="1" x14ac:dyDescent="0.2">
      <c r="A136" s="3"/>
      <c r="C136" s="6" t="s">
        <v>291</v>
      </c>
      <c r="D136" s="67" t="s">
        <v>811</v>
      </c>
      <c r="E136" s="193" t="s">
        <v>813</v>
      </c>
      <c r="F136" s="5" t="s">
        <v>120</v>
      </c>
      <c r="G136" s="12"/>
      <c r="H136" s="174">
        <f>((H75-H66))/((30-0)/365)</f>
        <v>26166.959500000001</v>
      </c>
      <c r="I136" s="174">
        <f t="shared" ref="I136:K136" si="61">((I75-I66))/((30-0)/365)</f>
        <v>12085.782666666668</v>
      </c>
      <c r="J136" s="174">
        <f t="shared" si="61"/>
        <v>1271.2463333333337</v>
      </c>
      <c r="K136" s="174">
        <f t="shared" si="61"/>
        <v>3216.4651666666664</v>
      </c>
      <c r="L136" s="12"/>
      <c r="M136" s="174">
        <f>((M75-M66))/((30-0)/365)</f>
        <v>7908.3333333333339</v>
      </c>
      <c r="N136" s="174">
        <f t="shared" ref="N136:AG136" si="62">((N75-N66))/((30-0)/365)</f>
        <v>3650</v>
      </c>
      <c r="O136" s="174">
        <f t="shared" si="62"/>
        <v>3151.166666666667</v>
      </c>
      <c r="P136" s="174">
        <f t="shared" si="62"/>
        <v>5925.166666666667</v>
      </c>
      <c r="Q136" s="174">
        <f t="shared" si="62"/>
        <v>1715.5</v>
      </c>
      <c r="R136" s="174">
        <f t="shared" si="62"/>
        <v>14551.333333333334</v>
      </c>
      <c r="S136" s="174">
        <f t="shared" si="62"/>
        <v>2518.5</v>
      </c>
      <c r="T136" s="174">
        <f t="shared" si="62"/>
        <v>1423.5</v>
      </c>
      <c r="U136" s="174">
        <f t="shared" si="62"/>
        <v>4951.8333333333339</v>
      </c>
      <c r="V136" s="174">
        <f t="shared" si="62"/>
        <v>3650</v>
      </c>
      <c r="W136" s="174">
        <f t="shared" si="62"/>
        <v>2433.3333333333335</v>
      </c>
      <c r="X136" s="174">
        <f t="shared" si="62"/>
        <v>2336</v>
      </c>
      <c r="Y136" s="12"/>
      <c r="Z136" s="174">
        <f t="shared" si="62"/>
        <v>12264</v>
      </c>
      <c r="AA136" s="174">
        <f t="shared" si="62"/>
        <v>4246.1666666666697</v>
      </c>
      <c r="AB136" s="174">
        <f t="shared" si="62"/>
        <v>4878.8333333333312</v>
      </c>
      <c r="AC136" s="174">
        <f t="shared" si="62"/>
        <v>5766.9999999999918</v>
      </c>
      <c r="AD136" s="174">
        <f t="shared" si="62"/>
        <v>2214.3333333333385</v>
      </c>
      <c r="AE136" s="174">
        <f t="shared" si="62"/>
        <v>912.49999999999136</v>
      </c>
      <c r="AF136" s="174">
        <f t="shared" si="62"/>
        <v>2384.6666666666661</v>
      </c>
      <c r="AG136" s="174">
        <f t="shared" si="62"/>
        <v>1703.3333333333403</v>
      </c>
      <c r="AH136" s="12"/>
    </row>
    <row r="137" spans="1:34" s="1" customFormat="1" ht="12.95" customHeight="1" x14ac:dyDescent="0.2">
      <c r="A137" s="3"/>
      <c r="C137" s="6" t="s">
        <v>295</v>
      </c>
      <c r="D137" s="67" t="s">
        <v>703</v>
      </c>
      <c r="E137" s="193" t="s">
        <v>814</v>
      </c>
      <c r="F137" s="5" t="s">
        <v>120</v>
      </c>
      <c r="G137" s="12"/>
      <c r="H137" s="174">
        <f t="shared" ref="H137:K137" si="63">((H76-H75))/((60-30)/365)</f>
        <v>2786.8114999999989</v>
      </c>
      <c r="I137" s="174">
        <f t="shared" si="63"/>
        <v>1583.3943333333341</v>
      </c>
      <c r="J137" s="174">
        <f t="shared" si="63"/>
        <v>62.597499999999783</v>
      </c>
      <c r="K137" s="174">
        <f t="shared" si="63"/>
        <v>798.19416666666689</v>
      </c>
      <c r="L137" s="12"/>
      <c r="M137" s="174">
        <f t="shared" ref="M137:N137" si="64">((M76-M75))/((60-30)/365)</f>
        <v>961.16666666666674</v>
      </c>
      <c r="N137" s="174">
        <f t="shared" si="64"/>
        <v>231.16666666666669</v>
      </c>
      <c r="O137" s="174">
        <f t="shared" ref="O137:X137" si="65">((O76-O75))/((60-30)/365)</f>
        <v>438</v>
      </c>
      <c r="P137" s="174">
        <f t="shared" si="65"/>
        <v>97.333333333333343</v>
      </c>
      <c r="Q137" s="174">
        <f t="shared" si="65"/>
        <v>328.5</v>
      </c>
      <c r="R137" s="174">
        <f t="shared" si="65"/>
        <v>1399.1666666666667</v>
      </c>
      <c r="S137" s="174">
        <f t="shared" si="65"/>
        <v>365</v>
      </c>
      <c r="T137" s="174">
        <f t="shared" si="65"/>
        <v>328.5</v>
      </c>
      <c r="U137" s="174">
        <f t="shared" si="65"/>
        <v>292</v>
      </c>
      <c r="V137" s="174">
        <f t="shared" si="65"/>
        <v>474.5</v>
      </c>
      <c r="W137" s="174">
        <f t="shared" si="65"/>
        <v>462.33333333333337</v>
      </c>
      <c r="X137" s="174">
        <f t="shared" si="65"/>
        <v>377.16666666666669</v>
      </c>
      <c r="Y137" s="12"/>
      <c r="Z137" s="174">
        <f t="shared" ref="Z137:AD137" si="66">((Z76-Z75))/((60-30)/365)</f>
        <v>888.1666666666722</v>
      </c>
      <c r="AA137" s="174">
        <f t="shared" si="66"/>
        <v>1009.83333333333</v>
      </c>
      <c r="AB137" s="174">
        <f t="shared" si="66"/>
        <v>730.00000000000625</v>
      </c>
      <c r="AC137" s="174">
        <f t="shared" si="66"/>
        <v>1168.0000000000014</v>
      </c>
      <c r="AD137" s="174">
        <f t="shared" si="66"/>
        <v>437.99999999999483</v>
      </c>
      <c r="AE137" s="174">
        <f t="shared" ref="AE137" si="67">((AE76-AE75))/((60-30)/365)</f>
        <v>60.83333333333195</v>
      </c>
      <c r="AF137" s="174">
        <f t="shared" ref="AF137:AG137" si="68">((AF76-AF75))/((60-30)/365)</f>
        <v>340.66666666666703</v>
      </c>
      <c r="AG137" s="174">
        <f t="shared" si="68"/>
        <v>352.83333333333229</v>
      </c>
      <c r="AH137" s="12"/>
    </row>
    <row r="138" spans="1:34" s="1" customFormat="1" ht="12.95" customHeight="1" x14ac:dyDescent="0.2">
      <c r="A138" s="3"/>
      <c r="C138" s="6" t="s">
        <v>362</v>
      </c>
      <c r="D138" s="67" t="s">
        <v>704</v>
      </c>
      <c r="E138" s="193" t="s">
        <v>815</v>
      </c>
      <c r="F138" s="5" t="s">
        <v>120</v>
      </c>
      <c r="G138" s="12"/>
      <c r="H138" s="174">
        <f>((H77-H76))/((90-60)/365)</f>
        <v>1205.4246666666725</v>
      </c>
      <c r="I138" s="174">
        <f>((I77-I76))/((90-60)/365)</f>
        <v>874.63733333332959</v>
      </c>
      <c r="J138" s="174">
        <f>((J77-J76))/((90-60)/365)</f>
        <v>111.13033333333351</v>
      </c>
      <c r="K138" s="174">
        <f>((K77-K76))/((90-60)/365)</f>
        <v>266.87583333333407</v>
      </c>
      <c r="L138" s="12"/>
      <c r="M138" s="174">
        <f t="shared" ref="M138:X138" si="69">((M77-M76))/((90-60)/365)</f>
        <v>425.83333333333337</v>
      </c>
      <c r="N138" s="174">
        <f t="shared" si="69"/>
        <v>219</v>
      </c>
      <c r="O138" s="174">
        <f t="shared" si="69"/>
        <v>340.66666666666669</v>
      </c>
      <c r="P138" s="174">
        <f t="shared" si="69"/>
        <v>279.83333333333337</v>
      </c>
      <c r="Q138" s="174">
        <f t="shared" si="69"/>
        <v>255.5</v>
      </c>
      <c r="R138" s="174">
        <f t="shared" si="69"/>
        <v>1143.6666666666667</v>
      </c>
      <c r="S138" s="174">
        <f t="shared" si="69"/>
        <v>352.83333333333195</v>
      </c>
      <c r="T138" s="174">
        <f t="shared" si="69"/>
        <v>170.33333333333334</v>
      </c>
      <c r="U138" s="174">
        <f t="shared" si="69"/>
        <v>279.83333333333337</v>
      </c>
      <c r="V138" s="174">
        <f t="shared" si="69"/>
        <v>413.66666666666669</v>
      </c>
      <c r="W138" s="174">
        <f t="shared" si="69"/>
        <v>523.16666666666674</v>
      </c>
      <c r="X138" s="174">
        <f t="shared" si="69"/>
        <v>279.83333333333337</v>
      </c>
      <c r="Y138" s="12"/>
      <c r="Z138" s="174">
        <f t="shared" ref="Z138:AG138" si="70">((Z77-Z76))/((90-60)/365)</f>
        <v>523.16666666665844</v>
      </c>
      <c r="AA138" s="174">
        <f t="shared" si="70"/>
        <v>596.16666666667152</v>
      </c>
      <c r="AB138" s="174">
        <f t="shared" si="70"/>
        <v>12251.833333333343</v>
      </c>
      <c r="AC138" s="174">
        <f t="shared" si="70"/>
        <v>924.6666666666722</v>
      </c>
      <c r="AD138" s="174">
        <f t="shared" si="70"/>
        <v>292.00000000000034</v>
      </c>
      <c r="AE138" s="174">
        <f t="shared" si="70"/>
        <v>73.000000000002771</v>
      </c>
      <c r="AF138" s="174">
        <f t="shared" si="70"/>
        <v>11181.166666666668</v>
      </c>
      <c r="AG138" s="174">
        <f t="shared" si="70"/>
        <v>170.33333333334681</v>
      </c>
      <c r="AH138" s="12"/>
    </row>
    <row r="139" spans="1:34" s="1" customFormat="1" ht="12.75" customHeight="1" x14ac:dyDescent="0.2">
      <c r="A139" s="3"/>
      <c r="C139" s="6" t="s">
        <v>363</v>
      </c>
      <c r="D139" s="67" t="s">
        <v>705</v>
      </c>
      <c r="E139" s="193" t="s">
        <v>816</v>
      </c>
      <c r="F139" s="5" t="s">
        <v>120</v>
      </c>
      <c r="G139" s="12"/>
      <c r="H139" s="174">
        <f>((H78-H77))/((120-90)/365)</f>
        <v>514.01733333332845</v>
      </c>
      <c r="I139" s="174">
        <f>((I78-I77))/((120-90)/365)</f>
        <v>694.21783333333576</v>
      </c>
      <c r="J139" s="174">
        <f>((J78-J77))/((120-90)/365)</f>
        <v>143.98033333333339</v>
      </c>
      <c r="K139" s="174">
        <f>((K78-K77))/((120-90)/365)</f>
        <v>398.30016666666626</v>
      </c>
      <c r="L139" s="12"/>
      <c r="M139" s="174">
        <f t="shared" ref="M139:X139" si="71">((M78-M77))/((120-90)/365)</f>
        <v>352.83333333333337</v>
      </c>
      <c r="N139" s="174">
        <f t="shared" si="71"/>
        <v>523.16666666666674</v>
      </c>
      <c r="O139" s="174">
        <f t="shared" si="71"/>
        <v>304.16666666666669</v>
      </c>
      <c r="P139" s="174">
        <f t="shared" si="71"/>
        <v>243.33333333333334</v>
      </c>
      <c r="Q139" s="174">
        <f t="shared" si="71"/>
        <v>231.16666666666669</v>
      </c>
      <c r="R139" s="174">
        <f t="shared" si="71"/>
        <v>1289.6666666666667</v>
      </c>
      <c r="S139" s="174">
        <f t="shared" si="71"/>
        <v>304.16666666666805</v>
      </c>
      <c r="T139" s="174">
        <f t="shared" si="71"/>
        <v>206.83333333333334</v>
      </c>
      <c r="U139" s="174">
        <f t="shared" si="71"/>
        <v>328.5</v>
      </c>
      <c r="V139" s="174">
        <f t="shared" si="71"/>
        <v>352.83333333333337</v>
      </c>
      <c r="W139" s="174">
        <f t="shared" si="71"/>
        <v>352.83333333333337</v>
      </c>
      <c r="X139" s="174">
        <f t="shared" si="71"/>
        <v>206.83333333333334</v>
      </c>
      <c r="Y139" s="12"/>
      <c r="Z139" s="174">
        <f t="shared" ref="Z139:AG139" si="72">((Z78-Z77))/((120-90)/365)</f>
        <v>292</v>
      </c>
      <c r="AA139" s="174">
        <f t="shared" si="72"/>
        <v>340.66666666666117</v>
      </c>
      <c r="AB139" s="174">
        <f t="shared" si="72"/>
        <v>364.9999999999917</v>
      </c>
      <c r="AC139" s="174">
        <f t="shared" si="72"/>
        <v>364.99999999999312</v>
      </c>
      <c r="AD139" s="174">
        <f t="shared" si="72"/>
        <v>267.66666666666947</v>
      </c>
      <c r="AE139" s="174">
        <f t="shared" si="72"/>
        <v>97.333333333333513</v>
      </c>
      <c r="AF139" s="174">
        <f t="shared" si="72"/>
        <v>36378.333333333336</v>
      </c>
      <c r="AG139" s="174">
        <f t="shared" si="72"/>
        <v>133.83333333332436</v>
      </c>
      <c r="AH139" s="12"/>
    </row>
    <row r="140" spans="1:34" s="1" customFormat="1" ht="12.95" customHeight="1" x14ac:dyDescent="0.2">
      <c r="A140" s="3"/>
      <c r="C140" s="6" t="s">
        <v>364</v>
      </c>
      <c r="D140" s="67" t="s">
        <v>706</v>
      </c>
      <c r="E140" s="193" t="s">
        <v>817</v>
      </c>
      <c r="F140" s="5" t="s">
        <v>120</v>
      </c>
      <c r="G140" s="12"/>
      <c r="H140" s="174">
        <f>((H79-H78))/((150-120)/365)</f>
        <v>1835.9256666666683</v>
      </c>
      <c r="I140" s="174">
        <f>((I79-I78))/((150-120)/365)</f>
        <v>830.13166666666689</v>
      </c>
      <c r="J140" s="174">
        <f>((J79-J78))/((150-120)/365)</f>
        <v>162.7656666666665</v>
      </c>
      <c r="K140" s="174">
        <f>((K79-K78))/((150-120)/365)</f>
        <v>298.31450000000007</v>
      </c>
      <c r="L140" s="12"/>
      <c r="M140" s="174">
        <f t="shared" ref="M140:X140" si="73">((M79-M78))/((150-120)/365)</f>
        <v>121.66666666666667</v>
      </c>
      <c r="N140" s="174">
        <f t="shared" si="73"/>
        <v>36.5</v>
      </c>
      <c r="O140" s="174">
        <f t="shared" si="73"/>
        <v>133.83333333333334</v>
      </c>
      <c r="P140" s="174">
        <f t="shared" si="73"/>
        <v>121.66666666666667</v>
      </c>
      <c r="Q140" s="174">
        <f t="shared" si="73"/>
        <v>73</v>
      </c>
      <c r="R140" s="174">
        <f t="shared" si="73"/>
        <v>462.33333333333337</v>
      </c>
      <c r="S140" s="174">
        <f t="shared" si="73"/>
        <v>170.33333333333334</v>
      </c>
      <c r="T140" s="174">
        <f t="shared" si="73"/>
        <v>146</v>
      </c>
      <c r="U140" s="174">
        <f t="shared" si="73"/>
        <v>219</v>
      </c>
      <c r="V140" s="174">
        <f t="shared" si="73"/>
        <v>182.5</v>
      </c>
      <c r="W140" s="174">
        <f t="shared" si="73"/>
        <v>121.66666666666667</v>
      </c>
      <c r="X140" s="174">
        <f t="shared" si="73"/>
        <v>97.333333333333343</v>
      </c>
      <c r="Y140" s="12"/>
      <c r="Z140" s="174">
        <f t="shared" ref="Z140:AG140" si="74">((Z79-Z78))/((150-120)/365)</f>
        <v>340.6666666666722</v>
      </c>
      <c r="AA140" s="174">
        <f t="shared" si="74"/>
        <v>182.50000000000139</v>
      </c>
      <c r="AB140" s="174">
        <f t="shared" si="74"/>
        <v>36110.666666666672</v>
      </c>
      <c r="AC140" s="174">
        <f t="shared" si="74"/>
        <v>243.33333333334855</v>
      </c>
      <c r="AD140" s="174">
        <f t="shared" si="74"/>
        <v>97.333333333333343</v>
      </c>
      <c r="AE140" s="174">
        <f t="shared" si="74"/>
        <v>97.333333333333513</v>
      </c>
      <c r="AF140" s="174">
        <f t="shared" si="74"/>
        <v>12008.5</v>
      </c>
      <c r="AG140" s="174">
        <f t="shared" si="74"/>
        <v>133.83333333332365</v>
      </c>
      <c r="AH140" s="12"/>
    </row>
    <row r="141" spans="1:34" s="1" customFormat="1" ht="12.95" customHeight="1" x14ac:dyDescent="0.2">
      <c r="A141" s="3"/>
      <c r="C141" s="6" t="s">
        <v>365</v>
      </c>
      <c r="D141" s="67" t="s">
        <v>707</v>
      </c>
      <c r="E141" s="193" t="s">
        <v>818</v>
      </c>
      <c r="F141" s="5" t="s">
        <v>120</v>
      </c>
      <c r="G141" s="12"/>
      <c r="H141" s="174">
        <f>((H80-H79))/((180-150)/365)</f>
        <v>340.60583333333204</v>
      </c>
      <c r="I141" s="174">
        <f>((I80-I79))/((180-150)/365)</f>
        <v>58.254000000000133</v>
      </c>
      <c r="J141" s="174">
        <f>((J80-J79))/((180-150)/365)</f>
        <v>25.817666666666494</v>
      </c>
      <c r="K141" s="174">
        <f>((K80-K79))/((180-150)/365)</f>
        <v>59.665333333333294</v>
      </c>
      <c r="L141" s="12"/>
      <c r="M141" s="174">
        <f t="shared" ref="M141:X141" si="75">((M80-M79))/((180-150)/365)</f>
        <v>304.16666666666669</v>
      </c>
      <c r="N141" s="174">
        <f t="shared" si="75"/>
        <v>0</v>
      </c>
      <c r="O141" s="174">
        <f t="shared" si="75"/>
        <v>36.5</v>
      </c>
      <c r="P141" s="174">
        <f t="shared" si="75"/>
        <v>36.5</v>
      </c>
      <c r="Q141" s="174">
        <f t="shared" si="75"/>
        <v>73</v>
      </c>
      <c r="R141" s="174">
        <f t="shared" si="75"/>
        <v>571.83333333333337</v>
      </c>
      <c r="S141" s="174">
        <f t="shared" si="75"/>
        <v>85.166666666666671</v>
      </c>
      <c r="T141" s="174">
        <f t="shared" si="75"/>
        <v>60.833333333333336</v>
      </c>
      <c r="U141" s="174">
        <f t="shared" si="75"/>
        <v>60.833333333333336</v>
      </c>
      <c r="V141" s="174">
        <f t="shared" si="75"/>
        <v>133.83333333333334</v>
      </c>
      <c r="W141" s="174">
        <f t="shared" si="75"/>
        <v>109.5</v>
      </c>
      <c r="X141" s="174">
        <f t="shared" si="75"/>
        <v>24.333333333333336</v>
      </c>
      <c r="Y141" s="12"/>
      <c r="Z141" s="174">
        <f t="shared" ref="Z141:AG141" si="76">((Z80-Z79))/((180-150)/365)</f>
        <v>1800.6666666666613</v>
      </c>
      <c r="AA141" s="174">
        <f t="shared" si="76"/>
        <v>413.66666666666947</v>
      </c>
      <c r="AB141" s="174">
        <f t="shared" si="76"/>
        <v>23724.999999999989</v>
      </c>
      <c r="AC141" s="174">
        <f t="shared" si="76"/>
        <v>401.49999999999449</v>
      </c>
      <c r="AD141" s="174">
        <f t="shared" si="76"/>
        <v>194.66666666666669</v>
      </c>
      <c r="AE141" s="174">
        <f t="shared" si="76"/>
        <v>158.16666666666529</v>
      </c>
      <c r="AF141" s="174">
        <f t="shared" si="76"/>
        <v>24126.500000000011</v>
      </c>
      <c r="AG141" s="174">
        <f t="shared" si="76"/>
        <v>292.00000000001108</v>
      </c>
      <c r="AH141" s="12"/>
    </row>
    <row r="142" spans="1:34" s="1" customFormat="1" ht="12.75" customHeight="1" x14ac:dyDescent="0.2">
      <c r="A142" s="3"/>
      <c r="C142" s="6" t="s">
        <v>366</v>
      </c>
      <c r="D142" s="67" t="s">
        <v>708</v>
      </c>
      <c r="E142" s="193" t="s">
        <v>819</v>
      </c>
      <c r="F142" s="5" t="s">
        <v>120</v>
      </c>
      <c r="G142" s="12"/>
      <c r="H142" s="174">
        <f>((H81-H80))/((210-180)/365)</f>
        <v>938.56100000000345</v>
      </c>
      <c r="I142" s="174">
        <f>((I81-I80))/((210-180)/365)</f>
        <v>112.4686666666684</v>
      </c>
      <c r="J142" s="174">
        <f>((J81-J80))/((210-180)/365)</f>
        <v>49.165500000000307</v>
      </c>
      <c r="K142" s="174">
        <f>((K81-K80))/((210-180)/365)</f>
        <v>156.41466666666662</v>
      </c>
      <c r="L142" s="12"/>
      <c r="M142" s="174">
        <f t="shared" ref="M142:X142" si="77">((M81-M80))/((210-180)/365)</f>
        <v>48.666666666666671</v>
      </c>
      <c r="N142" s="174">
        <f t="shared" si="77"/>
        <v>-36.5</v>
      </c>
      <c r="O142" s="174">
        <f t="shared" si="77"/>
        <v>0</v>
      </c>
      <c r="P142" s="174">
        <f t="shared" si="77"/>
        <v>48.666666666666671</v>
      </c>
      <c r="Q142" s="174">
        <f t="shared" si="77"/>
        <v>36.5</v>
      </c>
      <c r="R142" s="174">
        <f t="shared" si="77"/>
        <v>121.66666666666667</v>
      </c>
      <c r="S142" s="174">
        <f t="shared" si="77"/>
        <v>12.166666666666668</v>
      </c>
      <c r="T142" s="174">
        <f t="shared" si="77"/>
        <v>133.83333333333334</v>
      </c>
      <c r="U142" s="174">
        <f t="shared" si="77"/>
        <v>36.5</v>
      </c>
      <c r="V142" s="174">
        <f t="shared" si="77"/>
        <v>-48.666666666666671</v>
      </c>
      <c r="W142" s="174">
        <f t="shared" si="77"/>
        <v>60.833333333333336</v>
      </c>
      <c r="X142" s="174">
        <f t="shared" si="77"/>
        <v>48.666666666666671</v>
      </c>
      <c r="Y142" s="12"/>
      <c r="Z142" s="174">
        <f t="shared" ref="Z142:AG142" si="78">((Z81-Z80))/((210-180)/365)</f>
        <v>146.00000000000554</v>
      </c>
      <c r="AA142" s="174">
        <f t="shared" si="78"/>
        <v>316.33333333333195</v>
      </c>
      <c r="AB142" s="174">
        <f t="shared" si="78"/>
        <v>60614.33333333335</v>
      </c>
      <c r="AC142" s="174">
        <f t="shared" si="78"/>
        <v>267.66666666666947</v>
      </c>
      <c r="AD142" s="174">
        <f t="shared" si="78"/>
        <v>97.333333333334025</v>
      </c>
      <c r="AE142" s="174">
        <f t="shared" si="78"/>
        <v>48.666666666672199</v>
      </c>
      <c r="AF142" s="174">
        <f t="shared" si="78"/>
        <v>12081.499999999989</v>
      </c>
      <c r="AG142" s="174">
        <f t="shared" si="78"/>
        <v>73.000000000002771</v>
      </c>
      <c r="AH142" s="12"/>
    </row>
    <row r="143" spans="1:34" s="1" customFormat="1" ht="12.75" customHeight="1" x14ac:dyDescent="0.2">
      <c r="A143" s="3"/>
      <c r="C143" s="6" t="s">
        <v>367</v>
      </c>
      <c r="D143" s="67" t="s">
        <v>709</v>
      </c>
      <c r="E143" s="193" t="s">
        <v>820</v>
      </c>
      <c r="F143" s="5" t="s">
        <v>120</v>
      </c>
      <c r="G143" s="12"/>
      <c r="H143" s="174">
        <f>((H82-H81))/((240-210)/365)</f>
        <v>548.21783333333019</v>
      </c>
      <c r="I143" s="174">
        <f>((I82-I81))/((240-210)/365)</f>
        <v>293.70333333333178</v>
      </c>
      <c r="J143" s="174">
        <f>((J82-J81))/((240-210)/365)</f>
        <v>72.963500000000181</v>
      </c>
      <c r="K143" s="174">
        <f>((K82-K81))/((240-210)/365)</f>
        <v>110.44900000000108</v>
      </c>
      <c r="L143" s="12"/>
      <c r="M143" s="174">
        <f t="shared" ref="M143:X143" si="79">((M82-M81))/((240-210)/365)</f>
        <v>0</v>
      </c>
      <c r="N143" s="174">
        <f t="shared" si="79"/>
        <v>-97.333333333333343</v>
      </c>
      <c r="O143" s="174">
        <f t="shared" si="79"/>
        <v>754.33333333333337</v>
      </c>
      <c r="P143" s="174">
        <f t="shared" si="79"/>
        <v>36.5</v>
      </c>
      <c r="Q143" s="174">
        <f t="shared" si="79"/>
        <v>0</v>
      </c>
      <c r="R143" s="174">
        <f t="shared" si="79"/>
        <v>85.166666666666671</v>
      </c>
      <c r="S143" s="174">
        <f t="shared" si="79"/>
        <v>48.666666666666671</v>
      </c>
      <c r="T143" s="174">
        <f t="shared" si="79"/>
        <v>12.166666666666668</v>
      </c>
      <c r="U143" s="174">
        <f t="shared" si="79"/>
        <v>60.833333333333336</v>
      </c>
      <c r="V143" s="174">
        <f t="shared" si="79"/>
        <v>85.166666666666671</v>
      </c>
      <c r="W143" s="174">
        <f t="shared" si="79"/>
        <v>-12.166666666666668</v>
      </c>
      <c r="X143" s="174">
        <f t="shared" si="79"/>
        <v>12.166666666666668</v>
      </c>
      <c r="Y143" s="12"/>
      <c r="Z143" s="174">
        <f t="shared" ref="Z143:AG143" si="80">((Z82-Z81))/((240-210)/365)</f>
        <v>218.99999999999724</v>
      </c>
      <c r="AA143" s="174">
        <f t="shared" si="80"/>
        <v>255.49999999999864</v>
      </c>
      <c r="AB143" s="174">
        <f t="shared" si="80"/>
        <v>36609.5</v>
      </c>
      <c r="AC143" s="174">
        <f t="shared" si="80"/>
        <v>462.3333333333361</v>
      </c>
      <c r="AD143" s="174">
        <f t="shared" si="80"/>
        <v>133.83333333333474</v>
      </c>
      <c r="AE143" s="174">
        <f t="shared" si="80"/>
        <v>109.49999999999343</v>
      </c>
      <c r="AF143" s="174">
        <f t="shared" si="80"/>
        <v>13578.000000000024</v>
      </c>
      <c r="AG143" s="174">
        <f t="shared" si="80"/>
        <v>109.50000000000415</v>
      </c>
      <c r="AH143" s="12"/>
    </row>
    <row r="144" spans="1:34" s="1" customFormat="1" ht="12.95" customHeight="1" x14ac:dyDescent="0.2">
      <c r="A144" s="3"/>
      <c r="C144" s="6" t="s">
        <v>368</v>
      </c>
      <c r="D144" s="67" t="s">
        <v>710</v>
      </c>
      <c r="E144" s="193" t="s">
        <v>821</v>
      </c>
      <c r="F144" s="5" t="s">
        <v>120</v>
      </c>
      <c r="G144" s="12"/>
      <c r="H144" s="174">
        <f>((H83-H82))/((270-240)/365)</f>
        <v>907.47516666666661</v>
      </c>
      <c r="I144" s="174">
        <f>((I83-I82))/((270-240)/365)</f>
        <v>321.21216666666476</v>
      </c>
      <c r="J144" s="174">
        <f>((J83-J82))/((270-240)/365)</f>
        <v>52.961499999999418</v>
      </c>
      <c r="K144" s="174">
        <f>((K83-K82))/((270-240)/365)</f>
        <v>212.05283333333165</v>
      </c>
      <c r="L144" s="12"/>
      <c r="M144" s="174">
        <f t="shared" ref="M144:X144" si="81">((M83-M82))/((270-240)/365)</f>
        <v>-73</v>
      </c>
      <c r="N144" s="174">
        <f t="shared" si="81"/>
        <v>-60.833333333333336</v>
      </c>
      <c r="O144" s="174">
        <f t="shared" si="81"/>
        <v>12.166666666666668</v>
      </c>
      <c r="P144" s="174">
        <f t="shared" si="81"/>
        <v>24.333333333333336</v>
      </c>
      <c r="Q144" s="174">
        <f t="shared" si="81"/>
        <v>-12.166666666666668</v>
      </c>
      <c r="R144" s="174">
        <f t="shared" si="81"/>
        <v>60.833333333333336</v>
      </c>
      <c r="S144" s="174">
        <f t="shared" si="81"/>
        <v>-36.5</v>
      </c>
      <c r="T144" s="174">
        <f t="shared" si="81"/>
        <v>36.5</v>
      </c>
      <c r="U144" s="174">
        <f t="shared" si="81"/>
        <v>36.5</v>
      </c>
      <c r="V144" s="174">
        <f t="shared" si="81"/>
        <v>109.5</v>
      </c>
      <c r="W144" s="174">
        <f t="shared" si="81"/>
        <v>-12.166666666666668</v>
      </c>
      <c r="X144" s="174">
        <f t="shared" si="81"/>
        <v>-36.5</v>
      </c>
      <c r="Y144" s="12"/>
      <c r="Z144" s="174">
        <f t="shared" ref="Z144:AG144" si="82">((Z83-Z82))/((270-240)/365)</f>
        <v>121.6666666666639</v>
      </c>
      <c r="AA144" s="174">
        <f t="shared" si="82"/>
        <v>85.16666666666805</v>
      </c>
      <c r="AB144" s="174">
        <f t="shared" si="82"/>
        <v>24345.5</v>
      </c>
      <c r="AC144" s="174">
        <f t="shared" si="82"/>
        <v>413.66666666665424</v>
      </c>
      <c r="AD144" s="174">
        <f t="shared" si="82"/>
        <v>60.83333333333195</v>
      </c>
      <c r="AE144" s="174">
        <f t="shared" si="82"/>
        <v>-9.7333333333324354</v>
      </c>
      <c r="AF144" s="174">
        <f t="shared" si="82"/>
        <v>133.8333333333112</v>
      </c>
      <c r="AG144" s="174">
        <f t="shared" si="82"/>
        <v>182.49999999998548</v>
      </c>
      <c r="AH144" s="12"/>
    </row>
    <row r="145" spans="1:34" s="1" customFormat="1" ht="12.95" customHeight="1" x14ac:dyDescent="0.2">
      <c r="A145" s="3"/>
      <c r="C145" s="6" t="s">
        <v>369</v>
      </c>
      <c r="D145" s="67" t="s">
        <v>711</v>
      </c>
      <c r="E145" s="193" t="s">
        <v>822</v>
      </c>
      <c r="F145" s="5" t="s">
        <v>120</v>
      </c>
      <c r="G145" s="12"/>
      <c r="H145" s="174">
        <f>((H84-H83))/((300-270)/365)</f>
        <v>-189.58099999999303</v>
      </c>
      <c r="I145" s="174">
        <f>((I84-I83))/((300-270)/365)</f>
        <v>-20.62249999999646</v>
      </c>
      <c r="J145" s="174">
        <f>((J84-J83))/((300-270)/365)</f>
        <v>11.765166666666826</v>
      </c>
      <c r="K145" s="174">
        <f>((K84-K83))/((300-270)/365)</f>
        <v>9.5630000000007094</v>
      </c>
      <c r="L145" s="12"/>
      <c r="M145" s="174">
        <f t="shared" ref="M145:X145" si="83">((M84-M83))/((300-270)/365)</f>
        <v>-60.833333333333336</v>
      </c>
      <c r="N145" s="174">
        <f t="shared" si="83"/>
        <v>-60.833333333333336</v>
      </c>
      <c r="O145" s="174">
        <f t="shared" si="83"/>
        <v>-24.333333333333336</v>
      </c>
      <c r="P145" s="174">
        <f t="shared" si="83"/>
        <v>-24.333333333333336</v>
      </c>
      <c r="Q145" s="174">
        <f t="shared" si="83"/>
        <v>-24.333333333333336</v>
      </c>
      <c r="R145" s="174">
        <f t="shared" si="83"/>
        <v>-12.166666666666668</v>
      </c>
      <c r="S145" s="174">
        <f t="shared" si="83"/>
        <v>12.166666666666668</v>
      </c>
      <c r="T145" s="174">
        <f t="shared" si="83"/>
        <v>-36.5</v>
      </c>
      <c r="U145" s="174">
        <f t="shared" si="83"/>
        <v>36.5</v>
      </c>
      <c r="V145" s="174">
        <f t="shared" si="83"/>
        <v>-24.333333333333336</v>
      </c>
      <c r="W145" s="174">
        <f t="shared" si="83"/>
        <v>-36.5</v>
      </c>
      <c r="X145" s="174">
        <f t="shared" si="83"/>
        <v>-24.333333333333336</v>
      </c>
      <c r="Y145" s="12"/>
      <c r="Z145" s="174">
        <f t="shared" ref="Z145:AG145" si="84">((Z84-Z83))/((300-270)/365)</f>
        <v>206.83333333333889</v>
      </c>
      <c r="AA145" s="174">
        <f t="shared" si="84"/>
        <v>12.166666666665284</v>
      </c>
      <c r="AB145" s="174">
        <f t="shared" si="84"/>
        <v>14.600000000008853</v>
      </c>
      <c r="AC145" s="174">
        <f t="shared" si="84"/>
        <v>109.50000000000415</v>
      </c>
      <c r="AD145" s="174">
        <f t="shared" si="84"/>
        <v>-12.166666666670817</v>
      </c>
      <c r="AE145" s="174">
        <f t="shared" si="84"/>
        <v>313.90000000000327</v>
      </c>
      <c r="AF145" s="174">
        <f t="shared" si="84"/>
        <v>24.333333333355466</v>
      </c>
      <c r="AG145" s="174">
        <f t="shared" si="84"/>
        <v>36.500000000001386</v>
      </c>
      <c r="AH145" s="12"/>
    </row>
    <row r="146" spans="1:34" s="1" customFormat="1" ht="12.95" customHeight="1" x14ac:dyDescent="0.2">
      <c r="A146" s="3"/>
      <c r="C146" s="6" t="s">
        <v>370</v>
      </c>
      <c r="D146" s="67" t="s">
        <v>712</v>
      </c>
      <c r="E146" s="193" t="s">
        <v>823</v>
      </c>
      <c r="F146" s="5" t="s">
        <v>120</v>
      </c>
      <c r="G146" s="12"/>
      <c r="H146" s="174">
        <f>((H85-H84))/((330-300)/365)</f>
        <v>-16.936000000003411</v>
      </c>
      <c r="I146" s="174">
        <f>((I85-I84))/((330-300)/365)</f>
        <v>87.283666666666406</v>
      </c>
      <c r="J146" s="174">
        <f>((J85-J84))/((330-300)/365)</f>
        <v>23.530333333333651</v>
      </c>
      <c r="K146" s="174">
        <f>((K85-K84))/((330-300)/365)</f>
        <v>-31.925333333333622</v>
      </c>
      <c r="L146" s="12"/>
      <c r="M146" s="174">
        <f t="shared" ref="M146:X146" si="85">((M85-M84))/((330-300)/365)</f>
        <v>158.16666666666669</v>
      </c>
      <c r="N146" s="174">
        <f t="shared" si="85"/>
        <v>146</v>
      </c>
      <c r="O146" s="174">
        <f t="shared" si="85"/>
        <v>121.66666666666667</v>
      </c>
      <c r="P146" s="174">
        <f t="shared" si="85"/>
        <v>48.666666666666671</v>
      </c>
      <c r="Q146" s="174">
        <f t="shared" si="85"/>
        <v>60.833333333333336</v>
      </c>
      <c r="R146" s="174">
        <f t="shared" si="85"/>
        <v>48.666666666666671</v>
      </c>
      <c r="S146" s="174">
        <f t="shared" si="85"/>
        <v>85.166666666666671</v>
      </c>
      <c r="T146" s="174">
        <f t="shared" si="85"/>
        <v>48.666666666666671</v>
      </c>
      <c r="U146" s="174">
        <f t="shared" si="85"/>
        <v>109.5</v>
      </c>
      <c r="V146" s="174">
        <f t="shared" si="85"/>
        <v>-60.833333333333336</v>
      </c>
      <c r="W146" s="174">
        <f t="shared" si="85"/>
        <v>60.833333333333336</v>
      </c>
      <c r="X146" s="174">
        <f t="shared" si="85"/>
        <v>194.66666666666669</v>
      </c>
      <c r="Y146" s="12"/>
      <c r="Z146" s="174">
        <f t="shared" ref="Z146:AG146" si="86">((Z85-Z84))/((330-300)/365)</f>
        <v>182.49999999999724</v>
      </c>
      <c r="AA146" s="174">
        <f t="shared" si="86"/>
        <v>146</v>
      </c>
      <c r="AB146" s="174">
        <f t="shared" si="86"/>
        <v>131.39999999999117</v>
      </c>
      <c r="AC146" s="174">
        <f t="shared" si="86"/>
        <v>231.16666666666805</v>
      </c>
      <c r="AD146" s="174">
        <f t="shared" si="86"/>
        <v>48.666666666672199</v>
      </c>
      <c r="AE146" s="174">
        <f t="shared" si="86"/>
        <v>48.666666666672199</v>
      </c>
      <c r="AF146" s="174">
        <f t="shared" si="86"/>
        <v>85.166666666666671</v>
      </c>
      <c r="AG146" s="174">
        <f t="shared" si="86"/>
        <v>182.50000000000693</v>
      </c>
      <c r="AH146" s="12"/>
    </row>
    <row r="147" spans="1:34" s="129" customFormat="1" ht="12.95" customHeight="1" thickBot="1" x14ac:dyDescent="0.25">
      <c r="A147" s="128"/>
      <c r="C147" s="130" t="s">
        <v>371</v>
      </c>
      <c r="D147" s="131" t="s">
        <v>713</v>
      </c>
      <c r="E147" s="203" t="s">
        <v>824</v>
      </c>
      <c r="F147" s="132" t="s">
        <v>120</v>
      </c>
      <c r="G147" s="133"/>
      <c r="H147" s="209">
        <f>((H86-H85))/((360-330)/365)</f>
        <v>632.67883333333589</v>
      </c>
      <c r="I147" s="209">
        <f>((I86-I85))/((360-330)/365)</f>
        <v>782.42616666666356</v>
      </c>
      <c r="J147" s="209">
        <f>((J86-J85))/((360-330)/365)</f>
        <v>179.47049999999939</v>
      </c>
      <c r="K147" s="209">
        <f>((K86-K85))/((360-330)/365)</f>
        <v>162.01133333333371</v>
      </c>
      <c r="L147" s="133"/>
      <c r="M147" s="209">
        <f t="shared" ref="M147:X147" si="87">((M86-M85))/((360-330)/365)</f>
        <v>97.333333333333343</v>
      </c>
      <c r="N147" s="209">
        <f t="shared" si="87"/>
        <v>73</v>
      </c>
      <c r="O147" s="209">
        <f t="shared" si="87"/>
        <v>24.333333333333336</v>
      </c>
      <c r="P147" s="209">
        <f t="shared" si="87"/>
        <v>0</v>
      </c>
      <c r="Q147" s="209">
        <f t="shared" si="87"/>
        <v>48.666666666666671</v>
      </c>
      <c r="R147" s="209">
        <f t="shared" si="87"/>
        <v>60.833333333333336</v>
      </c>
      <c r="S147" s="209">
        <f t="shared" si="87"/>
        <v>48.666666666666671</v>
      </c>
      <c r="T147" s="209">
        <f t="shared" si="87"/>
        <v>0</v>
      </c>
      <c r="U147" s="209">
        <f t="shared" si="87"/>
        <v>48.666666666666671</v>
      </c>
      <c r="V147" s="209">
        <f t="shared" si="87"/>
        <v>-24.333333333333336</v>
      </c>
      <c r="W147" s="209">
        <f t="shared" si="87"/>
        <v>60.833333333333336</v>
      </c>
      <c r="X147" s="209">
        <f t="shared" si="87"/>
        <v>109.5</v>
      </c>
      <c r="Y147" s="133"/>
      <c r="Z147" s="209">
        <f t="shared" ref="Z147:AG147" si="88">((Z86-Z85))/((360-330)/365)</f>
        <v>133.83333333333334</v>
      </c>
      <c r="AA147" s="209">
        <f t="shared" si="88"/>
        <v>109.49999999999862</v>
      </c>
      <c r="AB147" s="209">
        <f t="shared" si="88"/>
        <v>-24.333333333333336</v>
      </c>
      <c r="AC147" s="209">
        <f t="shared" si="88"/>
        <v>158.16666666666529</v>
      </c>
      <c r="AD147" s="209">
        <f t="shared" si="88"/>
        <v>60.83333333333195</v>
      </c>
      <c r="AE147" s="209">
        <f t="shared" si="88"/>
        <v>24.333333333330568</v>
      </c>
      <c r="AF147" s="209">
        <f t="shared" si="88"/>
        <v>60.833333333311202</v>
      </c>
      <c r="AG147" s="209">
        <f t="shared" si="88"/>
        <v>36.500000000001386</v>
      </c>
      <c r="AH147" s="133"/>
    </row>
    <row r="148" spans="1:34" s="1" customFormat="1" ht="12.95" customHeight="1" x14ac:dyDescent="0.25">
      <c r="C148" s="2"/>
      <c r="E148"/>
      <c r="G148" s="12"/>
      <c r="H148" s="30"/>
      <c r="I148" s="30"/>
      <c r="J148" s="30"/>
      <c r="K148" s="30"/>
      <c r="L148" s="12"/>
      <c r="M148" s="30"/>
      <c r="N148" s="30"/>
      <c r="O148" s="30"/>
      <c r="P148" s="30"/>
      <c r="Q148" s="30"/>
      <c r="R148" s="30"/>
      <c r="S148" s="30"/>
      <c r="T148" s="30"/>
      <c r="U148" s="30"/>
      <c r="V148" s="30"/>
      <c r="W148" s="30"/>
      <c r="X148" s="30"/>
      <c r="Y148" s="12"/>
      <c r="Z148" s="30"/>
      <c r="AA148" s="30"/>
      <c r="AB148" s="30"/>
      <c r="AC148" s="30"/>
      <c r="AD148" s="30"/>
      <c r="AE148" s="30"/>
      <c r="AF148" s="30"/>
      <c r="AG148" s="30"/>
      <c r="AH148" s="12"/>
    </row>
    <row r="149" spans="1:34" s="1" customFormat="1" ht="12.95" customHeight="1" thickBot="1" x14ac:dyDescent="0.25">
      <c r="C149" s="2"/>
      <c r="E149" s="3"/>
      <c r="G149" s="12"/>
      <c r="H149" s="30"/>
      <c r="I149" s="30"/>
      <c r="J149" s="30"/>
      <c r="K149" s="30"/>
      <c r="L149" s="12"/>
      <c r="M149" s="30"/>
      <c r="N149" s="30"/>
      <c r="O149" s="30"/>
      <c r="P149" s="30"/>
      <c r="Q149" s="30"/>
      <c r="R149" s="30"/>
      <c r="S149" s="30"/>
      <c r="T149" s="30"/>
      <c r="U149" s="30"/>
      <c r="V149" s="30"/>
      <c r="W149" s="30"/>
      <c r="X149" s="30"/>
      <c r="Y149" s="12"/>
      <c r="Z149" s="30"/>
      <c r="AA149" s="30"/>
      <c r="AB149" s="30"/>
      <c r="AC149" s="30"/>
      <c r="AD149" s="30"/>
      <c r="AE149" s="30"/>
      <c r="AF149" s="30"/>
      <c r="AG149" s="30"/>
      <c r="AH149" s="12"/>
    </row>
    <row r="150" spans="1:34" s="1" customFormat="1" ht="12.95" customHeight="1" thickBot="1" x14ac:dyDescent="0.25">
      <c r="B150" s="228" t="s">
        <v>121</v>
      </c>
      <c r="C150" s="229"/>
      <c r="D150" s="229"/>
      <c r="E150" s="229"/>
      <c r="F150" s="230"/>
      <c r="G150" s="12"/>
      <c r="H150" s="30"/>
      <c r="I150" s="30"/>
      <c r="J150" s="30"/>
      <c r="K150" s="30"/>
      <c r="L150" s="12"/>
      <c r="M150" s="30"/>
      <c r="N150" s="30"/>
      <c r="O150" s="30"/>
      <c r="P150" s="30"/>
      <c r="Q150" s="30"/>
      <c r="R150" s="30"/>
      <c r="S150" s="30"/>
      <c r="T150" s="30"/>
      <c r="U150" s="30"/>
      <c r="V150" s="30"/>
      <c r="W150" s="30"/>
      <c r="X150" s="30"/>
      <c r="Y150" s="12"/>
      <c r="Z150" s="30"/>
      <c r="AA150" s="30"/>
      <c r="AB150" s="30"/>
      <c r="AC150" s="30"/>
      <c r="AD150" s="30"/>
      <c r="AE150" s="30"/>
      <c r="AF150" s="30"/>
      <c r="AG150" s="30"/>
      <c r="AH150" s="12"/>
    </row>
    <row r="151" spans="1:34" s="1" customFormat="1" ht="12.95" customHeight="1" x14ac:dyDescent="0.2">
      <c r="B151" s="10" t="s">
        <v>16</v>
      </c>
      <c r="C151" s="10" t="s">
        <v>17</v>
      </c>
      <c r="D151" s="62" t="s">
        <v>18</v>
      </c>
      <c r="E151" s="62" t="s">
        <v>19</v>
      </c>
      <c r="F151" s="10" t="s">
        <v>20</v>
      </c>
      <c r="G151" s="12"/>
      <c r="H151" s="30"/>
      <c r="I151" s="30"/>
      <c r="J151" s="30"/>
      <c r="K151" s="30"/>
      <c r="L151" s="12"/>
      <c r="M151" s="30"/>
      <c r="N151" s="30"/>
      <c r="O151" s="30"/>
      <c r="P151" s="30"/>
      <c r="Q151" s="30"/>
      <c r="R151" s="30"/>
      <c r="S151" s="30"/>
      <c r="T151" s="30"/>
      <c r="U151" s="30"/>
      <c r="V151" s="30"/>
      <c r="W151" s="30"/>
      <c r="X151" s="30"/>
      <c r="Y151" s="12"/>
      <c r="Z151" s="30"/>
      <c r="AA151" s="30"/>
      <c r="AB151" s="30"/>
      <c r="AC151" s="30"/>
      <c r="AD151" s="30"/>
      <c r="AE151" s="30"/>
      <c r="AF151" s="30"/>
      <c r="AG151" s="30"/>
      <c r="AH151" s="12"/>
    </row>
    <row r="152" spans="1:34" s="1" customFormat="1" ht="12.95" customHeight="1" x14ac:dyDescent="0.2">
      <c r="B152" s="11" t="str">
        <f>B16</f>
        <v>C.</v>
      </c>
      <c r="C152" s="9" t="str">
        <f>C16</f>
        <v>Concrete matrix characteristics (mean value of the serie)</v>
      </c>
      <c r="D152" s="82"/>
      <c r="E152" s="82"/>
      <c r="F152" s="11"/>
      <c r="G152" s="12"/>
      <c r="H152" s="35"/>
      <c r="I152" s="35"/>
      <c r="J152" s="35"/>
      <c r="K152" s="35"/>
      <c r="L152" s="12"/>
      <c r="M152" s="35"/>
      <c r="N152" s="35"/>
      <c r="O152" s="35"/>
      <c r="P152" s="35"/>
      <c r="Q152" s="35"/>
      <c r="R152" s="35"/>
      <c r="S152" s="35"/>
      <c r="T152" s="35"/>
      <c r="U152" s="35"/>
      <c r="V152" s="35"/>
      <c r="W152" s="35"/>
      <c r="X152" s="35"/>
      <c r="Y152" s="12"/>
      <c r="Z152" s="35"/>
      <c r="AA152" s="35"/>
      <c r="AB152" s="35"/>
      <c r="AC152" s="35"/>
      <c r="AD152" s="35"/>
      <c r="AE152" s="35"/>
      <c r="AF152" s="35"/>
      <c r="AG152" s="35"/>
      <c r="AH152" s="12"/>
    </row>
    <row r="153" spans="1:34" s="1" customFormat="1" ht="12.95" customHeight="1" x14ac:dyDescent="0.2">
      <c r="B153" s="34"/>
      <c r="C153" s="6" t="s">
        <v>163</v>
      </c>
      <c r="D153" s="67" t="s">
        <v>114</v>
      </c>
      <c r="E153" s="83" t="s">
        <v>346</v>
      </c>
      <c r="F153" s="1" t="s">
        <v>12</v>
      </c>
      <c r="G153" s="12"/>
      <c r="H153" s="30">
        <v>97</v>
      </c>
      <c r="I153" s="30">
        <v>97</v>
      </c>
      <c r="J153" s="30">
        <v>93</v>
      </c>
      <c r="K153" s="30">
        <v>93</v>
      </c>
      <c r="L153" s="12"/>
      <c r="M153" s="30"/>
      <c r="N153" s="30"/>
      <c r="O153" s="30"/>
      <c r="P153" s="30"/>
      <c r="Q153" s="30"/>
      <c r="R153" s="30"/>
      <c r="S153" s="30"/>
      <c r="T153" s="30"/>
      <c r="U153" s="30"/>
      <c r="V153" s="30"/>
      <c r="W153" s="30"/>
      <c r="X153" s="30"/>
      <c r="Y153" s="12"/>
      <c r="Z153" s="30"/>
      <c r="AA153" s="30"/>
      <c r="AB153" s="30"/>
      <c r="AC153" s="30"/>
      <c r="AD153" s="30"/>
      <c r="AE153" s="30"/>
      <c r="AF153" s="30"/>
      <c r="AG153" s="30"/>
      <c r="AH153" s="12"/>
    </row>
    <row r="154" spans="1:34" s="1" customFormat="1" ht="12.95" customHeight="1" x14ac:dyDescent="0.2">
      <c r="B154" s="34"/>
      <c r="C154" s="6" t="s">
        <v>285</v>
      </c>
      <c r="D154" s="67" t="s">
        <v>135</v>
      </c>
      <c r="E154" s="83" t="s">
        <v>347</v>
      </c>
      <c r="F154" s="13" t="s">
        <v>13</v>
      </c>
      <c r="G154" s="12"/>
      <c r="H154" s="30" t="s">
        <v>491</v>
      </c>
      <c r="I154" s="30" t="s">
        <v>491</v>
      </c>
      <c r="J154" s="30" t="s">
        <v>491</v>
      </c>
      <c r="K154" s="30" t="s">
        <v>491</v>
      </c>
      <c r="L154" s="12"/>
      <c r="M154" s="30"/>
      <c r="N154" s="30"/>
      <c r="O154" s="30"/>
      <c r="P154" s="30"/>
      <c r="Q154" s="30"/>
      <c r="R154" s="30"/>
      <c r="S154" s="30"/>
      <c r="T154" s="30"/>
      <c r="U154" s="30"/>
      <c r="V154" s="30"/>
      <c r="W154" s="30"/>
      <c r="X154" s="30"/>
      <c r="Y154" s="12"/>
      <c r="Z154" s="30"/>
      <c r="AA154" s="30"/>
      <c r="AB154" s="30"/>
      <c r="AC154" s="30"/>
      <c r="AD154" s="30"/>
      <c r="AE154" s="30"/>
      <c r="AF154" s="30"/>
      <c r="AG154" s="30"/>
      <c r="AH154" s="12"/>
    </row>
    <row r="155" spans="1:34" s="1" customFormat="1" ht="12.95" customHeight="1" x14ac:dyDescent="0.2">
      <c r="B155" s="11" t="str">
        <f>B35</f>
        <v>E.</v>
      </c>
      <c r="C155" s="9" t="str">
        <f>C35</f>
        <v>Specimen dimensions</v>
      </c>
      <c r="D155" s="82"/>
      <c r="E155" s="82"/>
      <c r="F155" s="11"/>
      <c r="G155" s="12"/>
      <c r="H155" s="35"/>
      <c r="I155" s="35"/>
      <c r="J155" s="35"/>
      <c r="K155" s="35"/>
      <c r="L155" s="12"/>
      <c r="M155" s="35"/>
      <c r="N155" s="35"/>
      <c r="O155" s="35"/>
      <c r="P155" s="35"/>
      <c r="Q155" s="35"/>
      <c r="R155" s="35"/>
      <c r="S155" s="35"/>
      <c r="T155" s="35"/>
      <c r="U155" s="35"/>
      <c r="V155" s="35"/>
      <c r="W155" s="35"/>
      <c r="X155" s="35"/>
      <c r="Y155" s="12"/>
      <c r="Z155" s="35"/>
      <c r="AA155" s="35"/>
      <c r="AB155" s="35"/>
      <c r="AC155" s="35"/>
      <c r="AD155" s="35"/>
      <c r="AE155" s="35"/>
      <c r="AF155" s="35"/>
      <c r="AG155" s="35"/>
      <c r="AH155" s="12"/>
    </row>
    <row r="156" spans="1:34" s="1" customFormat="1" ht="12.95" customHeight="1" x14ac:dyDescent="0.2">
      <c r="B156" s="34"/>
      <c r="C156" s="27" t="s">
        <v>286</v>
      </c>
      <c r="D156" s="67" t="s">
        <v>276</v>
      </c>
      <c r="E156" s="83" t="s">
        <v>277</v>
      </c>
      <c r="F156" s="14" t="s">
        <v>13</v>
      </c>
      <c r="G156" s="12"/>
      <c r="H156" s="30"/>
      <c r="I156" s="30"/>
      <c r="J156" s="30"/>
      <c r="K156" s="30"/>
      <c r="L156" s="12"/>
      <c r="M156" s="30"/>
      <c r="N156" s="30"/>
      <c r="O156" s="30"/>
      <c r="P156" s="30"/>
      <c r="Q156" s="30"/>
      <c r="R156" s="30"/>
      <c r="S156" s="30"/>
      <c r="T156" s="30"/>
      <c r="U156" s="30"/>
      <c r="V156" s="30"/>
      <c r="W156" s="30"/>
      <c r="X156" s="30"/>
      <c r="Y156" s="12"/>
      <c r="Z156" s="30"/>
      <c r="AA156" s="30"/>
      <c r="AB156" s="30"/>
      <c r="AC156" s="30"/>
      <c r="AD156" s="30"/>
      <c r="AE156" s="30"/>
      <c r="AF156" s="30"/>
      <c r="AG156" s="30"/>
      <c r="AH156" s="12"/>
    </row>
    <row r="157" spans="1:34" s="1" customFormat="1" ht="12.95" customHeight="1" x14ac:dyDescent="0.2">
      <c r="B157" s="34"/>
      <c r="C157" s="27" t="s">
        <v>287</v>
      </c>
      <c r="D157" s="67" t="s">
        <v>278</v>
      </c>
      <c r="E157" s="83" t="s">
        <v>386</v>
      </c>
      <c r="F157" s="29" t="s">
        <v>12</v>
      </c>
      <c r="G157" s="12"/>
      <c r="H157" s="30"/>
      <c r="I157" s="30"/>
      <c r="J157" s="30"/>
      <c r="K157" s="30"/>
      <c r="L157" s="12"/>
      <c r="M157" s="30"/>
      <c r="N157" s="30"/>
      <c r="O157" s="30"/>
      <c r="P157" s="30"/>
      <c r="Q157" s="30"/>
      <c r="R157" s="30"/>
      <c r="S157" s="30"/>
      <c r="T157" s="30"/>
      <c r="U157" s="30"/>
      <c r="V157" s="30"/>
      <c r="W157" s="30"/>
      <c r="X157" s="30"/>
      <c r="Y157" s="12"/>
      <c r="Z157" s="30"/>
      <c r="AA157" s="30"/>
      <c r="AB157" s="30"/>
      <c r="AC157" s="30"/>
      <c r="AD157" s="30"/>
      <c r="AE157" s="30"/>
      <c r="AF157" s="30"/>
      <c r="AG157" s="30"/>
      <c r="AH157" s="12"/>
    </row>
    <row r="158" spans="1:34" s="1" customFormat="1" ht="12.95" customHeight="1" x14ac:dyDescent="0.2">
      <c r="B158" s="29"/>
      <c r="C158" s="27" t="s">
        <v>288</v>
      </c>
      <c r="D158" s="67"/>
      <c r="E158" s="199" t="s">
        <v>387</v>
      </c>
      <c r="F158" s="29" t="s">
        <v>12</v>
      </c>
      <c r="G158" s="12"/>
      <c r="H158" s="30"/>
      <c r="I158" s="30"/>
      <c r="J158" s="30"/>
      <c r="K158" s="30"/>
      <c r="L158" s="12"/>
      <c r="M158" s="30"/>
      <c r="N158" s="30"/>
      <c r="O158" s="30"/>
      <c r="P158" s="30"/>
      <c r="Q158" s="30"/>
      <c r="R158" s="30"/>
      <c r="S158" s="30"/>
      <c r="T158" s="30"/>
      <c r="U158" s="30"/>
      <c r="V158" s="30"/>
      <c r="W158" s="30"/>
      <c r="X158" s="30"/>
      <c r="Y158" s="12"/>
      <c r="Z158" s="30"/>
      <c r="AA158" s="30"/>
      <c r="AB158" s="30"/>
      <c r="AC158" s="30"/>
      <c r="AD158" s="30"/>
      <c r="AE158" s="30"/>
      <c r="AF158" s="30"/>
      <c r="AG158" s="30"/>
      <c r="AH158" s="12"/>
    </row>
    <row r="159" spans="1:34" s="1" customFormat="1" ht="12.95" customHeight="1" x14ac:dyDescent="0.2">
      <c r="B159" s="29"/>
      <c r="C159" s="27" t="s">
        <v>296</v>
      </c>
      <c r="D159" s="67"/>
      <c r="E159" s="199" t="s">
        <v>388</v>
      </c>
      <c r="F159" s="29" t="s">
        <v>297</v>
      </c>
      <c r="G159" s="12"/>
      <c r="H159" s="30" t="s">
        <v>459</v>
      </c>
      <c r="I159" s="30" t="s">
        <v>459</v>
      </c>
      <c r="J159" s="30" t="s">
        <v>459</v>
      </c>
      <c r="K159" s="30" t="s">
        <v>459</v>
      </c>
      <c r="L159" s="12"/>
      <c r="M159" s="30"/>
      <c r="N159" s="30"/>
      <c r="O159" s="30"/>
      <c r="P159" s="30"/>
      <c r="Q159" s="30"/>
      <c r="R159" s="30"/>
      <c r="S159" s="30"/>
      <c r="T159" s="30"/>
      <c r="U159" s="30"/>
      <c r="V159" s="30"/>
      <c r="W159" s="30"/>
      <c r="X159" s="30"/>
      <c r="Y159" s="12"/>
      <c r="Z159" s="30"/>
      <c r="AA159" s="30"/>
      <c r="AB159" s="30"/>
      <c r="AC159" s="30"/>
      <c r="AD159" s="30"/>
      <c r="AE159" s="30"/>
      <c r="AF159" s="30"/>
      <c r="AG159" s="30"/>
      <c r="AH159" s="12"/>
    </row>
    <row r="160" spans="1:34" s="1" customFormat="1" ht="12.95" customHeight="1" x14ac:dyDescent="0.2">
      <c r="B160" s="11" t="s">
        <v>289</v>
      </c>
      <c r="C160" s="9" t="s">
        <v>290</v>
      </c>
      <c r="D160" s="63"/>
      <c r="E160" s="200"/>
      <c r="F160" s="12"/>
      <c r="G160" s="12"/>
      <c r="H160" s="35"/>
      <c r="I160" s="35"/>
      <c r="J160" s="35"/>
      <c r="K160" s="35"/>
      <c r="L160" s="12"/>
      <c r="M160" s="35"/>
      <c r="N160" s="35"/>
      <c r="O160" s="35"/>
      <c r="P160" s="35"/>
      <c r="Q160" s="35"/>
      <c r="R160" s="35"/>
      <c r="S160" s="35"/>
      <c r="T160" s="35"/>
      <c r="U160" s="35"/>
      <c r="V160" s="35"/>
      <c r="W160" s="35"/>
      <c r="X160" s="35"/>
      <c r="Y160" s="12"/>
      <c r="Z160" s="35"/>
      <c r="AA160" s="35"/>
      <c r="AB160" s="35"/>
      <c r="AC160" s="35"/>
      <c r="AD160" s="35"/>
      <c r="AE160" s="35"/>
      <c r="AF160" s="35"/>
      <c r="AG160" s="35"/>
      <c r="AH160" s="12"/>
    </row>
    <row r="161" spans="1:34" s="1" customFormat="1" ht="12.95" customHeight="1" x14ac:dyDescent="0.2">
      <c r="C161" s="27" t="s">
        <v>293</v>
      </c>
      <c r="D161" s="67" t="s">
        <v>392</v>
      </c>
      <c r="E161" s="199" t="s">
        <v>393</v>
      </c>
      <c r="F161" s="1" t="s">
        <v>312</v>
      </c>
      <c r="G161" s="12"/>
      <c r="H161" s="30" t="s">
        <v>313</v>
      </c>
      <c r="I161" s="30" t="s">
        <v>313</v>
      </c>
      <c r="J161" s="30" t="s">
        <v>313</v>
      </c>
      <c r="K161" s="30" t="s">
        <v>313</v>
      </c>
      <c r="L161" s="12"/>
      <c r="M161" s="30"/>
      <c r="N161" s="30"/>
      <c r="O161" s="30"/>
      <c r="P161" s="30"/>
      <c r="Q161" s="30"/>
      <c r="R161" s="30"/>
      <c r="S161" s="30"/>
      <c r="T161" s="30"/>
      <c r="U161" s="30"/>
      <c r="V161" s="30"/>
      <c r="W161" s="30"/>
      <c r="X161" s="30"/>
      <c r="Y161" s="12"/>
      <c r="Z161" s="30"/>
      <c r="AA161" s="30"/>
      <c r="AB161" s="30"/>
      <c r="AC161" s="30"/>
      <c r="AD161" s="30"/>
      <c r="AE161" s="30"/>
      <c r="AF161" s="30"/>
      <c r="AG161" s="30"/>
      <c r="AH161" s="12"/>
    </row>
    <row r="162" spans="1:34" s="1" customFormat="1" ht="12.95" customHeight="1" x14ac:dyDescent="0.2">
      <c r="C162" s="6" t="s">
        <v>294</v>
      </c>
      <c r="D162" s="67" t="s">
        <v>310</v>
      </c>
      <c r="E162" s="199" t="s">
        <v>389</v>
      </c>
      <c r="F162" s="13" t="s">
        <v>13</v>
      </c>
      <c r="G162" s="12"/>
      <c r="H162" s="118"/>
      <c r="I162" s="118"/>
      <c r="J162" s="118"/>
      <c r="K162" s="118"/>
      <c r="L162" s="12"/>
      <c r="M162" s="30"/>
      <c r="N162" s="30"/>
      <c r="O162" s="30"/>
      <c r="P162" s="30"/>
      <c r="Q162" s="30"/>
      <c r="R162" s="30"/>
      <c r="S162" s="30"/>
      <c r="T162" s="30"/>
      <c r="U162" s="30"/>
      <c r="V162" s="30"/>
      <c r="W162" s="30"/>
      <c r="X162" s="30"/>
      <c r="Y162" s="12"/>
      <c r="Z162" s="30"/>
      <c r="AA162" s="30"/>
      <c r="AB162" s="30"/>
      <c r="AC162" s="30"/>
      <c r="AD162" s="30"/>
      <c r="AE162" s="30"/>
      <c r="AF162" s="30"/>
      <c r="AG162" s="30"/>
      <c r="AH162" s="12"/>
    </row>
    <row r="163" spans="1:34" s="1" customFormat="1" ht="12.95" customHeight="1" x14ac:dyDescent="0.2">
      <c r="A163" s="3"/>
      <c r="B163" s="11" t="s">
        <v>372</v>
      </c>
      <c r="C163" s="9" t="s">
        <v>70</v>
      </c>
      <c r="D163" s="70"/>
      <c r="E163" s="200"/>
      <c r="F163" s="12"/>
      <c r="G163" s="12"/>
      <c r="H163" s="35"/>
      <c r="I163" s="35"/>
      <c r="J163" s="35"/>
      <c r="K163" s="35"/>
      <c r="L163" s="12"/>
      <c r="M163" s="35"/>
      <c r="N163" s="35"/>
      <c r="O163" s="35"/>
      <c r="P163" s="35"/>
      <c r="Q163" s="35"/>
      <c r="R163" s="35"/>
      <c r="S163" s="35"/>
      <c r="T163" s="35"/>
      <c r="U163" s="35"/>
      <c r="V163" s="35"/>
      <c r="W163" s="35"/>
      <c r="X163" s="35"/>
      <c r="Y163" s="12"/>
      <c r="Z163" s="35"/>
      <c r="AA163" s="35"/>
      <c r="AB163" s="35"/>
      <c r="AC163" s="35"/>
      <c r="AD163" s="35"/>
      <c r="AE163" s="35"/>
      <c r="AF163" s="35"/>
      <c r="AG163" s="35"/>
      <c r="AH163" s="12"/>
    </row>
    <row r="164" spans="1:34" s="1" customFormat="1" ht="12.95" customHeight="1" x14ac:dyDescent="0.2">
      <c r="A164" s="3"/>
      <c r="C164" s="27" t="s">
        <v>373</v>
      </c>
      <c r="D164" s="67" t="s">
        <v>303</v>
      </c>
      <c r="E164" s="197" t="s">
        <v>102</v>
      </c>
      <c r="F164" s="5" t="s">
        <v>71</v>
      </c>
      <c r="G164" s="12"/>
      <c r="H164" s="118"/>
      <c r="I164" s="118"/>
      <c r="J164" s="118"/>
      <c r="K164" s="118"/>
      <c r="L164" s="12"/>
      <c r="M164" s="30"/>
      <c r="N164" s="37"/>
      <c r="O164" s="37"/>
      <c r="P164" s="37"/>
      <c r="Q164" s="37"/>
      <c r="R164" s="37"/>
      <c r="S164" s="37"/>
      <c r="T164" s="37"/>
      <c r="U164" s="30"/>
      <c r="V164" s="30"/>
      <c r="W164" s="30"/>
      <c r="X164" s="30"/>
      <c r="Y164" s="12"/>
      <c r="Z164" s="30"/>
      <c r="AA164" s="30"/>
      <c r="AB164" s="30"/>
      <c r="AC164" s="30"/>
      <c r="AD164" s="30"/>
      <c r="AE164" s="30"/>
      <c r="AF164" s="30"/>
      <c r="AG164" s="30"/>
      <c r="AH164" s="12"/>
    </row>
    <row r="165" spans="1:34" s="1" customFormat="1" ht="12.95" customHeight="1" x14ac:dyDescent="0.2">
      <c r="A165" s="3"/>
      <c r="C165" s="27" t="s">
        <v>374</v>
      </c>
      <c r="D165" s="67" t="s">
        <v>305</v>
      </c>
      <c r="E165" s="197" t="s">
        <v>103</v>
      </c>
      <c r="F165" s="5" t="s">
        <v>71</v>
      </c>
      <c r="G165" s="12"/>
      <c r="H165" s="118"/>
      <c r="I165" s="118"/>
      <c r="J165" s="118"/>
      <c r="K165" s="118"/>
      <c r="L165" s="12"/>
      <c r="M165" s="30"/>
      <c r="N165" s="37"/>
      <c r="O165" s="37"/>
      <c r="P165" s="37"/>
      <c r="Q165" s="37"/>
      <c r="R165" s="37"/>
      <c r="S165" s="37"/>
      <c r="T165" s="37"/>
      <c r="U165" s="30"/>
      <c r="V165" s="30"/>
      <c r="W165" s="30"/>
      <c r="X165" s="30"/>
      <c r="Y165" s="12"/>
      <c r="Z165" s="30"/>
      <c r="AA165" s="30"/>
      <c r="AB165" s="30"/>
      <c r="AC165" s="30"/>
      <c r="AD165" s="30"/>
      <c r="AE165" s="30"/>
      <c r="AF165" s="30"/>
      <c r="AG165" s="30"/>
      <c r="AH165" s="12"/>
    </row>
    <row r="166" spans="1:34" s="1" customFormat="1" ht="12.95" customHeight="1" x14ac:dyDescent="0.2">
      <c r="A166" s="3"/>
      <c r="C166" s="27" t="s">
        <v>375</v>
      </c>
      <c r="D166" s="67" t="s">
        <v>307</v>
      </c>
      <c r="E166" s="197" t="s">
        <v>104</v>
      </c>
      <c r="F166" s="5" t="s">
        <v>71</v>
      </c>
      <c r="G166" s="12"/>
      <c r="H166" s="118"/>
      <c r="I166" s="118"/>
      <c r="J166" s="118"/>
      <c r="K166" s="118"/>
      <c r="L166" s="12"/>
      <c r="M166" s="30"/>
      <c r="N166" s="37"/>
      <c r="O166" s="37"/>
      <c r="P166" s="37"/>
      <c r="Q166" s="37"/>
      <c r="R166" s="37"/>
      <c r="S166" s="37"/>
      <c r="T166" s="37"/>
      <c r="U166" s="30"/>
      <c r="V166" s="30"/>
      <c r="W166" s="30"/>
      <c r="X166" s="30"/>
      <c r="Y166" s="12"/>
      <c r="Z166" s="30"/>
      <c r="AA166" s="30"/>
      <c r="AB166" s="30"/>
      <c r="AC166" s="30"/>
      <c r="AD166" s="30"/>
      <c r="AE166" s="30"/>
      <c r="AF166" s="30"/>
      <c r="AG166" s="30"/>
      <c r="AH166" s="12"/>
    </row>
    <row r="167" spans="1:34" s="1" customFormat="1" ht="12.95" customHeight="1" x14ac:dyDescent="0.2">
      <c r="A167" s="3"/>
      <c r="C167" s="27" t="s">
        <v>376</v>
      </c>
      <c r="D167" s="67" t="s">
        <v>304</v>
      </c>
      <c r="E167" s="197" t="s">
        <v>105</v>
      </c>
      <c r="F167" s="5" t="s">
        <v>71</v>
      </c>
      <c r="G167" s="12"/>
      <c r="H167" s="118"/>
      <c r="I167" s="118"/>
      <c r="J167" s="118"/>
      <c r="K167" s="118"/>
      <c r="L167" s="12"/>
      <c r="M167" s="30"/>
      <c r="N167" s="37"/>
      <c r="O167" s="37"/>
      <c r="P167" s="37"/>
      <c r="Q167" s="37"/>
      <c r="R167" s="37"/>
      <c r="S167" s="37"/>
      <c r="T167" s="37"/>
      <c r="U167" s="30"/>
      <c r="V167" s="30"/>
      <c r="W167" s="30"/>
      <c r="X167" s="30"/>
      <c r="Y167" s="12"/>
      <c r="Z167" s="30"/>
      <c r="AA167" s="30"/>
      <c r="AB167" s="30"/>
      <c r="AC167" s="30"/>
      <c r="AD167" s="30"/>
      <c r="AE167" s="30"/>
      <c r="AF167" s="30"/>
      <c r="AG167" s="30"/>
      <c r="AH167" s="12"/>
    </row>
    <row r="168" spans="1:34" s="1" customFormat="1" ht="12.95" customHeight="1" x14ac:dyDescent="0.2">
      <c r="A168" s="3"/>
      <c r="C168" s="27" t="s">
        <v>377</v>
      </c>
      <c r="D168" s="67" t="s">
        <v>306</v>
      </c>
      <c r="E168" s="197" t="s">
        <v>106</v>
      </c>
      <c r="F168" s="5" t="s">
        <v>71</v>
      </c>
      <c r="G168" s="12"/>
      <c r="H168" s="118"/>
      <c r="I168" s="118"/>
      <c r="J168" s="118"/>
      <c r="K168" s="118"/>
      <c r="L168" s="12"/>
      <c r="M168" s="30"/>
      <c r="N168" s="37"/>
      <c r="O168" s="37"/>
      <c r="P168" s="37"/>
      <c r="Q168" s="37"/>
      <c r="R168" s="37"/>
      <c r="S168" s="37"/>
      <c r="T168" s="37"/>
      <c r="U168" s="30"/>
      <c r="V168" s="30"/>
      <c r="W168" s="30"/>
      <c r="X168" s="30"/>
      <c r="Y168" s="12"/>
      <c r="Z168" s="30"/>
      <c r="AA168" s="30"/>
      <c r="AB168" s="30"/>
      <c r="AC168" s="30"/>
      <c r="AD168" s="30"/>
      <c r="AE168" s="30"/>
      <c r="AF168" s="30"/>
      <c r="AG168" s="30"/>
      <c r="AH168" s="12"/>
    </row>
    <row r="169" spans="1:34" s="1" customFormat="1" ht="12.95" customHeight="1" x14ac:dyDescent="0.2">
      <c r="A169" s="3"/>
      <c r="C169" s="27" t="s">
        <v>378</v>
      </c>
      <c r="D169" s="67" t="s">
        <v>308</v>
      </c>
      <c r="E169" s="197" t="s">
        <v>107</v>
      </c>
      <c r="F169" s="5" t="s">
        <v>71</v>
      </c>
      <c r="G169" s="12"/>
      <c r="H169" s="118"/>
      <c r="I169" s="118"/>
      <c r="J169" s="118"/>
      <c r="K169" s="118"/>
      <c r="L169" s="12"/>
      <c r="M169" s="30"/>
      <c r="N169" s="37"/>
      <c r="O169" s="37"/>
      <c r="P169" s="37"/>
      <c r="Q169" s="37"/>
      <c r="R169" s="37"/>
      <c r="S169" s="37"/>
      <c r="T169" s="37"/>
      <c r="U169" s="30"/>
      <c r="V169" s="30"/>
      <c r="W169" s="30"/>
      <c r="X169" s="30"/>
      <c r="Y169" s="12"/>
      <c r="Z169" s="30"/>
      <c r="AA169" s="30"/>
      <c r="AB169" s="30"/>
      <c r="AC169" s="30"/>
      <c r="AD169" s="30"/>
      <c r="AE169" s="30"/>
      <c r="AF169" s="30"/>
      <c r="AG169" s="30"/>
      <c r="AH169" s="12"/>
    </row>
    <row r="170" spans="1:34" s="1" customFormat="1" ht="12.95" customHeight="1" x14ac:dyDescent="0.2">
      <c r="A170" s="3"/>
      <c r="C170" s="6" t="s">
        <v>379</v>
      </c>
      <c r="D170" s="67" t="s">
        <v>100</v>
      </c>
      <c r="E170" s="197" t="s">
        <v>108</v>
      </c>
      <c r="F170" s="5" t="s">
        <v>71</v>
      </c>
      <c r="G170" s="12"/>
      <c r="H170" s="118"/>
      <c r="I170" s="118"/>
      <c r="J170" s="118"/>
      <c r="K170" s="118"/>
      <c r="L170" s="12"/>
      <c r="M170" s="30"/>
      <c r="N170" s="37"/>
      <c r="O170" s="37"/>
      <c r="P170" s="37"/>
      <c r="Q170" s="37"/>
      <c r="R170" s="37"/>
      <c r="S170" s="37"/>
      <c r="T170" s="37"/>
      <c r="U170" s="30"/>
      <c r="V170" s="30"/>
      <c r="W170" s="30"/>
      <c r="X170" s="30"/>
      <c r="Y170" s="12"/>
      <c r="Z170" s="30"/>
      <c r="AA170" s="41"/>
      <c r="AB170" s="41"/>
      <c r="AC170" s="41"/>
      <c r="AD170" s="41"/>
      <c r="AE170" s="41"/>
      <c r="AF170" s="41"/>
      <c r="AG170" s="41"/>
      <c r="AH170" s="12"/>
    </row>
    <row r="171" spans="1:34" s="1" customFormat="1" ht="12.95" customHeight="1" x14ac:dyDescent="0.2">
      <c r="A171" s="3"/>
      <c r="C171" s="6" t="s">
        <v>380</v>
      </c>
      <c r="D171" s="67" t="s">
        <v>101</v>
      </c>
      <c r="E171" s="197" t="s">
        <v>109</v>
      </c>
      <c r="F171" s="5" t="s">
        <v>71</v>
      </c>
      <c r="G171" s="12"/>
      <c r="H171" s="118"/>
      <c r="I171" s="118"/>
      <c r="J171" s="118"/>
      <c r="K171" s="118"/>
      <c r="L171" s="12"/>
      <c r="M171" s="30"/>
      <c r="N171" s="37"/>
      <c r="O171" s="37"/>
      <c r="P171" s="37"/>
      <c r="Q171" s="37"/>
      <c r="R171" s="37"/>
      <c r="S171" s="37"/>
      <c r="T171" s="37"/>
      <c r="U171" s="30"/>
      <c r="V171" s="30"/>
      <c r="W171" s="30"/>
      <c r="X171" s="30"/>
      <c r="Y171" s="12"/>
      <c r="Z171" s="30"/>
      <c r="AA171" s="41"/>
      <c r="AB171" s="41"/>
      <c r="AC171" s="41"/>
      <c r="AD171" s="41"/>
      <c r="AE171" s="41"/>
      <c r="AF171" s="41"/>
      <c r="AG171" s="41"/>
      <c r="AH171" s="12"/>
    </row>
    <row r="172" spans="1:34" s="129" customFormat="1" ht="12.95" customHeight="1" thickBot="1" x14ac:dyDescent="0.25">
      <c r="A172" s="128"/>
      <c r="C172" s="205" t="s">
        <v>381</v>
      </c>
      <c r="D172" s="206" t="s">
        <v>110</v>
      </c>
      <c r="E172" s="207" t="s">
        <v>298</v>
      </c>
      <c r="F172" s="208" t="s">
        <v>299</v>
      </c>
      <c r="G172" s="133"/>
      <c r="H172" s="135"/>
      <c r="I172" s="135"/>
      <c r="J172" s="135"/>
      <c r="K172" s="135"/>
      <c r="L172" s="133"/>
      <c r="M172" s="212"/>
      <c r="N172" s="134"/>
      <c r="O172" s="134"/>
      <c r="P172" s="134"/>
      <c r="Q172" s="134"/>
      <c r="R172" s="134"/>
      <c r="S172" s="134"/>
      <c r="T172" s="134"/>
      <c r="U172" s="212"/>
      <c r="V172" s="212"/>
      <c r="W172" s="212"/>
      <c r="X172" s="212"/>
      <c r="Y172" s="133"/>
      <c r="Z172" s="212"/>
      <c r="AA172" s="213"/>
      <c r="AB172" s="213"/>
      <c r="AC172" s="213"/>
      <c r="AD172" s="213"/>
      <c r="AE172" s="213"/>
      <c r="AF172" s="213"/>
      <c r="AG172" s="213"/>
      <c r="AH172" s="133"/>
    </row>
    <row r="173" spans="1:34" ht="12.95" customHeight="1" x14ac:dyDescent="0.2">
      <c r="A173" s="145"/>
      <c r="C173" s="27"/>
      <c r="D173" s="67"/>
      <c r="E173" s="77"/>
      <c r="F173" s="28"/>
    </row>
    <row r="174" spans="1:34" ht="12.95" customHeight="1" x14ac:dyDescent="0.2">
      <c r="C174" s="145"/>
      <c r="D174" s="196"/>
      <c r="E174" s="77"/>
    </row>
    <row r="175" spans="1:34" ht="12.95" customHeight="1" x14ac:dyDescent="0.2">
      <c r="C175" s="28"/>
      <c r="D175" s="196"/>
      <c r="E175" s="77"/>
    </row>
    <row r="176" spans="1:34" ht="12.95" customHeight="1" x14ac:dyDescent="0.2">
      <c r="B176" s="146"/>
      <c r="C176" s="145"/>
      <c r="D176" s="196"/>
      <c r="E176" s="77"/>
      <c r="F176" s="5"/>
      <c r="H176" s="120"/>
      <c r="I176" s="120" t="s">
        <v>522</v>
      </c>
      <c r="J176" s="120"/>
      <c r="K176" s="120"/>
      <c r="N176" s="120"/>
      <c r="O176" s="120"/>
      <c r="P176" s="120"/>
      <c r="Q176" s="120"/>
      <c r="R176" s="120"/>
      <c r="S176" s="120"/>
      <c r="T176" s="120"/>
    </row>
    <row r="177" spans="2:20" ht="12.95" customHeight="1" x14ac:dyDescent="0.2">
      <c r="B177" s="146"/>
      <c r="C177" s="6"/>
      <c r="D177" s="196"/>
      <c r="E177" s="77"/>
      <c r="F177" s="13"/>
      <c r="H177" s="125"/>
      <c r="I177" s="125"/>
      <c r="J177" s="125"/>
      <c r="K177" s="125"/>
      <c r="N177" s="125"/>
      <c r="O177" s="125"/>
      <c r="P177" s="125"/>
      <c r="Q177" s="125"/>
      <c r="R177" s="125"/>
      <c r="S177" s="125"/>
      <c r="T177" s="125"/>
    </row>
    <row r="178" spans="2:20" ht="12.95" customHeight="1" x14ac:dyDescent="0.2">
      <c r="D178" s="196"/>
      <c r="H178" s="164"/>
      <c r="I178" s="164"/>
      <c r="J178" s="164"/>
      <c r="K178" s="164"/>
      <c r="N178" s="164"/>
      <c r="O178" s="164"/>
      <c r="P178" s="164"/>
      <c r="Q178" s="164"/>
      <c r="R178" s="164"/>
      <c r="S178" s="164"/>
      <c r="T178" s="164"/>
    </row>
    <row r="179" spans="2:20" x14ac:dyDescent="0.2">
      <c r="D179" s="196"/>
      <c r="H179" s="164"/>
      <c r="I179" s="164"/>
      <c r="J179" s="164"/>
      <c r="K179" s="164"/>
      <c r="N179" s="164"/>
      <c r="O179" s="164"/>
      <c r="P179" s="164"/>
      <c r="Q179" s="164"/>
      <c r="R179" s="164"/>
      <c r="S179" s="164"/>
      <c r="T179" s="164"/>
    </row>
    <row r="180" spans="2:20" x14ac:dyDescent="0.2">
      <c r="D180" s="196"/>
      <c r="H180" s="164"/>
      <c r="I180" s="164"/>
      <c r="J180" s="164"/>
      <c r="K180" s="164"/>
      <c r="N180" s="164"/>
      <c r="O180" s="164"/>
      <c r="P180" s="164"/>
      <c r="Q180" s="164"/>
      <c r="R180" s="164"/>
      <c r="S180" s="164"/>
      <c r="T180" s="164"/>
    </row>
    <row r="181" spans="2:20" x14ac:dyDescent="0.2">
      <c r="D181" s="196"/>
    </row>
    <row r="182" spans="2:20" x14ac:dyDescent="0.2">
      <c r="D182" s="196"/>
      <c r="H182" s="164"/>
      <c r="I182" s="164"/>
      <c r="J182" s="164"/>
      <c r="K182" s="164"/>
      <c r="N182" s="164"/>
      <c r="O182" s="164"/>
      <c r="P182" s="164"/>
      <c r="Q182" s="164"/>
      <c r="R182" s="164"/>
      <c r="S182" s="164"/>
      <c r="T182" s="164"/>
    </row>
    <row r="183" spans="2:20" x14ac:dyDescent="0.2">
      <c r="D183" s="196"/>
    </row>
    <row r="184" spans="2:20" x14ac:dyDescent="0.2">
      <c r="D184" s="196"/>
    </row>
    <row r="185" spans="2:20" x14ac:dyDescent="0.2">
      <c r="D185" s="196"/>
    </row>
    <row r="186" spans="2:20" x14ac:dyDescent="0.2">
      <c r="D186" s="196"/>
    </row>
    <row r="187" spans="2:20" x14ac:dyDescent="0.2">
      <c r="D187" s="196"/>
    </row>
    <row r="188" spans="2:20" x14ac:dyDescent="0.2">
      <c r="D188" s="196"/>
    </row>
    <row r="189" spans="2:20" x14ac:dyDescent="0.2">
      <c r="D189" s="196"/>
    </row>
    <row r="190" spans="2:20" x14ac:dyDescent="0.2">
      <c r="D190" s="196"/>
    </row>
    <row r="191" spans="2:20" x14ac:dyDescent="0.2">
      <c r="D191" s="196"/>
    </row>
    <row r="192" spans="2:20" x14ac:dyDescent="0.2">
      <c r="D192" s="196"/>
    </row>
    <row r="193" spans="4:4" x14ac:dyDescent="0.2">
      <c r="D193" s="196"/>
    </row>
    <row r="194" spans="4:4" x14ac:dyDescent="0.2">
      <c r="D194" s="196"/>
    </row>
    <row r="195" spans="4:4" x14ac:dyDescent="0.2">
      <c r="D195" s="196"/>
    </row>
    <row r="196" spans="4:4" x14ac:dyDescent="0.2">
      <c r="D196" s="196"/>
    </row>
    <row r="197" spans="4:4" x14ac:dyDescent="0.2">
      <c r="D197" s="196"/>
    </row>
    <row r="198" spans="4:4" x14ac:dyDescent="0.2">
      <c r="D198" s="196"/>
    </row>
  </sheetData>
  <mergeCells count="3">
    <mergeCell ref="B2:F2"/>
    <mergeCell ref="B103:F103"/>
    <mergeCell ref="B150:F150"/>
  </mergeCells>
  <dataValidations disablePrompts="1" count="5">
    <dataValidation type="list" allowBlank="1" showInputMessage="1" showErrorMessage="1" sqref="H161:K161 M161:X161 Z161:AG161" xr:uid="{00000000-0002-0000-0400-000000000000}">
      <formula1>"Real,Trend line"</formula1>
    </dataValidation>
    <dataValidation type="list" allowBlank="1" showInputMessage="1" showErrorMessage="1" sqref="H159:K159 M159:X159 Z159:AG159" xr:uid="{00000000-0002-0000-0400-000001000000}">
      <formula1>"Yes,No"</formula1>
    </dataValidation>
    <dataValidation type="list" allowBlank="1" showInputMessage="1" showErrorMessage="1" sqref="H36:K36 M36:X36 Z36:AG36" xr:uid="{00000000-0002-0000-0400-000002000000}">
      <formula1>"Prismatic,Cylindrical,Square Panel,Round Panel"</formula1>
    </dataValidation>
    <dataValidation type="list" allowBlank="1" showInputMessage="1" showErrorMessage="1" sqref="H5:K5 M5:X5 Z5:AG5" xr:uid="{00000000-0002-0000-0400-000003000000}">
      <formula1>"M-B1,M-B2,S-B1,S-B2,S-B0"</formula1>
    </dataValidation>
    <dataValidation type="list" allowBlank="1" showInputMessage="1" showErrorMessage="1" sqref="H25:K25 M25:X25 Z25:AG25" xr:uid="{00000000-0002-0000-0400-000004000000}">
      <formula1>"Synthetic,Steel"</formula1>
    </dataValidation>
  </dataValidations>
  <pageMargins left="0.43" right="0.33" top="0.17" bottom="0.17" header="0.17" footer="0.17"/>
  <pageSetup paperSize="8" scale="5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98"/>
  <sheetViews>
    <sheetView zoomScaleNormal="100" zoomScaleSheetLayoutView="160" workbookViewId="0">
      <pane xSplit="6" ySplit="9" topLeftCell="G10" activePane="bottomRight" state="frozen"/>
      <selection pane="topRight" activeCell="G1" sqref="G1"/>
      <selection pane="bottomLeft" activeCell="A10" sqref="A10"/>
      <selection pane="bottomRight" activeCell="C5" sqref="C5"/>
    </sheetView>
  </sheetViews>
  <sheetFormatPr baseColWidth="10" defaultColWidth="9.140625" defaultRowHeight="12" x14ac:dyDescent="0.2"/>
  <cols>
    <col min="1" max="1" width="1.42578125" style="29" customWidth="1"/>
    <col min="2" max="2" width="6.7109375" style="29" customWidth="1"/>
    <col min="3" max="3" width="4.7109375" style="147" customWidth="1"/>
    <col min="4" max="4" width="19" style="1" customWidth="1"/>
    <col min="5" max="5" width="54.7109375" style="3" customWidth="1"/>
    <col min="6" max="6" width="9.7109375" style="29" bestFit="1" customWidth="1"/>
    <col min="7" max="7" width="1.5703125" style="29" customWidth="1"/>
    <col min="8" max="11" width="15.7109375" style="41" customWidth="1"/>
    <col min="12" max="12" width="1.5703125" style="29" customWidth="1"/>
    <col min="13" max="16384" width="9.140625" style="29"/>
  </cols>
  <sheetData>
    <row r="1" spans="1:12" s="1" customFormat="1" ht="4.5" customHeight="1" thickBot="1" x14ac:dyDescent="0.25">
      <c r="C1" s="2"/>
      <c r="E1" s="3"/>
      <c r="G1" s="12"/>
      <c r="H1" s="30"/>
      <c r="I1" s="30"/>
      <c r="J1" s="30"/>
      <c r="K1" s="30"/>
      <c r="L1" s="12"/>
    </row>
    <row r="2" spans="1:12" s="1" customFormat="1" ht="12.95" customHeight="1" thickBot="1" x14ac:dyDescent="0.25">
      <c r="B2" s="228" t="s">
        <v>98</v>
      </c>
      <c r="C2" s="229"/>
      <c r="D2" s="229"/>
      <c r="E2" s="229"/>
      <c r="F2" s="230"/>
      <c r="G2" s="12"/>
      <c r="H2" s="30"/>
      <c r="I2" s="30"/>
      <c r="J2" s="30"/>
      <c r="K2" s="30"/>
      <c r="L2" s="12"/>
    </row>
    <row r="3" spans="1:12" s="1" customFormat="1" ht="12.95" customHeight="1" x14ac:dyDescent="0.2">
      <c r="A3" s="4"/>
      <c r="B3" s="10" t="s">
        <v>16</v>
      </c>
      <c r="C3" s="10" t="s">
        <v>17</v>
      </c>
      <c r="D3" s="62" t="s">
        <v>18</v>
      </c>
      <c r="E3" s="62" t="s">
        <v>19</v>
      </c>
      <c r="F3" s="10" t="s">
        <v>20</v>
      </c>
      <c r="G3" s="12"/>
      <c r="H3" s="31" t="s">
        <v>523</v>
      </c>
      <c r="I3" s="31" t="s">
        <v>524</v>
      </c>
      <c r="J3" s="31" t="s">
        <v>525</v>
      </c>
      <c r="K3" s="31" t="s">
        <v>526</v>
      </c>
      <c r="L3" s="12"/>
    </row>
    <row r="4" spans="1:12" s="1" customFormat="1" ht="12.95" customHeight="1" x14ac:dyDescent="0.2">
      <c r="A4" s="3"/>
      <c r="B4" s="11" t="s">
        <v>21</v>
      </c>
      <c r="C4" s="9" t="s">
        <v>22</v>
      </c>
      <c r="D4" s="64"/>
      <c r="E4" s="65"/>
      <c r="F4" s="9"/>
      <c r="G4" s="12"/>
      <c r="H4" s="35"/>
      <c r="I4" s="35"/>
      <c r="J4" s="35"/>
      <c r="K4" s="35"/>
      <c r="L4" s="12"/>
    </row>
    <row r="5" spans="1:12" s="1" customFormat="1" ht="12.95" customHeight="1" x14ac:dyDescent="0.2">
      <c r="A5" s="5"/>
      <c r="C5" s="27" t="s">
        <v>153</v>
      </c>
      <c r="D5" s="67" t="s">
        <v>1</v>
      </c>
      <c r="E5" s="68" t="s">
        <v>338</v>
      </c>
      <c r="F5" s="5" t="s">
        <v>13</v>
      </c>
      <c r="G5" s="12"/>
      <c r="H5" s="30" t="s">
        <v>317</v>
      </c>
      <c r="I5" s="30" t="s">
        <v>317</v>
      </c>
      <c r="J5" s="30" t="s">
        <v>261</v>
      </c>
      <c r="K5" s="30" t="s">
        <v>261</v>
      </c>
      <c r="L5" s="12"/>
    </row>
    <row r="6" spans="1:12" s="117" customFormat="1" ht="12.95" customHeight="1" x14ac:dyDescent="0.2">
      <c r="A6" s="5"/>
      <c r="B6" s="1"/>
      <c r="C6" s="27" t="s">
        <v>154</v>
      </c>
      <c r="D6" s="67" t="s">
        <v>28</v>
      </c>
      <c r="E6" s="68" t="s">
        <v>28</v>
      </c>
      <c r="F6" s="5" t="s">
        <v>13</v>
      </c>
      <c r="G6" s="12"/>
      <c r="H6" s="40" t="s">
        <v>657</v>
      </c>
      <c r="I6" s="40" t="s">
        <v>658</v>
      </c>
      <c r="J6" s="40" t="s">
        <v>659</v>
      </c>
      <c r="K6" s="40" t="s">
        <v>660</v>
      </c>
      <c r="L6" s="12"/>
    </row>
    <row r="7" spans="1:12" s="1" customFormat="1" ht="12.95" customHeight="1" x14ac:dyDescent="0.2">
      <c r="A7" s="5"/>
      <c r="C7" s="27" t="s">
        <v>155</v>
      </c>
      <c r="D7" s="67" t="s">
        <v>122</v>
      </c>
      <c r="E7" s="68" t="s">
        <v>123</v>
      </c>
      <c r="F7" s="5" t="s">
        <v>13</v>
      </c>
      <c r="G7" s="12"/>
      <c r="H7" s="45" t="str">
        <f t="shared" ref="H7:K7" si="0">CONCATENATE(H5,"-",H6)</f>
        <v>M-B1-043</v>
      </c>
      <c r="I7" s="45" t="str">
        <f t="shared" si="0"/>
        <v>M-B1-044</v>
      </c>
      <c r="J7" s="45" t="str">
        <f t="shared" si="0"/>
        <v>M-B2-151</v>
      </c>
      <c r="K7" s="45" t="str">
        <f t="shared" si="0"/>
        <v>M-B2-152</v>
      </c>
      <c r="L7" s="12"/>
    </row>
    <row r="8" spans="1:12" s="1" customFormat="1" ht="12.95" customHeight="1" x14ac:dyDescent="0.2">
      <c r="A8" s="5"/>
      <c r="C8" s="27" t="s">
        <v>315</v>
      </c>
      <c r="D8" s="67" t="s">
        <v>316</v>
      </c>
      <c r="E8" s="68" t="s">
        <v>339</v>
      </c>
      <c r="F8" s="5" t="s">
        <v>13</v>
      </c>
      <c r="G8" s="12"/>
      <c r="H8" s="30" t="s">
        <v>335</v>
      </c>
      <c r="I8" s="30" t="s">
        <v>335</v>
      </c>
      <c r="J8" s="30" t="s">
        <v>335</v>
      </c>
      <c r="K8" s="30" t="s">
        <v>335</v>
      </c>
      <c r="L8" s="12"/>
    </row>
    <row r="9" spans="1:12" s="1" customFormat="1" ht="12.95" customHeight="1" x14ac:dyDescent="0.2">
      <c r="A9" s="3"/>
      <c r="B9" s="11" t="s">
        <v>23</v>
      </c>
      <c r="C9" s="9" t="s">
        <v>54</v>
      </c>
      <c r="D9" s="63"/>
      <c r="E9" s="65"/>
      <c r="F9" s="12"/>
      <c r="G9" s="12"/>
      <c r="H9" s="35"/>
      <c r="I9" s="35"/>
      <c r="J9" s="35"/>
      <c r="K9" s="35"/>
      <c r="L9" s="12"/>
    </row>
    <row r="10" spans="1:12" s="1" customFormat="1" ht="12.95" customHeight="1" x14ac:dyDescent="0.2">
      <c r="A10" s="5"/>
      <c r="C10" s="6" t="s">
        <v>147</v>
      </c>
      <c r="D10" s="69" t="s">
        <v>2</v>
      </c>
      <c r="E10" s="68" t="s">
        <v>78</v>
      </c>
      <c r="F10" s="5" t="s">
        <v>31</v>
      </c>
      <c r="G10" s="12"/>
      <c r="H10" s="118"/>
      <c r="I10" s="118"/>
      <c r="J10" s="118"/>
      <c r="K10" s="118"/>
      <c r="L10" s="12"/>
    </row>
    <row r="11" spans="1:12" s="1" customFormat="1" ht="12.95" customHeight="1" x14ac:dyDescent="0.25">
      <c r="A11" s="5"/>
      <c r="B11" s="29"/>
      <c r="C11" s="6" t="s">
        <v>148</v>
      </c>
      <c r="D11" s="69" t="s">
        <v>59</v>
      </c>
      <c r="E11" s="68" t="s">
        <v>57</v>
      </c>
      <c r="F11" s="5" t="s">
        <v>31</v>
      </c>
      <c r="G11" s="12"/>
      <c r="H11" s="118"/>
      <c r="I11" s="118"/>
      <c r="J11" s="118"/>
      <c r="K11" s="118"/>
      <c r="L11" s="12"/>
    </row>
    <row r="12" spans="1:12" s="1" customFormat="1" ht="12.95" customHeight="1" x14ac:dyDescent="0.25">
      <c r="A12" s="5"/>
      <c r="C12" s="6" t="s">
        <v>149</v>
      </c>
      <c r="D12" s="69" t="s">
        <v>60</v>
      </c>
      <c r="E12" s="68" t="s">
        <v>58</v>
      </c>
      <c r="F12" s="5" t="s">
        <v>31</v>
      </c>
      <c r="G12" s="12"/>
      <c r="H12" s="118"/>
      <c r="I12" s="118"/>
      <c r="J12" s="118"/>
      <c r="K12" s="118"/>
      <c r="L12" s="12"/>
    </row>
    <row r="13" spans="1:12" s="1" customFormat="1" ht="12.95" customHeight="1" x14ac:dyDescent="0.2">
      <c r="A13" s="5"/>
      <c r="C13" s="6" t="s">
        <v>150</v>
      </c>
      <c r="D13" s="69" t="s">
        <v>33</v>
      </c>
      <c r="E13" s="68" t="s">
        <v>79</v>
      </c>
      <c r="F13" s="5" t="s">
        <v>7</v>
      </c>
      <c r="G13" s="12"/>
      <c r="H13" s="118"/>
      <c r="I13" s="118"/>
      <c r="J13" s="118"/>
      <c r="K13" s="118"/>
      <c r="L13" s="12"/>
    </row>
    <row r="14" spans="1:12" s="1" customFormat="1" ht="12.95" customHeight="1" x14ac:dyDescent="0.25">
      <c r="A14" s="5"/>
      <c r="C14" s="6" t="s">
        <v>151</v>
      </c>
      <c r="D14" s="69" t="s">
        <v>61</v>
      </c>
      <c r="E14" s="68" t="s">
        <v>55</v>
      </c>
      <c r="F14" s="5" t="s">
        <v>7</v>
      </c>
      <c r="G14" s="12"/>
      <c r="H14" s="118"/>
      <c r="I14" s="118"/>
      <c r="J14" s="118"/>
      <c r="K14" s="118"/>
      <c r="L14" s="12"/>
    </row>
    <row r="15" spans="1:12" s="1" customFormat="1" ht="12.95" customHeight="1" x14ac:dyDescent="0.25">
      <c r="A15" s="5"/>
      <c r="C15" s="6" t="s">
        <v>152</v>
      </c>
      <c r="D15" s="69" t="s">
        <v>62</v>
      </c>
      <c r="E15" s="68" t="s">
        <v>56</v>
      </c>
      <c r="F15" s="5" t="s">
        <v>7</v>
      </c>
      <c r="G15" s="12"/>
      <c r="H15" s="118"/>
      <c r="I15" s="118"/>
      <c r="J15" s="118"/>
      <c r="K15" s="118"/>
      <c r="L15" s="12"/>
    </row>
    <row r="16" spans="1:12" s="1" customFormat="1" ht="12.95" customHeight="1" x14ac:dyDescent="0.2">
      <c r="A16" s="3"/>
      <c r="B16" s="11" t="s">
        <v>24</v>
      </c>
      <c r="C16" s="9" t="s">
        <v>134</v>
      </c>
      <c r="D16" s="70"/>
      <c r="E16" s="65"/>
      <c r="F16" s="12"/>
      <c r="G16" s="12"/>
      <c r="H16" s="35"/>
      <c r="I16" s="35"/>
      <c r="J16" s="35"/>
      <c r="K16" s="35"/>
      <c r="L16" s="12"/>
    </row>
    <row r="17" spans="1:12" s="1" customFormat="1" ht="12.95" customHeight="1" x14ac:dyDescent="0.2">
      <c r="A17" s="5"/>
      <c r="C17" s="27" t="s">
        <v>156</v>
      </c>
      <c r="D17" s="71" t="s">
        <v>35</v>
      </c>
      <c r="E17" s="68" t="s">
        <v>63</v>
      </c>
      <c r="F17" s="5" t="s">
        <v>9</v>
      </c>
      <c r="G17" s="12"/>
      <c r="H17" s="30">
        <v>20</v>
      </c>
      <c r="I17" s="30">
        <v>20</v>
      </c>
      <c r="J17" s="30">
        <v>20</v>
      </c>
      <c r="K17" s="30">
        <v>20</v>
      </c>
      <c r="L17" s="12"/>
    </row>
    <row r="18" spans="1:12" s="1" customFormat="1" ht="12.95" customHeight="1" x14ac:dyDescent="0.2">
      <c r="A18" s="5"/>
      <c r="C18" s="6" t="s">
        <v>157</v>
      </c>
      <c r="D18" s="71" t="s">
        <v>36</v>
      </c>
      <c r="E18" s="68" t="s">
        <v>37</v>
      </c>
      <c r="F18" s="5" t="s">
        <v>8</v>
      </c>
      <c r="G18" s="12"/>
      <c r="H18" s="30" t="s">
        <v>417</v>
      </c>
      <c r="I18" s="30" t="s">
        <v>417</v>
      </c>
      <c r="J18" s="30" t="s">
        <v>417</v>
      </c>
      <c r="K18" s="30" t="s">
        <v>417</v>
      </c>
      <c r="L18" s="12"/>
    </row>
    <row r="19" spans="1:12" s="123" customFormat="1" ht="12.95" customHeight="1" x14ac:dyDescent="0.2">
      <c r="A19" s="5"/>
      <c r="B19" s="1"/>
      <c r="C19" s="6" t="s">
        <v>158</v>
      </c>
      <c r="D19" s="71" t="s">
        <v>124</v>
      </c>
      <c r="E19" s="68" t="s">
        <v>133</v>
      </c>
      <c r="F19" s="5" t="s">
        <v>8</v>
      </c>
      <c r="G19" s="12"/>
      <c r="H19" s="37">
        <v>30.533333333333331</v>
      </c>
      <c r="I19" s="37">
        <v>30.533333333333331</v>
      </c>
      <c r="J19" s="37">
        <v>31.233333333333331</v>
      </c>
      <c r="K19" s="37">
        <v>31.233333333333331</v>
      </c>
      <c r="L19" s="12"/>
    </row>
    <row r="20" spans="1:12" s="123" customFormat="1" ht="12.95" customHeight="1" x14ac:dyDescent="0.2">
      <c r="A20" s="5"/>
      <c r="B20" s="1"/>
      <c r="C20" s="27" t="s">
        <v>159</v>
      </c>
      <c r="D20" s="73" t="s">
        <v>125</v>
      </c>
      <c r="E20" s="74" t="s">
        <v>129</v>
      </c>
      <c r="F20" s="28" t="s">
        <v>8</v>
      </c>
      <c r="G20" s="12"/>
      <c r="H20" s="37">
        <v>33.933333333333337</v>
      </c>
      <c r="I20" s="37">
        <v>33.933333333333337</v>
      </c>
      <c r="J20" s="37">
        <v>37.566666666666663</v>
      </c>
      <c r="K20" s="37">
        <v>37.566666666666663</v>
      </c>
      <c r="L20" s="12"/>
    </row>
    <row r="21" spans="1:12" s="123" customFormat="1" ht="12.95" customHeight="1" x14ac:dyDescent="0.2">
      <c r="A21" s="5"/>
      <c r="B21" s="1"/>
      <c r="C21" s="27" t="s">
        <v>160</v>
      </c>
      <c r="D21" s="73" t="s">
        <v>126</v>
      </c>
      <c r="E21" s="74" t="s">
        <v>130</v>
      </c>
      <c r="F21" s="28" t="s">
        <v>8</v>
      </c>
      <c r="G21" s="12"/>
      <c r="H21" s="37">
        <v>37.85</v>
      </c>
      <c r="I21" s="37">
        <v>37.85</v>
      </c>
      <c r="J21" s="37">
        <v>42.463333333333338</v>
      </c>
      <c r="K21" s="37">
        <v>42.463333333333338</v>
      </c>
      <c r="L21" s="12"/>
    </row>
    <row r="22" spans="1:12" s="1" customFormat="1" ht="12.95" customHeight="1" x14ac:dyDescent="0.2">
      <c r="A22" s="5"/>
      <c r="C22" s="27" t="s">
        <v>161</v>
      </c>
      <c r="D22" s="73" t="s">
        <v>127</v>
      </c>
      <c r="E22" s="74" t="s">
        <v>131</v>
      </c>
      <c r="F22" s="28" t="s">
        <v>8</v>
      </c>
      <c r="G22" s="12"/>
      <c r="H22" s="37">
        <v>40.110000000000007</v>
      </c>
      <c r="I22" s="37">
        <v>40.110000000000007</v>
      </c>
      <c r="J22" s="37">
        <v>38.82</v>
      </c>
      <c r="K22" s="37">
        <v>38.82</v>
      </c>
      <c r="L22" s="12"/>
    </row>
    <row r="23" spans="1:12" s="1" customFormat="1" ht="12.95" customHeight="1" x14ac:dyDescent="0.2">
      <c r="A23" s="5"/>
      <c r="C23" s="27" t="s">
        <v>162</v>
      </c>
      <c r="D23" s="73" t="s">
        <v>128</v>
      </c>
      <c r="E23" s="74" t="s">
        <v>132</v>
      </c>
      <c r="F23" s="28" t="s">
        <v>8</v>
      </c>
      <c r="G23" s="12"/>
      <c r="H23" s="37">
        <v>42.176666666666669</v>
      </c>
      <c r="I23" s="37">
        <v>42.176666666666669</v>
      </c>
      <c r="J23" s="37">
        <v>44.063333333333333</v>
      </c>
      <c r="K23" s="37">
        <v>44.063333333333333</v>
      </c>
      <c r="L23" s="12"/>
    </row>
    <row r="24" spans="1:12" s="1" customFormat="1" ht="12.95" customHeight="1" x14ac:dyDescent="0.2">
      <c r="A24" s="3"/>
      <c r="B24" s="11" t="s">
        <v>25</v>
      </c>
      <c r="C24" s="9" t="s">
        <v>26</v>
      </c>
      <c r="D24" s="70"/>
      <c r="E24" s="65"/>
      <c r="F24" s="12"/>
      <c r="G24" s="12"/>
      <c r="H24" s="35"/>
      <c r="I24" s="35"/>
      <c r="J24" s="35"/>
      <c r="K24" s="35"/>
      <c r="L24" s="12"/>
    </row>
    <row r="25" spans="1:12" s="1" customFormat="1" ht="12.95" customHeight="1" x14ac:dyDescent="0.2">
      <c r="A25" s="5"/>
      <c r="C25" s="27" t="s">
        <v>164</v>
      </c>
      <c r="D25" s="67" t="s">
        <v>3</v>
      </c>
      <c r="E25" s="68" t="s">
        <v>3</v>
      </c>
      <c r="F25" s="5" t="s">
        <v>13</v>
      </c>
      <c r="G25" s="12"/>
      <c r="H25" s="30" t="s">
        <v>342</v>
      </c>
      <c r="I25" s="30" t="s">
        <v>342</v>
      </c>
      <c r="J25" s="30" t="s">
        <v>342</v>
      </c>
      <c r="K25" s="30" t="s">
        <v>342</v>
      </c>
      <c r="L25" s="12"/>
    </row>
    <row r="26" spans="1:12" s="1" customFormat="1" ht="12.95" customHeight="1" x14ac:dyDescent="0.2">
      <c r="A26" s="5"/>
      <c r="C26" s="6" t="s">
        <v>165</v>
      </c>
      <c r="D26" s="67" t="s">
        <v>15</v>
      </c>
      <c r="E26" s="68" t="s">
        <v>38</v>
      </c>
      <c r="F26" s="5" t="s">
        <v>13</v>
      </c>
      <c r="G26" s="12"/>
      <c r="H26" s="46" t="str">
        <f t="shared" ref="H26:K26" si="1">IF(H25="Synthetic","Unknown (BASF)",IF(H25="Steel","Mix (Bekaert/Arcelor)","--"))</f>
        <v>Unknown (BASF)</v>
      </c>
      <c r="I26" s="46" t="str">
        <f t="shared" si="1"/>
        <v>Unknown (BASF)</v>
      </c>
      <c r="J26" s="46" t="str">
        <f t="shared" si="1"/>
        <v>Unknown (BASF)</v>
      </c>
      <c r="K26" s="46" t="str">
        <f t="shared" si="1"/>
        <v>Unknown (BASF)</v>
      </c>
      <c r="L26" s="12"/>
    </row>
    <row r="27" spans="1:12" s="1" customFormat="1" ht="12.95" customHeight="1" x14ac:dyDescent="0.2">
      <c r="A27" s="5"/>
      <c r="C27" s="6" t="s">
        <v>166</v>
      </c>
      <c r="D27" s="67" t="s">
        <v>4</v>
      </c>
      <c r="E27" s="68" t="s">
        <v>4</v>
      </c>
      <c r="F27" s="5" t="s">
        <v>9</v>
      </c>
      <c r="G27" s="12"/>
      <c r="H27" s="47">
        <f t="shared" ref="H27:K27" si="2">IF(H25="Synthetic",40,IF(H25="Steel",60,"--"))</f>
        <v>40</v>
      </c>
      <c r="I27" s="47">
        <f t="shared" si="2"/>
        <v>40</v>
      </c>
      <c r="J27" s="47">
        <f t="shared" si="2"/>
        <v>40</v>
      </c>
      <c r="K27" s="47">
        <f t="shared" si="2"/>
        <v>40</v>
      </c>
      <c r="L27" s="12"/>
    </row>
    <row r="28" spans="1:12" s="1" customFormat="1" ht="12.95" customHeight="1" x14ac:dyDescent="0.2">
      <c r="A28" s="5"/>
      <c r="C28" s="6" t="s">
        <v>167</v>
      </c>
      <c r="D28" s="67" t="s">
        <v>5</v>
      </c>
      <c r="E28" s="68" t="s">
        <v>5</v>
      </c>
      <c r="F28" s="5" t="s">
        <v>9</v>
      </c>
      <c r="G28" s="12"/>
      <c r="H28" s="47">
        <f t="shared" ref="H28:K28" si="3">IF(H25="Synthetic",0.76,IF(H25="Steel",0.9,"--"))</f>
        <v>0.76</v>
      </c>
      <c r="I28" s="47">
        <f t="shared" si="3"/>
        <v>0.76</v>
      </c>
      <c r="J28" s="47">
        <f t="shared" si="3"/>
        <v>0.76</v>
      </c>
      <c r="K28" s="47">
        <f t="shared" si="3"/>
        <v>0.76</v>
      </c>
      <c r="L28" s="12"/>
    </row>
    <row r="29" spans="1:12" s="1" customFormat="1" ht="12.95" customHeight="1" x14ac:dyDescent="0.2">
      <c r="A29" s="5"/>
      <c r="C29" s="27" t="s">
        <v>168</v>
      </c>
      <c r="D29" s="75" t="s">
        <v>6</v>
      </c>
      <c r="E29" s="74" t="s">
        <v>6</v>
      </c>
      <c r="F29" s="28" t="s">
        <v>13</v>
      </c>
      <c r="G29" s="12"/>
      <c r="H29" s="47">
        <f t="shared" ref="H29:K29" si="4">IF(H25="Synthetic",53,IF(H25="Steel",66,"--"))</f>
        <v>53</v>
      </c>
      <c r="I29" s="47">
        <f t="shared" si="4"/>
        <v>53</v>
      </c>
      <c r="J29" s="47">
        <f t="shared" si="4"/>
        <v>53</v>
      </c>
      <c r="K29" s="47">
        <f t="shared" si="4"/>
        <v>53</v>
      </c>
      <c r="L29" s="12"/>
    </row>
    <row r="30" spans="1:12" s="1" customFormat="1" ht="12.95" customHeight="1" x14ac:dyDescent="0.2">
      <c r="A30" s="5"/>
      <c r="C30" s="27" t="s">
        <v>169</v>
      </c>
      <c r="D30" s="75" t="s">
        <v>115</v>
      </c>
      <c r="E30" s="74" t="s">
        <v>116</v>
      </c>
      <c r="F30" s="28" t="s">
        <v>117</v>
      </c>
      <c r="G30" s="12"/>
      <c r="H30" s="47">
        <f t="shared" ref="H30:K30" si="5">IF(H25="Synthetic",3.4,IF(H25="Steel",210,"--"))</f>
        <v>3.4</v>
      </c>
      <c r="I30" s="47">
        <f t="shared" si="5"/>
        <v>3.4</v>
      </c>
      <c r="J30" s="47">
        <f t="shared" si="5"/>
        <v>3.4</v>
      </c>
      <c r="K30" s="47">
        <f t="shared" si="5"/>
        <v>3.4</v>
      </c>
      <c r="L30" s="12"/>
    </row>
    <row r="31" spans="1:12" s="1" customFormat="1" ht="12.95" customHeight="1" x14ac:dyDescent="0.2">
      <c r="A31" s="5"/>
      <c r="C31" s="27" t="s">
        <v>170</v>
      </c>
      <c r="D31" s="73" t="s">
        <v>254</v>
      </c>
      <c r="E31" s="74" t="s">
        <v>250</v>
      </c>
      <c r="F31" s="28" t="s">
        <v>8</v>
      </c>
      <c r="G31" s="12"/>
      <c r="H31" s="118"/>
      <c r="I31" s="118"/>
      <c r="J31" s="118"/>
      <c r="K31" s="118"/>
      <c r="L31" s="12"/>
    </row>
    <row r="32" spans="1:12" s="1" customFormat="1" ht="12.95" customHeight="1" x14ac:dyDescent="0.2">
      <c r="A32" s="5"/>
      <c r="C32" s="27" t="s">
        <v>171</v>
      </c>
      <c r="D32" s="73" t="s">
        <v>253</v>
      </c>
      <c r="E32" s="76" t="s">
        <v>251</v>
      </c>
      <c r="F32" s="28" t="s">
        <v>8</v>
      </c>
      <c r="G32" s="12"/>
      <c r="H32" s="47">
        <f t="shared" ref="H32:K32" si="6">IF(H25="Synthetic",430,IF(H25="Steel",1180,"--"))</f>
        <v>430</v>
      </c>
      <c r="I32" s="47">
        <f t="shared" si="6"/>
        <v>430</v>
      </c>
      <c r="J32" s="47">
        <f t="shared" si="6"/>
        <v>430</v>
      </c>
      <c r="K32" s="47">
        <f t="shared" si="6"/>
        <v>430</v>
      </c>
      <c r="L32" s="12"/>
    </row>
    <row r="33" spans="1:12" s="1" customFormat="1" ht="12.95" customHeight="1" x14ac:dyDescent="0.2">
      <c r="A33" s="5"/>
      <c r="C33" s="6" t="s">
        <v>172</v>
      </c>
      <c r="D33" s="67" t="s">
        <v>39</v>
      </c>
      <c r="E33" s="68" t="s">
        <v>39</v>
      </c>
      <c r="F33" s="5" t="s">
        <v>40</v>
      </c>
      <c r="G33" s="12"/>
      <c r="H33" s="47">
        <f t="shared" ref="H33:K33" si="7">IF(H25="Synthetic",10,IF(H25="Steel",30,"--"))</f>
        <v>10</v>
      </c>
      <c r="I33" s="47">
        <f t="shared" si="7"/>
        <v>10</v>
      </c>
      <c r="J33" s="47">
        <f t="shared" si="7"/>
        <v>10</v>
      </c>
      <c r="K33" s="47">
        <f t="shared" si="7"/>
        <v>10</v>
      </c>
      <c r="L33" s="12"/>
    </row>
    <row r="34" spans="1:12" s="1" customFormat="1" ht="12.95" customHeight="1" x14ac:dyDescent="0.2">
      <c r="A34" s="5"/>
      <c r="C34" s="6" t="s">
        <v>252</v>
      </c>
      <c r="D34" s="67" t="s">
        <v>41</v>
      </c>
      <c r="E34" s="68" t="s">
        <v>41</v>
      </c>
      <c r="F34" s="5" t="s">
        <v>42</v>
      </c>
      <c r="G34" s="12"/>
      <c r="H34" s="44">
        <f t="shared" ref="H34:K34" si="8">IF(H25="Synthetic",0.0105,IF(H25="Steel",0.0038,"--"))</f>
        <v>1.0500000000000001E-2</v>
      </c>
      <c r="I34" s="44">
        <f t="shared" si="8"/>
        <v>1.0500000000000001E-2</v>
      </c>
      <c r="J34" s="44">
        <f t="shared" si="8"/>
        <v>1.0500000000000001E-2</v>
      </c>
      <c r="K34" s="44">
        <f t="shared" si="8"/>
        <v>1.0500000000000001E-2</v>
      </c>
      <c r="L34" s="12"/>
    </row>
    <row r="35" spans="1:12" s="1" customFormat="1" ht="12.95" customHeight="1" x14ac:dyDescent="0.2">
      <c r="A35" s="3"/>
      <c r="B35" s="11" t="s">
        <v>27</v>
      </c>
      <c r="C35" s="9" t="s">
        <v>66</v>
      </c>
      <c r="D35" s="70"/>
      <c r="E35" s="65"/>
      <c r="F35" s="12"/>
      <c r="G35" s="12"/>
      <c r="H35" s="35"/>
      <c r="I35" s="35"/>
      <c r="J35" s="35"/>
      <c r="K35" s="35"/>
      <c r="L35" s="12"/>
    </row>
    <row r="36" spans="1:12" s="1" customFormat="1" ht="12.95" customHeight="1" x14ac:dyDescent="0.2">
      <c r="A36" s="3"/>
      <c r="C36" s="6" t="s">
        <v>173</v>
      </c>
      <c r="D36" s="67" t="s">
        <v>67</v>
      </c>
      <c r="E36" s="68" t="s">
        <v>262</v>
      </c>
      <c r="F36" s="5" t="s">
        <v>14</v>
      </c>
      <c r="G36" s="12"/>
      <c r="H36" s="30" t="s">
        <v>649</v>
      </c>
      <c r="I36" s="30" t="s">
        <v>649</v>
      </c>
      <c r="J36" s="30" t="s">
        <v>649</v>
      </c>
      <c r="K36" s="30" t="s">
        <v>649</v>
      </c>
      <c r="L36" s="12"/>
    </row>
    <row r="37" spans="1:12" s="1" customFormat="1" ht="12.95" customHeight="1" x14ac:dyDescent="0.2">
      <c r="A37" s="3"/>
      <c r="C37" s="6" t="s">
        <v>174</v>
      </c>
      <c r="D37" s="67" t="s">
        <v>136</v>
      </c>
      <c r="E37" s="68" t="s">
        <v>340</v>
      </c>
      <c r="F37" s="5" t="s">
        <v>9</v>
      </c>
      <c r="G37" s="12"/>
      <c r="H37" s="30" t="s">
        <v>692</v>
      </c>
      <c r="I37" s="30"/>
      <c r="J37" s="30"/>
      <c r="K37" s="30"/>
      <c r="L37" s="12"/>
    </row>
    <row r="38" spans="1:12" s="1" customFormat="1" ht="12.95" customHeight="1" x14ac:dyDescent="0.2">
      <c r="A38" s="5"/>
      <c r="B38" s="29"/>
      <c r="C38" s="27" t="s">
        <v>175</v>
      </c>
      <c r="D38" s="73" t="s">
        <v>138</v>
      </c>
      <c r="E38" s="74" t="s">
        <v>141</v>
      </c>
      <c r="F38" s="28" t="s">
        <v>9</v>
      </c>
      <c r="G38" s="12"/>
      <c r="H38" s="118"/>
      <c r="I38" s="118"/>
      <c r="J38" s="118"/>
      <c r="K38" s="118"/>
      <c r="L38" s="12"/>
    </row>
    <row r="39" spans="1:12" s="1" customFormat="1" ht="12.95" customHeight="1" x14ac:dyDescent="0.2">
      <c r="A39" s="5"/>
      <c r="C39" s="27" t="s">
        <v>176</v>
      </c>
      <c r="D39" s="73" t="s">
        <v>139</v>
      </c>
      <c r="E39" s="74" t="s">
        <v>140</v>
      </c>
      <c r="F39" s="28" t="s">
        <v>9</v>
      </c>
      <c r="G39" s="12"/>
      <c r="H39" s="118"/>
      <c r="I39" s="118"/>
      <c r="J39" s="118"/>
      <c r="K39" s="118"/>
      <c r="L39" s="12"/>
    </row>
    <row r="40" spans="1:12" s="1" customFormat="1" ht="12.95" customHeight="1" x14ac:dyDescent="0.2">
      <c r="A40" s="3"/>
      <c r="B40" s="11" t="s">
        <v>29</v>
      </c>
      <c r="C40" s="9" t="s">
        <v>273</v>
      </c>
      <c r="D40" s="70"/>
      <c r="E40" s="65"/>
      <c r="F40" s="12"/>
      <c r="G40" s="12"/>
      <c r="H40" s="35"/>
      <c r="I40" s="35"/>
      <c r="J40" s="35"/>
      <c r="K40" s="35"/>
      <c r="L40" s="12"/>
    </row>
    <row r="41" spans="1:12" s="1" customFormat="1" ht="12.95" customHeight="1" x14ac:dyDescent="0.2">
      <c r="A41" s="3"/>
      <c r="C41" s="27" t="s">
        <v>177</v>
      </c>
      <c r="D41" s="67" t="s">
        <v>68</v>
      </c>
      <c r="E41" s="68" t="s">
        <v>264</v>
      </c>
      <c r="F41" s="5" t="s">
        <v>69</v>
      </c>
      <c r="G41" s="12"/>
      <c r="H41" s="118"/>
      <c r="I41" s="118"/>
      <c r="J41" s="118"/>
      <c r="K41" s="118"/>
      <c r="L41" s="12"/>
    </row>
    <row r="42" spans="1:12" s="1" customFormat="1" ht="12.95" customHeight="1" x14ac:dyDescent="0.2">
      <c r="A42" s="3"/>
      <c r="C42" s="27" t="s">
        <v>178</v>
      </c>
      <c r="D42" s="73" t="s">
        <v>119</v>
      </c>
      <c r="E42" s="74" t="s">
        <v>137</v>
      </c>
      <c r="F42" s="28" t="s">
        <v>9</v>
      </c>
      <c r="G42" s="12"/>
      <c r="H42" s="118"/>
      <c r="I42" s="118"/>
      <c r="J42" s="118"/>
      <c r="K42" s="118"/>
      <c r="L42" s="12"/>
    </row>
    <row r="43" spans="1:12" s="1" customFormat="1" ht="12.95" customHeight="1" x14ac:dyDescent="0.2">
      <c r="A43" s="3"/>
      <c r="C43" s="27" t="s">
        <v>179</v>
      </c>
      <c r="D43" s="73" t="s">
        <v>274</v>
      </c>
      <c r="E43" s="74" t="s">
        <v>353</v>
      </c>
      <c r="F43" s="28" t="s">
        <v>9</v>
      </c>
      <c r="G43" s="12"/>
      <c r="H43" s="118"/>
      <c r="I43" s="118"/>
      <c r="J43" s="118"/>
      <c r="K43" s="118"/>
      <c r="L43" s="12"/>
    </row>
    <row r="44" spans="1:12" s="1" customFormat="1" ht="12.95" customHeight="1" x14ac:dyDescent="0.2">
      <c r="A44" s="3"/>
      <c r="C44" s="27" t="s">
        <v>180</v>
      </c>
      <c r="D44" s="73" t="s">
        <v>275</v>
      </c>
      <c r="E44" s="74" t="s">
        <v>355</v>
      </c>
      <c r="F44" s="28" t="s">
        <v>9</v>
      </c>
      <c r="G44" s="12"/>
      <c r="H44" s="118"/>
      <c r="I44" s="118"/>
      <c r="J44" s="118"/>
      <c r="K44" s="118"/>
      <c r="L44" s="12"/>
    </row>
    <row r="45" spans="1:12" s="1" customFormat="1" ht="12.95" customHeight="1" x14ac:dyDescent="0.2">
      <c r="A45" s="3"/>
      <c r="C45" s="27" t="s">
        <v>181</v>
      </c>
      <c r="D45" s="73" t="s">
        <v>720</v>
      </c>
      <c r="E45" s="199" t="s">
        <v>75</v>
      </c>
      <c r="F45" s="28" t="s">
        <v>8</v>
      </c>
      <c r="G45" s="12"/>
      <c r="H45" s="118"/>
      <c r="I45" s="118"/>
      <c r="J45" s="118"/>
      <c r="K45" s="118"/>
      <c r="L45" s="12"/>
    </row>
    <row r="46" spans="1:12" s="1" customFormat="1" ht="12.95" customHeight="1" x14ac:dyDescent="0.2">
      <c r="A46" s="145"/>
      <c r="B46" s="29"/>
      <c r="C46" s="27" t="s">
        <v>255</v>
      </c>
      <c r="D46" s="75" t="s">
        <v>721</v>
      </c>
      <c r="E46" s="199" t="s">
        <v>76</v>
      </c>
      <c r="F46" s="28" t="s">
        <v>8</v>
      </c>
      <c r="G46" s="12"/>
      <c r="H46" s="118"/>
      <c r="I46" s="118"/>
      <c r="J46" s="118"/>
      <c r="K46" s="118"/>
      <c r="L46" s="12"/>
    </row>
    <row r="47" spans="1:12" s="1" customFormat="1" ht="12.95" customHeight="1" x14ac:dyDescent="0.2">
      <c r="A47" s="145"/>
      <c r="B47" s="29"/>
      <c r="C47" s="27" t="s">
        <v>256</v>
      </c>
      <c r="D47" s="75" t="s">
        <v>722</v>
      </c>
      <c r="E47" s="199" t="s">
        <v>142</v>
      </c>
      <c r="F47" s="28" t="s">
        <v>11</v>
      </c>
      <c r="G47" s="12"/>
      <c r="H47" s="37">
        <v>26.24</v>
      </c>
      <c r="I47" s="37">
        <v>27.72</v>
      </c>
      <c r="J47" s="37">
        <v>28.25</v>
      </c>
      <c r="K47" s="37">
        <v>28.23</v>
      </c>
      <c r="L47" s="12"/>
    </row>
    <row r="48" spans="1:12" s="1" customFormat="1" ht="12.95" customHeight="1" x14ac:dyDescent="0.2">
      <c r="A48" s="145"/>
      <c r="B48" s="29"/>
      <c r="C48" s="27" t="s">
        <v>257</v>
      </c>
      <c r="D48" s="73" t="s">
        <v>730</v>
      </c>
      <c r="E48" s="199" t="s">
        <v>143</v>
      </c>
      <c r="F48" s="28" t="s">
        <v>11</v>
      </c>
      <c r="G48" s="12"/>
      <c r="H48" s="37">
        <v>15.9</v>
      </c>
      <c r="I48" s="37">
        <v>18.440000000000001</v>
      </c>
      <c r="J48" s="37">
        <v>14.93</v>
      </c>
      <c r="K48" s="37">
        <v>16.04</v>
      </c>
      <c r="L48" s="12"/>
    </row>
    <row r="49" spans="1:12" s="1" customFormat="1" ht="12.95" customHeight="1" x14ac:dyDescent="0.2">
      <c r="A49" s="3"/>
      <c r="C49" s="27" t="s">
        <v>258</v>
      </c>
      <c r="D49" s="75" t="s">
        <v>729</v>
      </c>
      <c r="E49" s="199" t="s">
        <v>350</v>
      </c>
      <c r="F49" s="14" t="s">
        <v>13</v>
      </c>
      <c r="G49" s="12"/>
      <c r="H49" s="30" t="s">
        <v>435</v>
      </c>
      <c r="I49" s="30" t="s">
        <v>435</v>
      </c>
      <c r="J49" s="30" t="s">
        <v>435</v>
      </c>
      <c r="K49" s="30" t="s">
        <v>435</v>
      </c>
      <c r="L49" s="12"/>
    </row>
    <row r="50" spans="1:12" s="1" customFormat="1" ht="12.95" customHeight="1" x14ac:dyDescent="0.2">
      <c r="A50" s="3"/>
      <c r="C50" s="27" t="s">
        <v>269</v>
      </c>
      <c r="D50" s="75" t="s">
        <v>723</v>
      </c>
      <c r="E50" s="74" t="s">
        <v>64</v>
      </c>
      <c r="F50" s="5" t="s">
        <v>43</v>
      </c>
      <c r="G50" s="12"/>
      <c r="H50" s="39">
        <v>2000</v>
      </c>
      <c r="I50" s="39">
        <v>2000</v>
      </c>
      <c r="J50" s="39">
        <v>2000</v>
      </c>
      <c r="K50" s="39">
        <v>2000</v>
      </c>
      <c r="L50" s="12"/>
    </row>
    <row r="51" spans="1:12" s="1" customFormat="1" ht="12.95" customHeight="1" x14ac:dyDescent="0.2">
      <c r="A51" s="3"/>
      <c r="C51" s="27" t="s">
        <v>270</v>
      </c>
      <c r="D51" s="75" t="s">
        <v>724</v>
      </c>
      <c r="E51" s="115" t="s">
        <v>351</v>
      </c>
      <c r="F51" s="5" t="s">
        <v>43</v>
      </c>
      <c r="G51" s="12"/>
      <c r="H51" s="39">
        <v>2054</v>
      </c>
      <c r="I51" s="39">
        <v>1977</v>
      </c>
      <c r="J51" s="39">
        <v>1855</v>
      </c>
      <c r="K51" s="39">
        <v>2054</v>
      </c>
      <c r="L51" s="12"/>
    </row>
    <row r="52" spans="1:12" s="1" customFormat="1" ht="12.95" customHeight="1" x14ac:dyDescent="0.2">
      <c r="A52" s="3"/>
      <c r="C52" s="27" t="s">
        <v>271</v>
      </c>
      <c r="D52" s="75" t="s">
        <v>725</v>
      </c>
      <c r="E52" s="116" t="s">
        <v>727</v>
      </c>
      <c r="F52" s="5" t="s">
        <v>43</v>
      </c>
      <c r="G52" s="12"/>
      <c r="H52" s="39">
        <v>1025</v>
      </c>
      <c r="I52" s="39">
        <v>1008.9999999999999</v>
      </c>
      <c r="J52" s="39">
        <v>1029</v>
      </c>
      <c r="K52" s="39">
        <v>1106</v>
      </c>
      <c r="L52" s="12"/>
    </row>
    <row r="53" spans="1:12" s="1" customFormat="1" ht="12.95" customHeight="1" x14ac:dyDescent="0.2">
      <c r="A53" s="5"/>
      <c r="C53" s="27" t="s">
        <v>272</v>
      </c>
      <c r="D53" s="75" t="s">
        <v>726</v>
      </c>
      <c r="E53" s="116" t="s">
        <v>728</v>
      </c>
      <c r="F53" s="5" t="s">
        <v>43</v>
      </c>
      <c r="G53" s="12"/>
      <c r="H53" s="118"/>
      <c r="I53" s="118"/>
      <c r="J53" s="118"/>
      <c r="K53" s="118"/>
      <c r="L53" s="12"/>
    </row>
    <row r="54" spans="1:12" s="1" customFormat="1" ht="12.95" customHeight="1" x14ac:dyDescent="0.2">
      <c r="A54" s="3"/>
      <c r="B54" s="11" t="s">
        <v>30</v>
      </c>
      <c r="C54" s="63" t="s">
        <v>352</v>
      </c>
      <c r="D54" s="70"/>
      <c r="E54" s="65"/>
      <c r="F54" s="12"/>
      <c r="G54" s="12"/>
      <c r="H54" s="35"/>
      <c r="I54" s="35"/>
      <c r="J54" s="35"/>
      <c r="K54" s="35"/>
      <c r="L54" s="12"/>
    </row>
    <row r="55" spans="1:12" s="1" customFormat="1" ht="12.95" customHeight="1" x14ac:dyDescent="0.2">
      <c r="A55" s="3"/>
      <c r="C55" s="27" t="s">
        <v>182</v>
      </c>
      <c r="D55" s="67" t="s">
        <v>68</v>
      </c>
      <c r="E55" s="68" t="s">
        <v>264</v>
      </c>
      <c r="F55" s="5" t="s">
        <v>69</v>
      </c>
      <c r="G55" s="12"/>
      <c r="H55" s="118"/>
      <c r="I55" s="118"/>
      <c r="J55" s="118"/>
      <c r="K55" s="118"/>
      <c r="L55" s="12"/>
    </row>
    <row r="56" spans="1:12" s="1" customFormat="1" ht="12.95" customHeight="1" x14ac:dyDescent="0.2">
      <c r="A56" s="3"/>
      <c r="C56" s="27" t="s">
        <v>183</v>
      </c>
      <c r="D56" s="73" t="s">
        <v>119</v>
      </c>
      <c r="E56" s="74" t="s">
        <v>137</v>
      </c>
      <c r="F56" s="28" t="s">
        <v>9</v>
      </c>
      <c r="G56" s="12"/>
      <c r="H56" s="118"/>
      <c r="I56" s="118"/>
      <c r="J56" s="118"/>
      <c r="K56" s="118"/>
      <c r="L56" s="12"/>
    </row>
    <row r="57" spans="1:12" s="1" customFormat="1" ht="12.95" customHeight="1" x14ac:dyDescent="0.2">
      <c r="A57" s="3"/>
      <c r="C57" s="27" t="s">
        <v>184</v>
      </c>
      <c r="D57" s="73" t="s">
        <v>274</v>
      </c>
      <c r="E57" s="74" t="s">
        <v>353</v>
      </c>
      <c r="F57" s="28" t="s">
        <v>9</v>
      </c>
      <c r="G57" s="12"/>
      <c r="H57" s="118"/>
      <c r="I57" s="118"/>
      <c r="J57" s="118"/>
      <c r="K57" s="118"/>
      <c r="L57" s="12"/>
    </row>
    <row r="58" spans="1:12" s="1" customFormat="1" ht="12.95" customHeight="1" x14ac:dyDescent="0.2">
      <c r="A58" s="3"/>
      <c r="C58" s="27" t="s">
        <v>185</v>
      </c>
      <c r="D58" s="73" t="s">
        <v>275</v>
      </c>
      <c r="E58" s="74" t="s">
        <v>354</v>
      </c>
      <c r="F58" s="28" t="s">
        <v>9</v>
      </c>
      <c r="G58" s="12"/>
      <c r="H58" s="118"/>
      <c r="I58" s="118"/>
      <c r="J58" s="118"/>
      <c r="K58" s="118"/>
      <c r="L58" s="12"/>
    </row>
    <row r="59" spans="1:12" s="1" customFormat="1" ht="12.95" customHeight="1" x14ac:dyDescent="0.2">
      <c r="A59" s="3"/>
      <c r="C59" s="27" t="s">
        <v>186</v>
      </c>
      <c r="D59" s="22" t="s">
        <v>111</v>
      </c>
      <c r="E59" s="199" t="s">
        <v>778</v>
      </c>
      <c r="F59" s="5" t="s">
        <v>7</v>
      </c>
      <c r="G59" s="12"/>
      <c r="H59" s="32">
        <v>0.5</v>
      </c>
      <c r="I59" s="32">
        <v>0.5</v>
      </c>
      <c r="J59" s="32">
        <v>0.5</v>
      </c>
      <c r="K59" s="32">
        <v>0.5</v>
      </c>
      <c r="L59" s="12"/>
    </row>
    <row r="60" spans="1:12" s="1" customFormat="1" ht="12.95" customHeight="1" x14ac:dyDescent="0.2">
      <c r="A60" s="3"/>
      <c r="B60" s="26"/>
      <c r="C60" s="27" t="s">
        <v>187</v>
      </c>
      <c r="D60" s="78" t="s">
        <v>775</v>
      </c>
      <c r="E60" s="199" t="s">
        <v>359</v>
      </c>
      <c r="F60" s="28" t="s">
        <v>11</v>
      </c>
      <c r="G60" s="12"/>
      <c r="H60" s="30">
        <v>9.2899999999999991</v>
      </c>
      <c r="I60" s="30">
        <v>9.09</v>
      </c>
      <c r="J60" s="30">
        <v>6.7</v>
      </c>
      <c r="K60" s="30">
        <v>8.85</v>
      </c>
      <c r="L60" s="12"/>
    </row>
    <row r="61" spans="1:12" s="1" customFormat="1" ht="12.95" customHeight="1" x14ac:dyDescent="0.2">
      <c r="A61" s="3"/>
      <c r="B61" s="26"/>
      <c r="C61" s="27" t="s">
        <v>265</v>
      </c>
      <c r="D61" s="78" t="s">
        <v>776</v>
      </c>
      <c r="E61" s="199" t="s">
        <v>358</v>
      </c>
      <c r="F61" s="29" t="s">
        <v>10</v>
      </c>
      <c r="G61" s="12"/>
      <c r="H61" s="118"/>
      <c r="I61" s="118"/>
      <c r="J61" s="118"/>
      <c r="K61" s="118"/>
      <c r="L61" s="12"/>
    </row>
    <row r="62" spans="1:12" s="159" customFormat="1" ht="12.95" customHeight="1" x14ac:dyDescent="0.2">
      <c r="A62" s="156"/>
      <c r="B62" s="157"/>
      <c r="C62" s="166" t="s">
        <v>266</v>
      </c>
      <c r="D62" s="78" t="s">
        <v>356</v>
      </c>
      <c r="E62" s="199" t="s">
        <v>779</v>
      </c>
      <c r="F62" s="158" t="s">
        <v>7</v>
      </c>
      <c r="G62" s="154"/>
      <c r="H62" s="155">
        <f>(H60/H48)*100</f>
        <v>58.427672955974842</v>
      </c>
      <c r="I62" s="155">
        <f t="shared" ref="I62:K62" si="9">(I60/I48)*100</f>
        <v>49.29501084598698</v>
      </c>
      <c r="J62" s="155">
        <f t="shared" si="9"/>
        <v>44.876088412592097</v>
      </c>
      <c r="K62" s="155">
        <f t="shared" si="9"/>
        <v>55.174563591022441</v>
      </c>
      <c r="L62" s="122"/>
    </row>
    <row r="63" spans="1:12" s="1" customFormat="1" ht="12.95" customHeight="1" x14ac:dyDescent="0.2">
      <c r="A63" s="3"/>
      <c r="C63" s="27" t="s">
        <v>267</v>
      </c>
      <c r="D63" s="22" t="s">
        <v>73</v>
      </c>
      <c r="E63" s="198" t="s">
        <v>777</v>
      </c>
      <c r="F63" s="5" t="s">
        <v>74</v>
      </c>
      <c r="G63" s="12"/>
      <c r="H63" s="41">
        <v>2</v>
      </c>
      <c r="I63" s="41">
        <v>2</v>
      </c>
      <c r="J63" s="41">
        <v>2</v>
      </c>
      <c r="K63" s="41">
        <v>2</v>
      </c>
      <c r="L63" s="12"/>
    </row>
    <row r="64" spans="1:12" s="1" customFormat="1" ht="12.95" customHeight="1" x14ac:dyDescent="0.2">
      <c r="A64" s="5"/>
      <c r="C64" s="6" t="s">
        <v>268</v>
      </c>
      <c r="D64" s="22" t="s">
        <v>72</v>
      </c>
      <c r="E64" s="74" t="s">
        <v>357</v>
      </c>
      <c r="F64" s="5" t="s">
        <v>12</v>
      </c>
      <c r="G64" s="12"/>
      <c r="H64" s="41">
        <v>90</v>
      </c>
      <c r="I64" s="41">
        <v>90</v>
      </c>
      <c r="J64" s="41">
        <v>90</v>
      </c>
      <c r="K64" s="41">
        <v>90</v>
      </c>
      <c r="L64" s="12"/>
    </row>
    <row r="65" spans="1:17" s="1" customFormat="1" ht="12.95" customHeight="1" x14ac:dyDescent="0.2">
      <c r="A65" s="3"/>
      <c r="B65" s="11" t="s">
        <v>32</v>
      </c>
      <c r="C65" s="9" t="s">
        <v>391</v>
      </c>
      <c r="D65" s="70"/>
      <c r="E65" s="65"/>
      <c r="F65" s="12"/>
      <c r="G65" s="12"/>
      <c r="H65" s="35"/>
      <c r="I65" s="35"/>
      <c r="J65" s="35"/>
      <c r="K65" s="35"/>
      <c r="L65" s="12"/>
    </row>
    <row r="66" spans="1:17" s="1" customFormat="1" ht="12.95" customHeight="1" x14ac:dyDescent="0.2">
      <c r="A66" s="3"/>
      <c r="B66" s="148">
        <v>0</v>
      </c>
      <c r="C66" s="27" t="s">
        <v>191</v>
      </c>
      <c r="D66" s="75" t="s">
        <v>731</v>
      </c>
      <c r="E66" s="17" t="s">
        <v>732</v>
      </c>
      <c r="F66" s="5" t="s">
        <v>43</v>
      </c>
      <c r="G66" s="12"/>
      <c r="H66" s="38">
        <v>584</v>
      </c>
      <c r="I66" s="38">
        <v>364</v>
      </c>
      <c r="J66" s="38">
        <v>399</v>
      </c>
      <c r="K66" s="38">
        <v>510</v>
      </c>
      <c r="L66" s="12"/>
    </row>
    <row r="67" spans="1:17" s="1" customFormat="1" ht="12.95" customHeight="1" x14ac:dyDescent="0.2">
      <c r="A67" s="3"/>
      <c r="B67" s="149">
        <f>(B69/24/60)*10</f>
        <v>6.9444444444444441E-3</v>
      </c>
      <c r="C67" s="27" t="s">
        <v>192</v>
      </c>
      <c r="D67" s="75" t="s">
        <v>733</v>
      </c>
      <c r="E67" s="193" t="s">
        <v>734</v>
      </c>
      <c r="F67" s="5" t="s">
        <v>43</v>
      </c>
      <c r="G67" s="12"/>
      <c r="H67" s="118"/>
      <c r="I67" s="118"/>
      <c r="J67" s="118"/>
      <c r="K67" s="118"/>
      <c r="L67" s="12"/>
    </row>
    <row r="68" spans="1:17" s="1" customFormat="1" ht="12.95" customHeight="1" x14ac:dyDescent="0.2">
      <c r="A68" s="3"/>
      <c r="B68" s="149">
        <f>(B69/24/60)*30</f>
        <v>2.0833333333333332E-2</v>
      </c>
      <c r="C68" s="27" t="s">
        <v>193</v>
      </c>
      <c r="D68" s="75" t="s">
        <v>735</v>
      </c>
      <c r="E68" s="193" t="s">
        <v>736</v>
      </c>
      <c r="F68" s="5" t="s">
        <v>43</v>
      </c>
      <c r="G68" s="12"/>
      <c r="H68" s="118"/>
      <c r="I68" s="118"/>
      <c r="J68" s="118"/>
      <c r="K68" s="118"/>
      <c r="L68" s="12"/>
    </row>
    <row r="69" spans="1:17" s="1" customFormat="1" ht="12.95" customHeight="1" x14ac:dyDescent="0.2">
      <c r="A69" s="3"/>
      <c r="B69" s="148">
        <v>1</v>
      </c>
      <c r="C69" s="27" t="s">
        <v>194</v>
      </c>
      <c r="D69" s="75" t="s">
        <v>737</v>
      </c>
      <c r="E69" s="193" t="s">
        <v>738</v>
      </c>
      <c r="F69" s="5" t="s">
        <v>43</v>
      </c>
      <c r="G69" s="12"/>
      <c r="H69" s="38">
        <v>2184.4719999999998</v>
      </c>
      <c r="I69" s="38">
        <v>773.1440000000066</v>
      </c>
      <c r="J69" s="38">
        <v>1017.380000000009</v>
      </c>
      <c r="K69" s="38">
        <v>1750.7360000000019</v>
      </c>
      <c r="L69" s="12"/>
      <c r="N69" s="36"/>
      <c r="O69" s="36"/>
      <c r="P69" s="36"/>
      <c r="Q69" s="36"/>
    </row>
    <row r="70" spans="1:17" s="1" customFormat="1" ht="12.95" customHeight="1" x14ac:dyDescent="0.2">
      <c r="A70" s="3"/>
      <c r="B70" s="148">
        <v>2</v>
      </c>
      <c r="C70" s="27" t="s">
        <v>195</v>
      </c>
      <c r="D70" s="75" t="s">
        <v>739</v>
      </c>
      <c r="E70" s="193" t="s">
        <v>740</v>
      </c>
      <c r="F70" s="5" t="s">
        <v>43</v>
      </c>
      <c r="G70" s="12"/>
      <c r="H70" s="38">
        <v>2575.2960000000021</v>
      </c>
      <c r="I70" s="38">
        <v>836.55200000000207</v>
      </c>
      <c r="J70" s="38">
        <v>1172.3200000000054</v>
      </c>
      <c r="K70" s="38">
        <v>2038.9980000000014</v>
      </c>
      <c r="L70" s="12"/>
      <c r="N70" s="36"/>
      <c r="O70" s="36"/>
      <c r="P70" s="36"/>
      <c r="Q70" s="36"/>
    </row>
    <row r="71" spans="1:17" s="1" customFormat="1" ht="12.95" customHeight="1" x14ac:dyDescent="0.2">
      <c r="A71" s="3"/>
      <c r="B71" s="148">
        <v>3</v>
      </c>
      <c r="C71" s="27" t="s">
        <v>196</v>
      </c>
      <c r="D71" s="75" t="s">
        <v>741</v>
      </c>
      <c r="E71" s="193" t="s">
        <v>742</v>
      </c>
      <c r="F71" s="5" t="s">
        <v>43</v>
      </c>
      <c r="G71" s="12"/>
      <c r="H71" s="38">
        <v>2819.3199999999979</v>
      </c>
      <c r="I71" s="38">
        <v>878.23200000000156</v>
      </c>
      <c r="J71" s="38">
        <v>1289.2680000000059</v>
      </c>
      <c r="K71" s="38">
        <v>2217.2980000000016</v>
      </c>
      <c r="L71" s="12"/>
      <c r="N71" s="36"/>
      <c r="O71" s="36"/>
      <c r="P71" s="36"/>
      <c r="Q71" s="36"/>
    </row>
    <row r="72" spans="1:17" s="1" customFormat="1" ht="12.95" customHeight="1" x14ac:dyDescent="0.2">
      <c r="A72" s="3"/>
      <c r="B72" s="148">
        <v>5</v>
      </c>
      <c r="C72" s="27" t="s">
        <v>197</v>
      </c>
      <c r="D72" s="75" t="s">
        <v>743</v>
      </c>
      <c r="E72" s="193" t="s">
        <v>744</v>
      </c>
      <c r="F72" s="5" t="s">
        <v>43</v>
      </c>
      <c r="G72" s="12"/>
      <c r="H72" s="38">
        <v>3142.1999999999957</v>
      </c>
      <c r="I72" s="38">
        <v>935.30400000000668</v>
      </c>
      <c r="J72" s="38">
        <v>1453.0480000000089</v>
      </c>
      <c r="K72" s="38">
        <v>2457.0540000000015</v>
      </c>
      <c r="L72" s="12"/>
      <c r="N72" s="36"/>
      <c r="O72" s="36"/>
      <c r="P72" s="36"/>
      <c r="Q72" s="36"/>
    </row>
    <row r="73" spans="1:17" s="1" customFormat="1" ht="12.95" customHeight="1" x14ac:dyDescent="0.2">
      <c r="A73" s="3"/>
      <c r="B73" s="148">
        <v>7</v>
      </c>
      <c r="C73" s="27" t="s">
        <v>198</v>
      </c>
      <c r="D73" s="75" t="s">
        <v>745</v>
      </c>
      <c r="E73" s="193" t="s">
        <v>746</v>
      </c>
      <c r="F73" s="5" t="s">
        <v>43</v>
      </c>
      <c r="G73" s="12"/>
      <c r="H73" s="38">
        <v>3374.1199999999981</v>
      </c>
      <c r="I73" s="38">
        <v>982.76000000000352</v>
      </c>
      <c r="J73" s="38">
        <v>1575.0280000000093</v>
      </c>
      <c r="K73" s="38">
        <v>2617.2160000000013</v>
      </c>
      <c r="L73" s="12"/>
      <c r="N73" s="36"/>
      <c r="O73" s="36"/>
      <c r="P73" s="36"/>
      <c r="Q73" s="36"/>
    </row>
    <row r="74" spans="1:17" s="1" customFormat="1" ht="12.95" customHeight="1" x14ac:dyDescent="0.2">
      <c r="A74" s="3"/>
      <c r="B74" s="148">
        <v>14</v>
      </c>
      <c r="C74" s="27" t="s">
        <v>199</v>
      </c>
      <c r="D74" s="75" t="s">
        <v>747</v>
      </c>
      <c r="E74" s="193" t="s">
        <v>748</v>
      </c>
      <c r="F74" s="5" t="s">
        <v>43</v>
      </c>
      <c r="G74" s="12"/>
      <c r="H74" s="38">
        <v>3884.6559999999999</v>
      </c>
      <c r="I74" s="38">
        <v>1087.2399999999989</v>
      </c>
      <c r="J74" s="38">
        <v>1853.6280000000068</v>
      </c>
      <c r="K74" s="38">
        <v>2987.3940000000002</v>
      </c>
      <c r="L74" s="12"/>
      <c r="N74" s="36"/>
      <c r="O74" s="36"/>
      <c r="P74" s="36"/>
      <c r="Q74" s="36"/>
    </row>
    <row r="75" spans="1:17" s="1" customFormat="1" ht="12.95" customHeight="1" x14ac:dyDescent="0.2">
      <c r="A75" s="3"/>
      <c r="B75" s="148">
        <v>30</v>
      </c>
      <c r="C75" s="27" t="s">
        <v>200</v>
      </c>
      <c r="D75" s="75" t="s">
        <v>749</v>
      </c>
      <c r="E75" s="193" t="s">
        <v>750</v>
      </c>
      <c r="F75" s="5" t="s">
        <v>43</v>
      </c>
      <c r="G75" s="12"/>
      <c r="H75" s="38">
        <v>4493.648000000001</v>
      </c>
      <c r="I75" s="38">
        <v>1207.9679999999985</v>
      </c>
      <c r="J75" s="38">
        <v>2198.5160000000114</v>
      </c>
      <c r="K75" s="38">
        <v>3415.3620000000001</v>
      </c>
      <c r="L75" s="12"/>
      <c r="N75" s="36"/>
      <c r="O75" s="36"/>
      <c r="P75" s="36"/>
      <c r="Q75" s="36"/>
    </row>
    <row r="76" spans="1:17" s="1" customFormat="1" ht="12.95" customHeight="1" x14ac:dyDescent="0.2">
      <c r="A76" s="3"/>
      <c r="B76" s="148">
        <v>60</v>
      </c>
      <c r="C76" s="27" t="s">
        <v>201</v>
      </c>
      <c r="D76" s="75" t="s">
        <v>751</v>
      </c>
      <c r="E76" s="193" t="s">
        <v>752</v>
      </c>
      <c r="F76" s="5" t="s">
        <v>43</v>
      </c>
      <c r="G76" s="12"/>
      <c r="H76" s="38">
        <v>5088.9519999999993</v>
      </c>
      <c r="I76" s="38">
        <v>1352.7359999999976</v>
      </c>
      <c r="J76" s="38">
        <v>2528.6320000000078</v>
      </c>
      <c r="K76" s="38">
        <v>3811.802000000002</v>
      </c>
      <c r="L76" s="12"/>
      <c r="N76" s="36"/>
      <c r="O76" s="36"/>
      <c r="P76" s="36"/>
      <c r="Q76" s="36"/>
    </row>
    <row r="77" spans="1:17" s="1" customFormat="1" ht="12.95" customHeight="1" x14ac:dyDescent="0.2">
      <c r="A77" s="3"/>
      <c r="B77" s="148">
        <v>90</v>
      </c>
      <c r="C77" s="27" t="s">
        <v>202</v>
      </c>
      <c r="D77" s="75" t="s">
        <v>753</v>
      </c>
      <c r="E77" s="193" t="s">
        <v>754</v>
      </c>
      <c r="F77" s="5" t="s">
        <v>43</v>
      </c>
      <c r="G77" s="12"/>
      <c r="H77" s="38">
        <v>5454.2480000000005</v>
      </c>
      <c r="I77" s="38">
        <v>1430.3599999999979</v>
      </c>
      <c r="J77" s="38">
        <v>2712.4440000000113</v>
      </c>
      <c r="K77" s="38">
        <v>4041.1440000000011</v>
      </c>
      <c r="L77" s="12"/>
      <c r="N77" s="36"/>
      <c r="O77" s="36"/>
      <c r="P77" s="36"/>
      <c r="Q77" s="36"/>
    </row>
    <row r="78" spans="1:17" s="1" customFormat="1" ht="12.95" customHeight="1" x14ac:dyDescent="0.2">
      <c r="A78" s="3"/>
      <c r="B78" s="148">
        <v>120</v>
      </c>
      <c r="C78" s="27" t="s">
        <v>203</v>
      </c>
      <c r="D78" s="75" t="s">
        <v>755</v>
      </c>
      <c r="E78" s="193" t="s">
        <v>756</v>
      </c>
      <c r="F78" s="5" t="s">
        <v>43</v>
      </c>
      <c r="G78" s="12"/>
      <c r="H78" s="118"/>
      <c r="I78" s="118"/>
      <c r="J78" s="118"/>
      <c r="K78" s="118"/>
      <c r="L78" s="12"/>
    </row>
    <row r="79" spans="1:17" s="1" customFormat="1" ht="12.95" customHeight="1" x14ac:dyDescent="0.2">
      <c r="A79" s="3"/>
      <c r="B79" s="148">
        <v>150</v>
      </c>
      <c r="C79" s="27" t="s">
        <v>204</v>
      </c>
      <c r="D79" s="75" t="s">
        <v>757</v>
      </c>
      <c r="E79" s="193" t="s">
        <v>758</v>
      </c>
      <c r="F79" s="5" t="s">
        <v>43</v>
      </c>
      <c r="G79" s="12"/>
      <c r="H79" s="118"/>
      <c r="I79" s="118"/>
      <c r="J79" s="118"/>
      <c r="K79" s="118"/>
      <c r="L79" s="12"/>
    </row>
    <row r="80" spans="1:17" s="1" customFormat="1" ht="12.95" customHeight="1" x14ac:dyDescent="0.2">
      <c r="A80" s="3"/>
      <c r="B80" s="148">
        <v>180</v>
      </c>
      <c r="C80" s="27" t="s">
        <v>205</v>
      </c>
      <c r="D80" s="75" t="s">
        <v>759</v>
      </c>
      <c r="E80" s="193" t="s">
        <v>760</v>
      </c>
      <c r="F80" s="5" t="s">
        <v>43</v>
      </c>
      <c r="G80" s="12"/>
      <c r="H80" s="118"/>
      <c r="I80" s="118"/>
      <c r="J80" s="118"/>
      <c r="K80" s="118"/>
      <c r="L80" s="12"/>
    </row>
    <row r="81" spans="1:12" s="1" customFormat="1" ht="12.95" customHeight="1" x14ac:dyDescent="0.2">
      <c r="A81" s="3"/>
      <c r="B81" s="148">
        <v>210</v>
      </c>
      <c r="C81" s="27" t="s">
        <v>206</v>
      </c>
      <c r="D81" s="75" t="s">
        <v>761</v>
      </c>
      <c r="E81" s="193" t="s">
        <v>762</v>
      </c>
      <c r="F81" s="5" t="s">
        <v>43</v>
      </c>
      <c r="G81" s="12"/>
      <c r="H81" s="118"/>
      <c r="I81" s="118"/>
      <c r="J81" s="118"/>
      <c r="K81" s="118"/>
      <c r="L81" s="12"/>
    </row>
    <row r="82" spans="1:12" s="1" customFormat="1" ht="12.95" customHeight="1" x14ac:dyDescent="0.2">
      <c r="A82" s="3"/>
      <c r="B82" s="148">
        <v>240</v>
      </c>
      <c r="C82" s="27" t="s">
        <v>207</v>
      </c>
      <c r="D82" s="75" t="s">
        <v>763</v>
      </c>
      <c r="E82" s="193" t="s">
        <v>764</v>
      </c>
      <c r="F82" s="5" t="s">
        <v>43</v>
      </c>
      <c r="G82" s="12"/>
      <c r="H82" s="118"/>
      <c r="I82" s="118"/>
      <c r="J82" s="118"/>
      <c r="K82" s="118"/>
      <c r="L82" s="12"/>
    </row>
    <row r="83" spans="1:12" s="1" customFormat="1" ht="12.95" customHeight="1" x14ac:dyDescent="0.2">
      <c r="A83" s="3"/>
      <c r="B83" s="148">
        <v>270</v>
      </c>
      <c r="C83" s="27" t="s">
        <v>208</v>
      </c>
      <c r="D83" s="75" t="s">
        <v>765</v>
      </c>
      <c r="E83" s="193" t="s">
        <v>766</v>
      </c>
      <c r="F83" s="5" t="s">
        <v>43</v>
      </c>
      <c r="G83" s="12"/>
      <c r="H83" s="118"/>
      <c r="I83" s="118"/>
      <c r="J83" s="118"/>
      <c r="K83" s="118"/>
      <c r="L83" s="12"/>
    </row>
    <row r="84" spans="1:12" s="1" customFormat="1" ht="12.95" customHeight="1" x14ac:dyDescent="0.2">
      <c r="A84" s="3"/>
      <c r="B84" s="148">
        <v>300</v>
      </c>
      <c r="C84" s="27" t="s">
        <v>209</v>
      </c>
      <c r="D84" s="75" t="s">
        <v>767</v>
      </c>
      <c r="E84" s="193" t="s">
        <v>768</v>
      </c>
      <c r="F84" s="5" t="s">
        <v>43</v>
      </c>
      <c r="G84" s="12"/>
      <c r="H84" s="118"/>
      <c r="I84" s="118"/>
      <c r="J84" s="118"/>
      <c r="K84" s="118"/>
      <c r="L84" s="12"/>
    </row>
    <row r="85" spans="1:12" s="1" customFormat="1" ht="12.95" customHeight="1" x14ac:dyDescent="0.2">
      <c r="A85" s="3"/>
      <c r="B85" s="148">
        <v>330</v>
      </c>
      <c r="C85" s="27" t="s">
        <v>210</v>
      </c>
      <c r="D85" s="75" t="s">
        <v>769</v>
      </c>
      <c r="E85" s="193" t="s">
        <v>770</v>
      </c>
      <c r="F85" s="5" t="s">
        <v>43</v>
      </c>
      <c r="G85" s="12"/>
      <c r="H85" s="118"/>
      <c r="I85" s="118"/>
      <c r="J85" s="118"/>
      <c r="K85" s="118"/>
      <c r="L85" s="12"/>
    </row>
    <row r="86" spans="1:12" s="1" customFormat="1" ht="12.95" customHeight="1" x14ac:dyDescent="0.2">
      <c r="A86" s="3"/>
      <c r="B86" s="148">
        <v>360</v>
      </c>
      <c r="C86" s="27" t="s">
        <v>211</v>
      </c>
      <c r="D86" s="75" t="s">
        <v>771</v>
      </c>
      <c r="E86" s="193" t="s">
        <v>772</v>
      </c>
      <c r="F86" s="5" t="s">
        <v>43</v>
      </c>
      <c r="G86" s="12"/>
      <c r="H86" s="118"/>
      <c r="I86" s="118"/>
      <c r="J86" s="118"/>
      <c r="K86" s="118"/>
      <c r="L86" s="12"/>
    </row>
    <row r="87" spans="1:12" s="1" customFormat="1" ht="12.95" customHeight="1" x14ac:dyDescent="0.2">
      <c r="A87" s="3"/>
      <c r="B87" s="82" t="s">
        <v>34</v>
      </c>
      <c r="C87" s="63" t="s">
        <v>360</v>
      </c>
      <c r="D87" s="70"/>
      <c r="E87" s="65"/>
      <c r="F87" s="12"/>
      <c r="G87" s="12"/>
      <c r="H87" s="35"/>
      <c r="I87" s="35"/>
      <c r="J87" s="35"/>
      <c r="K87" s="35"/>
      <c r="L87" s="12"/>
    </row>
    <row r="88" spans="1:12" s="1" customFormat="1" ht="12.95" customHeight="1" x14ac:dyDescent="0.2">
      <c r="A88" s="3"/>
      <c r="B88" s="84"/>
      <c r="C88" s="66" t="s">
        <v>348</v>
      </c>
      <c r="D88" s="71" t="s">
        <v>112</v>
      </c>
      <c r="E88" s="198" t="s">
        <v>382</v>
      </c>
      <c r="F88" s="5" t="s">
        <v>74</v>
      </c>
      <c r="G88" s="12"/>
      <c r="H88" s="118"/>
      <c r="I88" s="118"/>
      <c r="J88" s="118"/>
      <c r="K88" s="118"/>
      <c r="L88" s="12"/>
    </row>
    <row r="89" spans="1:12" s="1" customFormat="1" ht="12.95" customHeight="1" x14ac:dyDescent="0.2">
      <c r="A89" s="3"/>
      <c r="B89" s="84"/>
      <c r="C89" s="66" t="s">
        <v>349</v>
      </c>
      <c r="D89" s="67" t="s">
        <v>773</v>
      </c>
      <c r="E89" s="199" t="s">
        <v>383</v>
      </c>
      <c r="F89" s="5" t="s">
        <v>43</v>
      </c>
      <c r="G89" s="12"/>
      <c r="H89" s="118"/>
      <c r="I89" s="118"/>
      <c r="J89" s="118"/>
      <c r="K89" s="118"/>
      <c r="L89" s="12"/>
    </row>
    <row r="90" spans="1:12" s="1" customFormat="1" ht="12.95" customHeight="1" x14ac:dyDescent="0.2">
      <c r="A90" s="3"/>
      <c r="B90" s="84"/>
      <c r="C90" s="66" t="s">
        <v>212</v>
      </c>
      <c r="D90" s="67" t="s">
        <v>774</v>
      </c>
      <c r="E90" s="199" t="s">
        <v>384</v>
      </c>
      <c r="F90" s="5" t="s">
        <v>43</v>
      </c>
      <c r="G90" s="12"/>
      <c r="H90" s="118"/>
      <c r="I90" s="118"/>
      <c r="J90" s="118"/>
      <c r="K90" s="118"/>
      <c r="L90" s="12"/>
    </row>
    <row r="91" spans="1:12" s="1" customFormat="1" ht="12.95" customHeight="1" x14ac:dyDescent="0.2">
      <c r="A91" s="5"/>
      <c r="B91" s="84"/>
      <c r="C91" s="66" t="s">
        <v>213</v>
      </c>
      <c r="D91" s="71" t="s">
        <v>113</v>
      </c>
      <c r="E91" s="74" t="s">
        <v>385</v>
      </c>
      <c r="F91" s="5" t="s">
        <v>12</v>
      </c>
      <c r="G91" s="12"/>
      <c r="H91" s="118"/>
      <c r="I91" s="118"/>
      <c r="J91" s="118"/>
      <c r="K91" s="118"/>
      <c r="L91" s="12"/>
    </row>
    <row r="92" spans="1:12" s="1" customFormat="1" ht="12.95" customHeight="1" x14ac:dyDescent="0.2">
      <c r="A92" s="3"/>
      <c r="B92" s="11" t="s">
        <v>65</v>
      </c>
      <c r="C92" s="9" t="s">
        <v>118</v>
      </c>
      <c r="D92" s="70"/>
      <c r="E92" s="65"/>
      <c r="F92" s="12"/>
      <c r="G92" s="12"/>
      <c r="H92" s="35"/>
      <c r="I92" s="35"/>
      <c r="J92" s="35"/>
      <c r="K92" s="35"/>
      <c r="L92" s="12"/>
    </row>
    <row r="93" spans="1:12" s="1" customFormat="1" ht="12.95" customHeight="1" x14ac:dyDescent="0.2">
      <c r="A93" s="3"/>
      <c r="C93" s="6" t="s">
        <v>216</v>
      </c>
      <c r="D93" s="67" t="s">
        <v>714</v>
      </c>
      <c r="E93" s="197" t="s">
        <v>279</v>
      </c>
      <c r="F93" s="5" t="s">
        <v>8</v>
      </c>
      <c r="G93" s="12"/>
      <c r="H93" s="118"/>
      <c r="I93" s="118"/>
      <c r="J93" s="118"/>
      <c r="K93" s="118"/>
      <c r="L93" s="12"/>
    </row>
    <row r="94" spans="1:12" s="1" customFormat="1" ht="12.95" customHeight="1" x14ac:dyDescent="0.2">
      <c r="A94" s="3"/>
      <c r="C94" s="6" t="s">
        <v>217</v>
      </c>
      <c r="D94" s="67" t="s">
        <v>715</v>
      </c>
      <c r="E94" s="197" t="s">
        <v>280</v>
      </c>
      <c r="F94" s="5" t="s">
        <v>8</v>
      </c>
      <c r="G94" s="12"/>
      <c r="H94" s="118"/>
      <c r="I94" s="118"/>
      <c r="J94" s="118"/>
      <c r="K94" s="118"/>
      <c r="L94" s="12"/>
    </row>
    <row r="95" spans="1:12" s="1" customFormat="1" ht="12.95" customHeight="1" x14ac:dyDescent="0.2">
      <c r="A95" s="3"/>
      <c r="C95" s="6" t="s">
        <v>218</v>
      </c>
      <c r="D95" s="67" t="s">
        <v>716</v>
      </c>
      <c r="E95" s="197" t="s">
        <v>281</v>
      </c>
      <c r="F95" s="5" t="s">
        <v>8</v>
      </c>
      <c r="G95" s="12"/>
      <c r="H95" s="118"/>
      <c r="I95" s="118"/>
      <c r="J95" s="118"/>
      <c r="K95" s="118"/>
      <c r="L95" s="12"/>
    </row>
    <row r="96" spans="1:12" s="1" customFormat="1" ht="12.95" customHeight="1" x14ac:dyDescent="0.2">
      <c r="A96" s="3"/>
      <c r="C96" s="6" t="s">
        <v>219</v>
      </c>
      <c r="D96" s="67" t="s">
        <v>717</v>
      </c>
      <c r="E96" s="197" t="s">
        <v>77</v>
      </c>
      <c r="G96" s="12"/>
      <c r="H96" s="119"/>
      <c r="I96" s="119"/>
      <c r="J96" s="119"/>
      <c r="K96" s="119"/>
      <c r="L96" s="12"/>
    </row>
    <row r="97" spans="1:12" s="1" customFormat="1" ht="12.95" customHeight="1" x14ac:dyDescent="0.2">
      <c r="A97" s="3"/>
      <c r="C97" s="6" t="s">
        <v>220</v>
      </c>
      <c r="D97" s="67" t="s">
        <v>144</v>
      </c>
      <c r="E97" s="197" t="s">
        <v>282</v>
      </c>
      <c r="F97" s="5" t="s">
        <v>11</v>
      </c>
      <c r="G97" s="12"/>
      <c r="H97" s="118"/>
      <c r="I97" s="118"/>
      <c r="J97" s="118"/>
      <c r="K97" s="118"/>
      <c r="L97" s="12"/>
    </row>
    <row r="98" spans="1:12" s="1" customFormat="1" ht="12.95" customHeight="1" x14ac:dyDescent="0.2">
      <c r="A98" s="3"/>
      <c r="C98" s="6" t="s">
        <v>221</v>
      </c>
      <c r="D98" s="67" t="s">
        <v>145</v>
      </c>
      <c r="E98" s="197" t="s">
        <v>283</v>
      </c>
      <c r="F98" s="5" t="s">
        <v>11</v>
      </c>
      <c r="G98" s="12"/>
      <c r="H98" s="118"/>
      <c r="I98" s="118"/>
      <c r="J98" s="118"/>
      <c r="K98" s="118"/>
      <c r="L98" s="12"/>
    </row>
    <row r="99" spans="1:12" s="129" customFormat="1" ht="12.95" customHeight="1" thickBot="1" x14ac:dyDescent="0.25">
      <c r="A99" s="128"/>
      <c r="C99" s="130" t="s">
        <v>222</v>
      </c>
      <c r="D99" s="131" t="s">
        <v>146</v>
      </c>
      <c r="E99" s="202" t="s">
        <v>284</v>
      </c>
      <c r="F99" s="132" t="s">
        <v>11</v>
      </c>
      <c r="G99" s="133"/>
      <c r="H99" s="118"/>
      <c r="I99" s="118"/>
      <c r="J99" s="118"/>
      <c r="K99" s="118"/>
      <c r="L99" s="133"/>
    </row>
    <row r="100" spans="1:12" s="138" customFormat="1" ht="12.95" customHeight="1" x14ac:dyDescent="0.2">
      <c r="A100" s="137"/>
      <c r="C100" s="139"/>
      <c r="D100" s="8"/>
      <c r="E100" s="3"/>
      <c r="F100" s="140"/>
      <c r="G100" s="141"/>
      <c r="H100" s="142"/>
      <c r="I100" s="142"/>
      <c r="J100" s="142"/>
      <c r="K100" s="142"/>
      <c r="L100" s="141"/>
    </row>
    <row r="101" spans="1:12" s="1" customFormat="1" ht="12.75" customHeight="1" x14ac:dyDescent="0.2">
      <c r="A101" s="3"/>
      <c r="C101" s="2"/>
      <c r="D101" s="8"/>
      <c r="E101" s="3"/>
      <c r="F101" s="5"/>
      <c r="G101" s="12"/>
      <c r="H101" s="30"/>
      <c r="I101" s="30"/>
      <c r="J101" s="30"/>
      <c r="K101" s="30"/>
      <c r="L101" s="12"/>
    </row>
    <row r="102" spans="1:12" s="1" customFormat="1" ht="12.95" customHeight="1" thickBot="1" x14ac:dyDescent="0.25">
      <c r="A102" s="3"/>
      <c r="C102" s="2"/>
      <c r="D102" s="8"/>
      <c r="E102" s="3"/>
      <c r="F102" s="5"/>
      <c r="G102" s="12"/>
      <c r="H102" s="30"/>
      <c r="I102" s="30"/>
      <c r="J102" s="30"/>
      <c r="K102" s="30"/>
      <c r="L102" s="12"/>
    </row>
    <row r="103" spans="1:12" s="1" customFormat="1" ht="12.95" customHeight="1" thickBot="1" x14ac:dyDescent="0.25">
      <c r="A103" s="3"/>
      <c r="B103" s="228" t="s">
        <v>99</v>
      </c>
      <c r="C103" s="229"/>
      <c r="D103" s="229"/>
      <c r="E103" s="229"/>
      <c r="F103" s="230"/>
      <c r="G103" s="12"/>
      <c r="H103" s="30"/>
      <c r="I103" s="30"/>
      <c r="J103" s="30"/>
      <c r="K103" s="30"/>
      <c r="L103" s="12"/>
    </row>
    <row r="104" spans="1:12" s="1" customFormat="1" ht="12.95" customHeight="1" x14ac:dyDescent="0.2">
      <c r="A104" s="3"/>
      <c r="B104" s="10" t="s">
        <v>16</v>
      </c>
      <c r="C104" s="10" t="s">
        <v>17</v>
      </c>
      <c r="D104" s="62" t="s">
        <v>18</v>
      </c>
      <c r="E104" s="62" t="s">
        <v>19</v>
      </c>
      <c r="F104" s="10" t="s">
        <v>20</v>
      </c>
      <c r="G104" s="12"/>
      <c r="H104" s="30"/>
      <c r="I104" s="30"/>
      <c r="J104" s="30"/>
      <c r="K104" s="30"/>
      <c r="L104" s="12"/>
    </row>
    <row r="105" spans="1:12" s="1" customFormat="1" ht="12.95" customHeight="1" x14ac:dyDescent="0.2">
      <c r="A105" s="3"/>
      <c r="B105" s="11" t="s">
        <v>214</v>
      </c>
      <c r="C105" s="9" t="s">
        <v>80</v>
      </c>
      <c r="D105" s="70"/>
      <c r="E105" s="65"/>
      <c r="F105" s="12"/>
      <c r="G105" s="12"/>
      <c r="H105" s="35"/>
      <c r="I105" s="35"/>
      <c r="J105" s="35"/>
      <c r="K105" s="35"/>
      <c r="L105" s="12"/>
    </row>
    <row r="106" spans="1:12" s="1" customFormat="1" ht="12.95" customHeight="1" x14ac:dyDescent="0.2">
      <c r="A106" s="3"/>
      <c r="C106" s="6" t="s">
        <v>223</v>
      </c>
      <c r="D106" s="67" t="s">
        <v>780</v>
      </c>
      <c r="E106" s="197" t="s">
        <v>189</v>
      </c>
      <c r="F106" s="13" t="s">
        <v>13</v>
      </c>
      <c r="G106" s="12"/>
      <c r="H106" s="43">
        <f t="shared" ref="H106:K110" si="10">(H73-H$66)/H$66</f>
        <v>4.7776027397260243</v>
      </c>
      <c r="I106" s="43">
        <f t="shared" si="10"/>
        <v>1.6998901098901196</v>
      </c>
      <c r="J106" s="43">
        <f t="shared" si="10"/>
        <v>2.9474385964912515</v>
      </c>
      <c r="K106" s="43">
        <f t="shared" si="10"/>
        <v>4.1317960784313748</v>
      </c>
      <c r="L106" s="12"/>
    </row>
    <row r="107" spans="1:12" s="1" customFormat="1" ht="12.95" customHeight="1" x14ac:dyDescent="0.2">
      <c r="A107" s="8"/>
      <c r="C107" s="6" t="s">
        <v>224</v>
      </c>
      <c r="D107" s="67" t="s">
        <v>781</v>
      </c>
      <c r="E107" s="197" t="s">
        <v>49</v>
      </c>
      <c r="F107" s="13" t="s">
        <v>13</v>
      </c>
      <c r="G107" s="12"/>
      <c r="H107" s="43">
        <f t="shared" si="10"/>
        <v>5.6518082191780818</v>
      </c>
      <c r="I107" s="43">
        <f t="shared" si="10"/>
        <v>1.9869230769230739</v>
      </c>
      <c r="J107" s="43">
        <f t="shared" si="10"/>
        <v>3.6456842105263325</v>
      </c>
      <c r="K107" s="43">
        <f t="shared" si="10"/>
        <v>4.8576352941176477</v>
      </c>
      <c r="L107" s="12"/>
    </row>
    <row r="108" spans="1:12" s="1" customFormat="1" ht="12.95" customHeight="1" x14ac:dyDescent="0.2">
      <c r="A108" s="8"/>
      <c r="C108" s="6" t="s">
        <v>225</v>
      </c>
      <c r="D108" s="67" t="s">
        <v>782</v>
      </c>
      <c r="E108" s="197" t="s">
        <v>50</v>
      </c>
      <c r="F108" s="13" t="s">
        <v>13</v>
      </c>
      <c r="G108" s="12"/>
      <c r="H108" s="43">
        <f t="shared" si="10"/>
        <v>6.6946027397260295</v>
      </c>
      <c r="I108" s="43">
        <f t="shared" si="10"/>
        <v>2.3185934065934024</v>
      </c>
      <c r="J108" s="43">
        <f t="shared" si="10"/>
        <v>4.5100651629072965</v>
      </c>
      <c r="K108" s="43">
        <f t="shared" si="10"/>
        <v>5.6967882352941182</v>
      </c>
      <c r="L108" s="12"/>
    </row>
    <row r="109" spans="1:12" s="1" customFormat="1" ht="12.95" customHeight="1" x14ac:dyDescent="0.2">
      <c r="C109" s="6" t="s">
        <v>226</v>
      </c>
      <c r="D109" s="67" t="s">
        <v>783</v>
      </c>
      <c r="E109" s="197" t="s">
        <v>90</v>
      </c>
      <c r="F109" s="13" t="s">
        <v>13</v>
      </c>
      <c r="G109" s="12"/>
      <c r="H109" s="43">
        <f t="shared" si="10"/>
        <v>7.713958904109588</v>
      </c>
      <c r="I109" s="43">
        <f t="shared" si="10"/>
        <v>2.7163076923076859</v>
      </c>
      <c r="J109" s="43">
        <f t="shared" si="10"/>
        <v>5.3374235588972629</v>
      </c>
      <c r="K109" s="43">
        <f t="shared" si="10"/>
        <v>6.4741215686274547</v>
      </c>
      <c r="L109" s="12"/>
    </row>
    <row r="110" spans="1:12" s="1" customFormat="1" ht="12.95" customHeight="1" x14ac:dyDescent="0.2">
      <c r="C110" s="6" t="s">
        <v>227</v>
      </c>
      <c r="D110" s="67" t="s">
        <v>784</v>
      </c>
      <c r="E110" s="197" t="s">
        <v>51</v>
      </c>
      <c r="F110" s="13" t="s">
        <v>13</v>
      </c>
      <c r="G110" s="12"/>
      <c r="H110" s="43">
        <f t="shared" si="10"/>
        <v>8.3394657534246583</v>
      </c>
      <c r="I110" s="43">
        <f t="shared" si="10"/>
        <v>2.9295604395604338</v>
      </c>
      <c r="J110" s="43">
        <f t="shared" si="10"/>
        <v>5.7981052631579235</v>
      </c>
      <c r="K110" s="43">
        <f t="shared" si="10"/>
        <v>6.923811764705885</v>
      </c>
      <c r="L110" s="12"/>
    </row>
    <row r="111" spans="1:12" s="1" customFormat="1" ht="12.95" customHeight="1" x14ac:dyDescent="0.2">
      <c r="C111" s="6" t="s">
        <v>228</v>
      </c>
      <c r="D111" s="67" t="s">
        <v>785</v>
      </c>
      <c r="E111" s="197" t="s">
        <v>91</v>
      </c>
      <c r="F111" s="13" t="s">
        <v>13</v>
      </c>
      <c r="G111" s="12"/>
      <c r="H111" s="119"/>
      <c r="I111" s="119"/>
      <c r="J111" s="119"/>
      <c r="K111" s="119"/>
      <c r="L111" s="12"/>
    </row>
    <row r="112" spans="1:12" s="1" customFormat="1" ht="12.95" customHeight="1" x14ac:dyDescent="0.2">
      <c r="C112" s="6" t="s">
        <v>229</v>
      </c>
      <c r="D112" s="67" t="s">
        <v>786</v>
      </c>
      <c r="E112" s="197" t="s">
        <v>92</v>
      </c>
      <c r="F112" s="13" t="s">
        <v>13</v>
      </c>
      <c r="G112" s="12"/>
      <c r="H112" s="119"/>
      <c r="I112" s="119"/>
      <c r="J112" s="119"/>
      <c r="K112" s="119"/>
      <c r="L112" s="12"/>
    </row>
    <row r="113" spans="1:12" s="1" customFormat="1" ht="12.95" customHeight="1" x14ac:dyDescent="0.2">
      <c r="C113" s="6" t="s">
        <v>230</v>
      </c>
      <c r="D113" s="67" t="s">
        <v>787</v>
      </c>
      <c r="E113" s="197" t="s">
        <v>52</v>
      </c>
      <c r="F113" s="13" t="s">
        <v>13</v>
      </c>
      <c r="G113" s="12"/>
      <c r="H113" s="119"/>
      <c r="I113" s="119"/>
      <c r="J113" s="119"/>
      <c r="K113" s="119"/>
      <c r="L113" s="12"/>
    </row>
    <row r="114" spans="1:12" s="1" customFormat="1" ht="12.95" customHeight="1" x14ac:dyDescent="0.2">
      <c r="A114" s="8"/>
      <c r="C114" s="6" t="s">
        <v>231</v>
      </c>
      <c r="D114" s="67" t="s">
        <v>788</v>
      </c>
      <c r="E114" s="197" t="s">
        <v>93</v>
      </c>
      <c r="F114" s="13" t="s">
        <v>13</v>
      </c>
      <c r="G114" s="12"/>
      <c r="H114" s="119"/>
      <c r="I114" s="119"/>
      <c r="J114" s="119"/>
      <c r="K114" s="119"/>
      <c r="L114" s="12"/>
    </row>
    <row r="115" spans="1:12" s="1" customFormat="1" ht="12.95" customHeight="1" x14ac:dyDescent="0.2">
      <c r="A115" s="8"/>
      <c r="C115" s="6" t="s">
        <v>232</v>
      </c>
      <c r="D115" s="67" t="s">
        <v>789</v>
      </c>
      <c r="E115" s="197" t="s">
        <v>94</v>
      </c>
      <c r="F115" s="13" t="s">
        <v>13</v>
      </c>
      <c r="G115" s="12"/>
      <c r="H115" s="119"/>
      <c r="I115" s="119"/>
      <c r="J115" s="119"/>
      <c r="K115" s="119"/>
      <c r="L115" s="12"/>
    </row>
    <row r="116" spans="1:12" s="1" customFormat="1" ht="12.95" customHeight="1" x14ac:dyDescent="0.2">
      <c r="A116" s="8"/>
      <c r="C116" s="6" t="s">
        <v>236</v>
      </c>
      <c r="D116" s="67" t="s">
        <v>790</v>
      </c>
      <c r="E116" s="197" t="s">
        <v>95</v>
      </c>
      <c r="F116" s="13" t="s">
        <v>13</v>
      </c>
      <c r="G116" s="12"/>
      <c r="H116" s="119"/>
      <c r="I116" s="119"/>
      <c r="J116" s="119"/>
      <c r="K116" s="119"/>
      <c r="L116" s="12"/>
    </row>
    <row r="117" spans="1:12" s="1" customFormat="1" ht="12.95" customHeight="1" x14ac:dyDescent="0.2">
      <c r="C117" s="6" t="s">
        <v>233</v>
      </c>
      <c r="D117" s="67" t="s">
        <v>791</v>
      </c>
      <c r="E117" s="197" t="s">
        <v>96</v>
      </c>
      <c r="F117" s="13" t="s">
        <v>13</v>
      </c>
      <c r="G117" s="12"/>
      <c r="H117" s="119"/>
      <c r="I117" s="119"/>
      <c r="J117" s="119"/>
      <c r="K117" s="119"/>
      <c r="L117" s="12"/>
    </row>
    <row r="118" spans="1:12" s="1" customFormat="1" ht="12.95" customHeight="1" x14ac:dyDescent="0.2">
      <c r="A118" s="3"/>
      <c r="C118" s="6" t="s">
        <v>234</v>
      </c>
      <c r="D118" s="67" t="s">
        <v>792</v>
      </c>
      <c r="E118" s="197" t="s">
        <v>97</v>
      </c>
      <c r="F118" s="13" t="s">
        <v>13</v>
      </c>
      <c r="G118" s="12"/>
      <c r="H118" s="119"/>
      <c r="I118" s="119"/>
      <c r="J118" s="119"/>
      <c r="K118" s="119"/>
      <c r="L118" s="12"/>
    </row>
    <row r="119" spans="1:12" s="1" customFormat="1" ht="12.95" customHeight="1" x14ac:dyDescent="0.2">
      <c r="A119" s="3"/>
      <c r="C119" s="6" t="s">
        <v>235</v>
      </c>
      <c r="D119" s="67" t="s">
        <v>793</v>
      </c>
      <c r="E119" s="197" t="s">
        <v>53</v>
      </c>
      <c r="F119" s="13" t="s">
        <v>13</v>
      </c>
      <c r="G119" s="12"/>
      <c r="H119" s="119"/>
      <c r="I119" s="119"/>
      <c r="J119" s="119"/>
      <c r="K119" s="119"/>
      <c r="L119" s="12"/>
    </row>
    <row r="120" spans="1:12" s="1" customFormat="1" ht="12.95" customHeight="1" x14ac:dyDescent="0.2">
      <c r="A120" s="3"/>
      <c r="B120" s="11" t="s">
        <v>215</v>
      </c>
      <c r="C120" s="9" t="s">
        <v>81</v>
      </c>
      <c r="D120" s="70"/>
      <c r="E120" s="65"/>
      <c r="F120" s="12"/>
      <c r="G120" s="12"/>
      <c r="H120" s="35"/>
      <c r="I120" s="35"/>
      <c r="J120" s="35"/>
      <c r="K120" s="35"/>
      <c r="L120" s="12"/>
    </row>
    <row r="121" spans="1:12" s="1" customFormat="1" ht="12.95" customHeight="1" x14ac:dyDescent="0.2">
      <c r="A121" s="3"/>
      <c r="C121" s="6" t="s">
        <v>237</v>
      </c>
      <c r="D121" s="67" t="s">
        <v>794</v>
      </c>
      <c r="E121" s="197" t="s">
        <v>190</v>
      </c>
      <c r="F121" s="13" t="s">
        <v>13</v>
      </c>
      <c r="G121" s="12"/>
      <c r="H121" s="43">
        <f>(H73-H$66)/(H$66+MIN(H$52:H$53))</f>
        <v>1.7340708514605332</v>
      </c>
      <c r="I121" s="43">
        <f t="shared" ref="H121:K125" si="11">(I73-I$66)/(I$66+MIN(I$52:I$53))</f>
        <v>0.45066278222869882</v>
      </c>
      <c r="J121" s="43">
        <f t="shared" si="11"/>
        <v>0.82354901960784965</v>
      </c>
      <c r="K121" s="43">
        <f t="shared" si="11"/>
        <v>1.3039702970297038</v>
      </c>
      <c r="L121" s="12"/>
    </row>
    <row r="122" spans="1:12" s="1" customFormat="1" ht="12.95" customHeight="1" x14ac:dyDescent="0.2">
      <c r="A122" s="8"/>
      <c r="C122" s="6" t="s">
        <v>238</v>
      </c>
      <c r="D122" s="67" t="s">
        <v>795</v>
      </c>
      <c r="E122" s="197" t="s">
        <v>44</v>
      </c>
      <c r="F122" s="13" t="s">
        <v>13</v>
      </c>
      <c r="G122" s="12"/>
      <c r="H122" s="43">
        <f t="shared" si="11"/>
        <v>2.0513710379117462</v>
      </c>
      <c r="I122" s="43">
        <f t="shared" si="11"/>
        <v>0.52675892206846242</v>
      </c>
      <c r="J122" s="43">
        <f t="shared" si="11"/>
        <v>1.0186470588235341</v>
      </c>
      <c r="K122" s="43">
        <f t="shared" si="11"/>
        <v>1.5330408415841585</v>
      </c>
      <c r="L122" s="12"/>
    </row>
    <row r="123" spans="1:12" s="1" customFormat="1" ht="12.95" customHeight="1" x14ac:dyDescent="0.2">
      <c r="A123" s="8"/>
      <c r="C123" s="6" t="s">
        <v>239</v>
      </c>
      <c r="D123" s="67" t="s">
        <v>796</v>
      </c>
      <c r="E123" s="197" t="s">
        <v>45</v>
      </c>
      <c r="F123" s="13" t="s">
        <v>13</v>
      </c>
      <c r="G123" s="12"/>
      <c r="H123" s="43">
        <f t="shared" si="11"/>
        <v>2.4298620261031703</v>
      </c>
      <c r="I123" s="43">
        <f t="shared" si="11"/>
        <v>0.61468900218499523</v>
      </c>
      <c r="J123" s="43">
        <f t="shared" si="11"/>
        <v>1.2601652661064506</v>
      </c>
      <c r="K123" s="43">
        <f t="shared" si="11"/>
        <v>1.7978725247524754</v>
      </c>
      <c r="L123" s="12"/>
    </row>
    <row r="124" spans="1:12" s="1" customFormat="1" ht="12.95" customHeight="1" x14ac:dyDescent="0.2">
      <c r="C124" s="6" t="s">
        <v>240</v>
      </c>
      <c r="D124" s="67" t="s">
        <v>797</v>
      </c>
      <c r="E124" s="197" t="s">
        <v>82</v>
      </c>
      <c r="F124" s="13" t="s">
        <v>13</v>
      </c>
      <c r="G124" s="12"/>
      <c r="H124" s="43">
        <f t="shared" si="11"/>
        <v>2.799845866998135</v>
      </c>
      <c r="I124" s="43">
        <f t="shared" si="11"/>
        <v>0.72012818645302079</v>
      </c>
      <c r="J124" s="43">
        <f t="shared" si="11"/>
        <v>1.4913389355742352</v>
      </c>
      <c r="K124" s="43">
        <f t="shared" si="11"/>
        <v>2.0431943069306944</v>
      </c>
      <c r="L124" s="12"/>
    </row>
    <row r="125" spans="1:12" s="1" customFormat="1" ht="12.95" customHeight="1" x14ac:dyDescent="0.2">
      <c r="C125" s="6" t="s">
        <v>241</v>
      </c>
      <c r="D125" s="67" t="s">
        <v>798</v>
      </c>
      <c r="E125" s="197" t="s">
        <v>46</v>
      </c>
      <c r="F125" s="13" t="s">
        <v>13</v>
      </c>
      <c r="G125" s="12"/>
      <c r="H125" s="43">
        <f t="shared" si="11"/>
        <v>3.0268788067122441</v>
      </c>
      <c r="I125" s="43">
        <f t="shared" si="11"/>
        <v>0.77666423889293357</v>
      </c>
      <c r="J125" s="43">
        <f t="shared" si="11"/>
        <v>1.6200588235294198</v>
      </c>
      <c r="K125" s="43">
        <f t="shared" si="11"/>
        <v>2.1851138613861392</v>
      </c>
      <c r="L125" s="12"/>
    </row>
    <row r="126" spans="1:12" s="1" customFormat="1" ht="12.95" customHeight="1" x14ac:dyDescent="0.2">
      <c r="C126" s="6" t="s">
        <v>242</v>
      </c>
      <c r="D126" s="67" t="s">
        <v>799</v>
      </c>
      <c r="E126" s="197" t="s">
        <v>83</v>
      </c>
      <c r="F126" s="13" t="s">
        <v>13</v>
      </c>
      <c r="G126" s="12"/>
      <c r="H126" s="119"/>
      <c r="I126" s="119"/>
      <c r="J126" s="119"/>
      <c r="K126" s="119"/>
      <c r="L126" s="12"/>
    </row>
    <row r="127" spans="1:12" s="1" customFormat="1" ht="12.95" customHeight="1" x14ac:dyDescent="0.2">
      <c r="C127" s="6" t="s">
        <v>243</v>
      </c>
      <c r="D127" s="67" t="s">
        <v>800</v>
      </c>
      <c r="E127" s="197" t="s">
        <v>84</v>
      </c>
      <c r="F127" s="13" t="s">
        <v>13</v>
      </c>
      <c r="G127" s="12"/>
      <c r="H127" s="119"/>
      <c r="I127" s="119"/>
      <c r="J127" s="119"/>
      <c r="K127" s="119"/>
      <c r="L127" s="12"/>
    </row>
    <row r="128" spans="1:12" s="1" customFormat="1" ht="12.95" customHeight="1" x14ac:dyDescent="0.2">
      <c r="C128" s="6" t="s">
        <v>244</v>
      </c>
      <c r="D128" s="67" t="s">
        <v>801</v>
      </c>
      <c r="E128" s="197" t="s">
        <v>47</v>
      </c>
      <c r="F128" s="13" t="s">
        <v>13</v>
      </c>
      <c r="G128" s="12"/>
      <c r="H128" s="119"/>
      <c r="I128" s="119"/>
      <c r="J128" s="119"/>
      <c r="K128" s="119"/>
      <c r="L128" s="12"/>
    </row>
    <row r="129" spans="1:12" s="1" customFormat="1" ht="12.95" customHeight="1" x14ac:dyDescent="0.2">
      <c r="A129" s="8"/>
      <c r="C129" s="6" t="s">
        <v>245</v>
      </c>
      <c r="D129" s="67" t="s">
        <v>802</v>
      </c>
      <c r="E129" s="197" t="s">
        <v>85</v>
      </c>
      <c r="F129" s="13" t="s">
        <v>13</v>
      </c>
      <c r="G129" s="12"/>
      <c r="H129" s="119"/>
      <c r="I129" s="119"/>
      <c r="J129" s="119"/>
      <c r="K129" s="119"/>
      <c r="L129" s="12"/>
    </row>
    <row r="130" spans="1:12" s="1" customFormat="1" ht="12.95" customHeight="1" x14ac:dyDescent="0.2">
      <c r="A130" s="8"/>
      <c r="C130" s="6" t="s">
        <v>246</v>
      </c>
      <c r="D130" s="67" t="s">
        <v>803</v>
      </c>
      <c r="E130" s="197" t="s">
        <v>86</v>
      </c>
      <c r="F130" s="13" t="s">
        <v>13</v>
      </c>
      <c r="G130" s="12"/>
      <c r="H130" s="119"/>
      <c r="I130" s="119"/>
      <c r="J130" s="119"/>
      <c r="K130" s="119"/>
      <c r="L130" s="12"/>
    </row>
    <row r="131" spans="1:12" s="1" customFormat="1" ht="12.95" customHeight="1" x14ac:dyDescent="0.2">
      <c r="A131" s="8"/>
      <c r="C131" s="6" t="s">
        <v>247</v>
      </c>
      <c r="D131" s="67" t="s">
        <v>804</v>
      </c>
      <c r="E131" s="197" t="s">
        <v>87</v>
      </c>
      <c r="F131" s="13" t="s">
        <v>13</v>
      </c>
      <c r="G131" s="12"/>
      <c r="H131" s="119"/>
      <c r="I131" s="119"/>
      <c r="J131" s="119"/>
      <c r="K131" s="119"/>
      <c r="L131" s="12"/>
    </row>
    <row r="132" spans="1:12" s="1" customFormat="1" ht="12.95" customHeight="1" x14ac:dyDescent="0.2">
      <c r="C132" s="6" t="s">
        <v>248</v>
      </c>
      <c r="D132" s="67" t="s">
        <v>805</v>
      </c>
      <c r="E132" s="197" t="s">
        <v>88</v>
      </c>
      <c r="F132" s="13" t="s">
        <v>13</v>
      </c>
      <c r="G132" s="12"/>
      <c r="H132" s="119"/>
      <c r="I132" s="119"/>
      <c r="J132" s="119"/>
      <c r="K132" s="119"/>
      <c r="L132" s="12"/>
    </row>
    <row r="133" spans="1:12" s="1" customFormat="1" ht="12.95" customHeight="1" x14ac:dyDescent="0.2">
      <c r="A133" s="3"/>
      <c r="C133" s="6" t="s">
        <v>249</v>
      </c>
      <c r="D133" s="67" t="s">
        <v>806</v>
      </c>
      <c r="E133" s="197" t="s">
        <v>89</v>
      </c>
      <c r="F133" s="13" t="s">
        <v>13</v>
      </c>
      <c r="G133" s="12"/>
      <c r="H133" s="119"/>
      <c r="I133" s="119"/>
      <c r="J133" s="119"/>
      <c r="K133" s="119"/>
      <c r="L133" s="12"/>
    </row>
    <row r="134" spans="1:12" s="1" customFormat="1" ht="12.95" customHeight="1" x14ac:dyDescent="0.2">
      <c r="A134" s="3"/>
      <c r="C134" s="6" t="s">
        <v>361</v>
      </c>
      <c r="D134" s="67" t="s">
        <v>807</v>
      </c>
      <c r="E134" s="197" t="s">
        <v>48</v>
      </c>
      <c r="F134" s="13" t="s">
        <v>13</v>
      </c>
      <c r="G134" s="12"/>
      <c r="H134" s="119"/>
      <c r="I134" s="119"/>
      <c r="J134" s="119"/>
      <c r="K134" s="119"/>
      <c r="L134" s="12"/>
    </row>
    <row r="135" spans="1:12" s="1" customFormat="1" ht="12.95" customHeight="1" x14ac:dyDescent="0.2">
      <c r="A135" s="3"/>
      <c r="B135" s="11" t="s">
        <v>292</v>
      </c>
      <c r="C135" s="9" t="s">
        <v>0</v>
      </c>
      <c r="D135" s="70"/>
      <c r="E135" s="65"/>
      <c r="F135" s="12"/>
      <c r="G135" s="12"/>
      <c r="H135" s="35"/>
      <c r="I135" s="35"/>
      <c r="J135" s="35"/>
      <c r="K135" s="35"/>
      <c r="L135" s="12"/>
    </row>
    <row r="136" spans="1:12" s="1" customFormat="1" ht="12.95" customHeight="1" x14ac:dyDescent="0.2">
      <c r="A136" s="3"/>
      <c r="C136" s="6" t="s">
        <v>291</v>
      </c>
      <c r="D136" s="67" t="s">
        <v>811</v>
      </c>
      <c r="E136" s="193" t="s">
        <v>813</v>
      </c>
      <c r="F136" s="5" t="s">
        <v>120</v>
      </c>
      <c r="G136" s="12"/>
      <c r="H136" s="174">
        <f>((H75-H66))/((30-0)/365)</f>
        <v>47567.384000000013</v>
      </c>
      <c r="I136" s="174">
        <f t="shared" ref="I136:K136" si="12">((I75-I66))/((30-0)/365)</f>
        <v>10268.277333333315</v>
      </c>
      <c r="J136" s="174">
        <f t="shared" si="12"/>
        <v>21894.111333333472</v>
      </c>
      <c r="K136" s="174">
        <f t="shared" si="12"/>
        <v>35348.571000000004</v>
      </c>
      <c r="L136" s="12"/>
    </row>
    <row r="137" spans="1:12" s="1" customFormat="1" ht="12.95" customHeight="1" x14ac:dyDescent="0.2">
      <c r="A137" s="3"/>
      <c r="C137" s="6" t="s">
        <v>295</v>
      </c>
      <c r="D137" s="67" t="s">
        <v>703</v>
      </c>
      <c r="E137" s="193" t="s">
        <v>814</v>
      </c>
      <c r="F137" s="5" t="s">
        <v>120</v>
      </c>
      <c r="G137" s="12"/>
      <c r="H137" s="174">
        <f t="shared" ref="H137:I137" si="13">((H76-H75))/((60-30)/365)</f>
        <v>7242.8653333333123</v>
      </c>
      <c r="I137" s="174">
        <f t="shared" si="13"/>
        <v>1761.3439999999894</v>
      </c>
      <c r="J137" s="174">
        <f t="shared" ref="J137:K137" si="14">((J76-J75))/((60-30)/365)</f>
        <v>4016.4113333332889</v>
      </c>
      <c r="K137" s="174">
        <f t="shared" si="14"/>
        <v>4823.3533333333562</v>
      </c>
      <c r="L137" s="12"/>
    </row>
    <row r="138" spans="1:12" s="1" customFormat="1" ht="12.95" customHeight="1" x14ac:dyDescent="0.2">
      <c r="A138" s="3"/>
      <c r="C138" s="6" t="s">
        <v>362</v>
      </c>
      <c r="D138" s="67" t="s">
        <v>704</v>
      </c>
      <c r="E138" s="193" t="s">
        <v>815</v>
      </c>
      <c r="F138" s="5" t="s">
        <v>120</v>
      </c>
      <c r="G138" s="12"/>
      <c r="H138" s="174">
        <f>((H77-H76))/((90-60)/365)</f>
        <v>4444.4346666666816</v>
      </c>
      <c r="I138" s="174">
        <f>((I77-I76))/((90-60)/365)</f>
        <v>944.42533333333643</v>
      </c>
      <c r="J138" s="174">
        <f>((J77-J76))/((90-60)/365)</f>
        <v>2236.3793333333765</v>
      </c>
      <c r="K138" s="174">
        <f>((K77-K76))/((90-60)/365)</f>
        <v>2790.327666666657</v>
      </c>
      <c r="L138" s="12"/>
    </row>
    <row r="139" spans="1:12" s="1" customFormat="1" ht="12.75" customHeight="1" x14ac:dyDescent="0.2">
      <c r="A139" s="3"/>
      <c r="C139" s="6" t="s">
        <v>363</v>
      </c>
      <c r="D139" s="67" t="s">
        <v>705</v>
      </c>
      <c r="E139" s="193" t="s">
        <v>816</v>
      </c>
      <c r="F139" s="5" t="s">
        <v>120</v>
      </c>
      <c r="G139" s="12"/>
      <c r="H139" s="119"/>
      <c r="I139" s="119"/>
      <c r="J139" s="119"/>
      <c r="K139" s="119"/>
      <c r="L139" s="12"/>
    </row>
    <row r="140" spans="1:12" s="1" customFormat="1" ht="12.95" customHeight="1" x14ac:dyDescent="0.2">
      <c r="A140" s="3"/>
      <c r="C140" s="6" t="s">
        <v>364</v>
      </c>
      <c r="D140" s="67" t="s">
        <v>706</v>
      </c>
      <c r="E140" s="193" t="s">
        <v>817</v>
      </c>
      <c r="F140" s="5" t="s">
        <v>120</v>
      </c>
      <c r="G140" s="12"/>
      <c r="H140" s="119"/>
      <c r="I140" s="119"/>
      <c r="J140" s="119"/>
      <c r="K140" s="119"/>
      <c r="L140" s="12"/>
    </row>
    <row r="141" spans="1:12" s="1" customFormat="1" ht="12.95" customHeight="1" x14ac:dyDescent="0.2">
      <c r="A141" s="3"/>
      <c r="C141" s="6" t="s">
        <v>365</v>
      </c>
      <c r="D141" s="67" t="s">
        <v>707</v>
      </c>
      <c r="E141" s="193" t="s">
        <v>818</v>
      </c>
      <c r="F141" s="5" t="s">
        <v>120</v>
      </c>
      <c r="G141" s="12"/>
      <c r="H141" s="119"/>
      <c r="I141" s="119"/>
      <c r="J141" s="119"/>
      <c r="K141" s="119"/>
      <c r="L141" s="12"/>
    </row>
    <row r="142" spans="1:12" s="1" customFormat="1" ht="12.75" customHeight="1" x14ac:dyDescent="0.2">
      <c r="A142" s="3"/>
      <c r="C142" s="6" t="s">
        <v>366</v>
      </c>
      <c r="D142" s="67" t="s">
        <v>708</v>
      </c>
      <c r="E142" s="193" t="s">
        <v>819</v>
      </c>
      <c r="F142" s="5" t="s">
        <v>120</v>
      </c>
      <c r="G142" s="12"/>
      <c r="H142" s="119"/>
      <c r="I142" s="119"/>
      <c r="J142" s="119"/>
      <c r="K142" s="119"/>
      <c r="L142" s="12"/>
    </row>
    <row r="143" spans="1:12" s="1" customFormat="1" ht="12.75" customHeight="1" x14ac:dyDescent="0.2">
      <c r="A143" s="3"/>
      <c r="C143" s="6" t="s">
        <v>367</v>
      </c>
      <c r="D143" s="67" t="s">
        <v>709</v>
      </c>
      <c r="E143" s="193" t="s">
        <v>820</v>
      </c>
      <c r="F143" s="5" t="s">
        <v>120</v>
      </c>
      <c r="G143" s="12"/>
      <c r="H143" s="119"/>
      <c r="I143" s="119"/>
      <c r="J143" s="119"/>
      <c r="K143" s="119"/>
      <c r="L143" s="12"/>
    </row>
    <row r="144" spans="1:12" s="1" customFormat="1" ht="12.95" customHeight="1" x14ac:dyDescent="0.2">
      <c r="A144" s="3"/>
      <c r="C144" s="6" t="s">
        <v>368</v>
      </c>
      <c r="D144" s="67" t="s">
        <v>710</v>
      </c>
      <c r="E144" s="193" t="s">
        <v>821</v>
      </c>
      <c r="F144" s="5" t="s">
        <v>120</v>
      </c>
      <c r="G144" s="12"/>
      <c r="H144" s="119"/>
      <c r="I144" s="119"/>
      <c r="J144" s="119"/>
      <c r="K144" s="119"/>
      <c r="L144" s="12"/>
    </row>
    <row r="145" spans="1:12" s="1" customFormat="1" ht="12.95" customHeight="1" x14ac:dyDescent="0.2">
      <c r="A145" s="3"/>
      <c r="C145" s="6" t="s">
        <v>369</v>
      </c>
      <c r="D145" s="67" t="s">
        <v>711</v>
      </c>
      <c r="E145" s="193" t="s">
        <v>822</v>
      </c>
      <c r="F145" s="5" t="s">
        <v>120</v>
      </c>
      <c r="G145" s="12"/>
      <c r="H145" s="119"/>
      <c r="I145" s="119"/>
      <c r="J145" s="119"/>
      <c r="K145" s="119"/>
      <c r="L145" s="12"/>
    </row>
    <row r="146" spans="1:12" s="1" customFormat="1" ht="12.95" customHeight="1" x14ac:dyDescent="0.2">
      <c r="A146" s="3"/>
      <c r="C146" s="6" t="s">
        <v>370</v>
      </c>
      <c r="D146" s="67" t="s">
        <v>712</v>
      </c>
      <c r="E146" s="193" t="s">
        <v>823</v>
      </c>
      <c r="F146" s="5" t="s">
        <v>120</v>
      </c>
      <c r="G146" s="12"/>
      <c r="H146" s="119"/>
      <c r="I146" s="119"/>
      <c r="J146" s="119"/>
      <c r="K146" s="119"/>
      <c r="L146" s="12"/>
    </row>
    <row r="147" spans="1:12" s="129" customFormat="1" ht="12.95" customHeight="1" thickBot="1" x14ac:dyDescent="0.25">
      <c r="A147" s="128"/>
      <c r="C147" s="130" t="s">
        <v>371</v>
      </c>
      <c r="D147" s="131" t="s">
        <v>713</v>
      </c>
      <c r="E147" s="203" t="s">
        <v>824</v>
      </c>
      <c r="F147" s="132" t="s">
        <v>120</v>
      </c>
      <c r="G147" s="133"/>
      <c r="H147" s="204"/>
      <c r="I147" s="204"/>
      <c r="J147" s="204"/>
      <c r="K147" s="204"/>
      <c r="L147" s="133"/>
    </row>
    <row r="148" spans="1:12" s="1" customFormat="1" ht="12.95" customHeight="1" x14ac:dyDescent="0.25">
      <c r="C148" s="2"/>
      <c r="E148"/>
      <c r="G148" s="12"/>
      <c r="H148" s="30"/>
      <c r="I148" s="30"/>
      <c r="J148" s="30"/>
      <c r="K148" s="30"/>
      <c r="L148" s="12"/>
    </row>
    <row r="149" spans="1:12" s="1" customFormat="1" ht="12.95" customHeight="1" thickBot="1" x14ac:dyDescent="0.25">
      <c r="C149" s="2"/>
      <c r="E149" s="3"/>
      <c r="G149" s="12"/>
      <c r="H149" s="30"/>
      <c r="I149" s="30"/>
      <c r="J149" s="30"/>
      <c r="K149" s="30"/>
      <c r="L149" s="12"/>
    </row>
    <row r="150" spans="1:12" s="1" customFormat="1" ht="12.95" customHeight="1" thickBot="1" x14ac:dyDescent="0.25">
      <c r="B150" s="228" t="s">
        <v>121</v>
      </c>
      <c r="C150" s="229"/>
      <c r="D150" s="229"/>
      <c r="E150" s="229"/>
      <c r="F150" s="230"/>
      <c r="G150" s="12"/>
      <c r="H150" s="30"/>
      <c r="I150" s="30"/>
      <c r="J150" s="30"/>
      <c r="K150" s="30"/>
      <c r="L150" s="12"/>
    </row>
    <row r="151" spans="1:12" s="1" customFormat="1" ht="12.95" customHeight="1" x14ac:dyDescent="0.2">
      <c r="B151" s="10" t="s">
        <v>16</v>
      </c>
      <c r="C151" s="10" t="s">
        <v>17</v>
      </c>
      <c r="D151" s="62" t="s">
        <v>18</v>
      </c>
      <c r="E151" s="62" t="s">
        <v>19</v>
      </c>
      <c r="F151" s="10" t="s">
        <v>20</v>
      </c>
      <c r="G151" s="12"/>
      <c r="H151" s="30"/>
      <c r="I151" s="30"/>
      <c r="J151" s="30"/>
      <c r="K151" s="30"/>
      <c r="L151" s="12"/>
    </row>
    <row r="152" spans="1:12" s="1" customFormat="1" ht="12.95" customHeight="1" x14ac:dyDescent="0.2">
      <c r="B152" s="11" t="str">
        <f>B16</f>
        <v>C.</v>
      </c>
      <c r="C152" s="9" t="str">
        <f>C16</f>
        <v>Concrete matrix characteristics (mean value of the serie)</v>
      </c>
      <c r="D152" s="82"/>
      <c r="E152" s="82"/>
      <c r="F152" s="11"/>
      <c r="G152" s="12"/>
      <c r="H152" s="35"/>
      <c r="I152" s="35"/>
      <c r="J152" s="35"/>
      <c r="K152" s="35"/>
      <c r="L152" s="12"/>
    </row>
    <row r="153" spans="1:12" s="1" customFormat="1" ht="12.95" customHeight="1" x14ac:dyDescent="0.2">
      <c r="B153" s="34"/>
      <c r="C153" s="6" t="s">
        <v>163</v>
      </c>
      <c r="D153" s="67" t="s">
        <v>114</v>
      </c>
      <c r="E153" s="83" t="s">
        <v>346</v>
      </c>
      <c r="F153" s="1" t="s">
        <v>12</v>
      </c>
      <c r="G153" s="12"/>
      <c r="H153" s="30"/>
      <c r="I153" s="30"/>
      <c r="J153" s="30"/>
      <c r="K153" s="30"/>
      <c r="L153" s="12"/>
    </row>
    <row r="154" spans="1:12" s="1" customFormat="1" ht="12.95" customHeight="1" x14ac:dyDescent="0.2">
      <c r="B154" s="34"/>
      <c r="C154" s="6" t="s">
        <v>285</v>
      </c>
      <c r="D154" s="67" t="s">
        <v>135</v>
      </c>
      <c r="E154" s="83" t="s">
        <v>347</v>
      </c>
      <c r="F154" s="13" t="s">
        <v>13</v>
      </c>
      <c r="G154" s="12"/>
      <c r="H154" s="30"/>
      <c r="I154" s="30"/>
      <c r="J154" s="30"/>
      <c r="K154" s="30"/>
      <c r="L154" s="12"/>
    </row>
    <row r="155" spans="1:12" s="1" customFormat="1" ht="12.95" customHeight="1" x14ac:dyDescent="0.2">
      <c r="B155" s="11" t="str">
        <f>B35</f>
        <v>E.</v>
      </c>
      <c r="C155" s="9" t="str">
        <f>C35</f>
        <v>Specimen dimensions</v>
      </c>
      <c r="D155" s="82"/>
      <c r="E155" s="82"/>
      <c r="F155" s="11"/>
      <c r="G155" s="12"/>
      <c r="H155" s="35"/>
      <c r="I155" s="35"/>
      <c r="J155" s="35"/>
      <c r="K155" s="35"/>
      <c r="L155" s="12"/>
    </row>
    <row r="156" spans="1:12" s="1" customFormat="1" ht="12.95" customHeight="1" x14ac:dyDescent="0.2">
      <c r="B156" s="34"/>
      <c r="C156" s="27" t="s">
        <v>286</v>
      </c>
      <c r="D156" s="67" t="s">
        <v>276</v>
      </c>
      <c r="E156" s="83" t="s">
        <v>277</v>
      </c>
      <c r="F156" s="14" t="s">
        <v>13</v>
      </c>
      <c r="G156" s="12"/>
      <c r="H156" s="118"/>
      <c r="I156" s="118"/>
      <c r="J156" s="118"/>
      <c r="K156" s="118"/>
      <c r="L156" s="12"/>
    </row>
    <row r="157" spans="1:12" s="1" customFormat="1" ht="12.95" customHeight="1" x14ac:dyDescent="0.2">
      <c r="B157" s="34"/>
      <c r="C157" s="27" t="s">
        <v>287</v>
      </c>
      <c r="D157" s="67" t="s">
        <v>278</v>
      </c>
      <c r="E157" s="83" t="s">
        <v>386</v>
      </c>
      <c r="F157" s="29" t="s">
        <v>12</v>
      </c>
      <c r="G157" s="12"/>
      <c r="H157" s="118"/>
      <c r="I157" s="118"/>
      <c r="J157" s="118"/>
      <c r="K157" s="118"/>
      <c r="L157" s="12"/>
    </row>
    <row r="158" spans="1:12" s="1" customFormat="1" ht="12.95" customHeight="1" x14ac:dyDescent="0.2">
      <c r="B158" s="29"/>
      <c r="C158" s="27" t="s">
        <v>288</v>
      </c>
      <c r="D158" s="67"/>
      <c r="E158" s="199" t="s">
        <v>387</v>
      </c>
      <c r="F158" s="29" t="s">
        <v>12</v>
      </c>
      <c r="G158" s="12"/>
      <c r="H158" s="118"/>
      <c r="I158" s="118"/>
      <c r="J158" s="118"/>
      <c r="K158" s="118"/>
      <c r="L158" s="12"/>
    </row>
    <row r="159" spans="1:12" s="1" customFormat="1" ht="12.95" customHeight="1" x14ac:dyDescent="0.2">
      <c r="B159" s="29"/>
      <c r="C159" s="27" t="s">
        <v>296</v>
      </c>
      <c r="D159" s="67"/>
      <c r="E159" s="199" t="s">
        <v>388</v>
      </c>
      <c r="F159" s="29" t="s">
        <v>297</v>
      </c>
      <c r="G159" s="12"/>
      <c r="H159" s="118"/>
      <c r="I159" s="118"/>
      <c r="J159" s="118"/>
      <c r="K159" s="118"/>
      <c r="L159" s="12"/>
    </row>
    <row r="160" spans="1:12" s="1" customFormat="1" ht="12.95" customHeight="1" x14ac:dyDescent="0.2">
      <c r="B160" s="11" t="s">
        <v>289</v>
      </c>
      <c r="C160" s="9" t="s">
        <v>290</v>
      </c>
      <c r="D160" s="63"/>
      <c r="E160" s="200"/>
      <c r="F160" s="12"/>
      <c r="G160" s="12"/>
      <c r="H160" s="35"/>
      <c r="I160" s="35"/>
      <c r="J160" s="35"/>
      <c r="K160" s="35"/>
      <c r="L160" s="12"/>
    </row>
    <row r="161" spans="1:12" s="1" customFormat="1" ht="12.95" customHeight="1" x14ac:dyDescent="0.2">
      <c r="C161" s="27" t="s">
        <v>293</v>
      </c>
      <c r="D161" s="67" t="s">
        <v>392</v>
      </c>
      <c r="E161" s="199" t="s">
        <v>393</v>
      </c>
      <c r="F161" s="1" t="s">
        <v>312</v>
      </c>
      <c r="G161" s="12"/>
      <c r="H161" s="30" t="s">
        <v>313</v>
      </c>
      <c r="I161" s="30" t="s">
        <v>313</v>
      </c>
      <c r="J161" s="30" t="s">
        <v>313</v>
      </c>
      <c r="K161" s="30" t="s">
        <v>313</v>
      </c>
      <c r="L161" s="12"/>
    </row>
    <row r="162" spans="1:12" s="1" customFormat="1" ht="12.95" customHeight="1" x14ac:dyDescent="0.2">
      <c r="C162" s="6" t="s">
        <v>294</v>
      </c>
      <c r="D162" s="67" t="s">
        <v>310</v>
      </c>
      <c r="E162" s="199" t="s">
        <v>389</v>
      </c>
      <c r="F162" s="13" t="s">
        <v>13</v>
      </c>
      <c r="G162" s="12"/>
      <c r="H162" s="118"/>
      <c r="I162" s="118"/>
      <c r="J162" s="118"/>
      <c r="K162" s="118"/>
      <c r="L162" s="12"/>
    </row>
    <row r="163" spans="1:12" s="1" customFormat="1" ht="12.95" customHeight="1" x14ac:dyDescent="0.2">
      <c r="A163" s="3"/>
      <c r="B163" s="11" t="s">
        <v>372</v>
      </c>
      <c r="C163" s="9" t="s">
        <v>70</v>
      </c>
      <c r="D163" s="70"/>
      <c r="E163" s="200"/>
      <c r="F163" s="12"/>
      <c r="G163" s="12"/>
      <c r="H163" s="35"/>
      <c r="I163" s="35"/>
      <c r="J163" s="35"/>
      <c r="K163" s="35"/>
      <c r="L163" s="12"/>
    </row>
    <row r="164" spans="1:12" s="1" customFormat="1" ht="12.95" customHeight="1" x14ac:dyDescent="0.2">
      <c r="A164" s="3"/>
      <c r="C164" s="27" t="s">
        <v>373</v>
      </c>
      <c r="D164" s="67" t="s">
        <v>303</v>
      </c>
      <c r="E164" s="197" t="s">
        <v>102</v>
      </c>
      <c r="F164" s="5" t="s">
        <v>71</v>
      </c>
      <c r="G164" s="12"/>
      <c r="H164" s="118"/>
      <c r="I164" s="118"/>
      <c r="J164" s="118"/>
      <c r="K164" s="118"/>
      <c r="L164" s="12"/>
    </row>
    <row r="165" spans="1:12" s="1" customFormat="1" ht="12.95" customHeight="1" x14ac:dyDescent="0.2">
      <c r="A165" s="3"/>
      <c r="C165" s="27" t="s">
        <v>374</v>
      </c>
      <c r="D165" s="67" t="s">
        <v>305</v>
      </c>
      <c r="E165" s="197" t="s">
        <v>103</v>
      </c>
      <c r="F165" s="5" t="s">
        <v>71</v>
      </c>
      <c r="G165" s="12"/>
      <c r="H165" s="118"/>
      <c r="I165" s="118"/>
      <c r="J165" s="118"/>
      <c r="K165" s="118"/>
      <c r="L165" s="12"/>
    </row>
    <row r="166" spans="1:12" s="1" customFormat="1" ht="12.95" customHeight="1" x14ac:dyDescent="0.2">
      <c r="A166" s="3"/>
      <c r="C166" s="27" t="s">
        <v>375</v>
      </c>
      <c r="D166" s="67" t="s">
        <v>307</v>
      </c>
      <c r="E166" s="197" t="s">
        <v>104</v>
      </c>
      <c r="F166" s="5" t="s">
        <v>71</v>
      </c>
      <c r="G166" s="12"/>
      <c r="H166" s="118"/>
      <c r="I166" s="118"/>
      <c r="J166" s="118"/>
      <c r="K166" s="118"/>
      <c r="L166" s="12"/>
    </row>
    <row r="167" spans="1:12" s="1" customFormat="1" ht="12.95" customHeight="1" x14ac:dyDescent="0.2">
      <c r="A167" s="3"/>
      <c r="C167" s="27" t="s">
        <v>376</v>
      </c>
      <c r="D167" s="67" t="s">
        <v>304</v>
      </c>
      <c r="E167" s="197" t="s">
        <v>105</v>
      </c>
      <c r="F167" s="5" t="s">
        <v>71</v>
      </c>
      <c r="G167" s="12"/>
      <c r="H167" s="118"/>
      <c r="I167" s="118"/>
      <c r="J167" s="118"/>
      <c r="K167" s="118"/>
      <c r="L167" s="12"/>
    </row>
    <row r="168" spans="1:12" s="1" customFormat="1" ht="12.95" customHeight="1" x14ac:dyDescent="0.2">
      <c r="A168" s="3"/>
      <c r="C168" s="27" t="s">
        <v>377</v>
      </c>
      <c r="D168" s="67" t="s">
        <v>306</v>
      </c>
      <c r="E168" s="197" t="s">
        <v>106</v>
      </c>
      <c r="F168" s="5" t="s">
        <v>71</v>
      </c>
      <c r="G168" s="12"/>
      <c r="H168" s="118"/>
      <c r="I168" s="118"/>
      <c r="J168" s="118"/>
      <c r="K168" s="118"/>
      <c r="L168" s="12"/>
    </row>
    <row r="169" spans="1:12" s="1" customFormat="1" ht="12.95" customHeight="1" x14ac:dyDescent="0.2">
      <c r="A169" s="3"/>
      <c r="C169" s="27" t="s">
        <v>378</v>
      </c>
      <c r="D169" s="67" t="s">
        <v>308</v>
      </c>
      <c r="E169" s="197" t="s">
        <v>107</v>
      </c>
      <c r="F169" s="5" t="s">
        <v>71</v>
      </c>
      <c r="G169" s="12"/>
      <c r="H169" s="118"/>
      <c r="I169" s="118"/>
      <c r="J169" s="118"/>
      <c r="K169" s="118"/>
      <c r="L169" s="12"/>
    </row>
    <row r="170" spans="1:12" s="1" customFormat="1" ht="12.95" customHeight="1" x14ac:dyDescent="0.2">
      <c r="A170" s="3"/>
      <c r="C170" s="6" t="s">
        <v>379</v>
      </c>
      <c r="D170" s="67" t="s">
        <v>100</v>
      </c>
      <c r="E170" s="197" t="s">
        <v>108</v>
      </c>
      <c r="F170" s="5" t="s">
        <v>71</v>
      </c>
      <c r="G170" s="12"/>
      <c r="H170" s="118"/>
      <c r="I170" s="118"/>
      <c r="J170" s="118"/>
      <c r="K170" s="118"/>
      <c r="L170" s="12"/>
    </row>
    <row r="171" spans="1:12" s="1" customFormat="1" ht="12.95" customHeight="1" x14ac:dyDescent="0.2">
      <c r="A171" s="3"/>
      <c r="C171" s="6" t="s">
        <v>380</v>
      </c>
      <c r="D171" s="67" t="s">
        <v>101</v>
      </c>
      <c r="E171" s="197" t="s">
        <v>109</v>
      </c>
      <c r="F171" s="5" t="s">
        <v>71</v>
      </c>
      <c r="G171" s="12"/>
      <c r="H171" s="118"/>
      <c r="I171" s="118"/>
      <c r="J171" s="118"/>
      <c r="K171" s="118"/>
      <c r="L171" s="12"/>
    </row>
    <row r="172" spans="1:12" s="129" customFormat="1" ht="12.95" customHeight="1" thickBot="1" x14ac:dyDescent="0.25">
      <c r="A172" s="128"/>
      <c r="C172" s="205" t="s">
        <v>381</v>
      </c>
      <c r="D172" s="206" t="s">
        <v>110</v>
      </c>
      <c r="E172" s="207" t="s">
        <v>298</v>
      </c>
      <c r="F172" s="208" t="s">
        <v>299</v>
      </c>
      <c r="G172" s="133"/>
      <c r="H172" s="135"/>
      <c r="I172" s="135"/>
      <c r="J172" s="135"/>
      <c r="K172" s="135"/>
      <c r="L172" s="133"/>
    </row>
    <row r="173" spans="1:12" ht="12.95" customHeight="1" x14ac:dyDescent="0.2">
      <c r="A173" s="145"/>
      <c r="C173" s="27"/>
      <c r="D173" s="67"/>
      <c r="E173" s="77"/>
      <c r="F173" s="28"/>
    </row>
    <row r="174" spans="1:12" ht="12.95" customHeight="1" x14ac:dyDescent="0.2">
      <c r="C174" s="145"/>
      <c r="D174" s="196"/>
      <c r="E174" s="77"/>
    </row>
    <row r="175" spans="1:12" ht="12.95" customHeight="1" x14ac:dyDescent="0.2">
      <c r="C175" s="28"/>
      <c r="D175" s="196"/>
      <c r="E175" s="77"/>
    </row>
    <row r="176" spans="1:12" ht="12.95" customHeight="1" x14ac:dyDescent="0.2">
      <c r="B176" s="146"/>
      <c r="C176" s="145"/>
      <c r="D176" s="196"/>
      <c r="E176" s="77"/>
      <c r="F176" s="5"/>
      <c r="H176" s="120"/>
      <c r="I176" s="120" t="s">
        <v>522</v>
      </c>
      <c r="J176" s="120"/>
      <c r="K176" s="120"/>
    </row>
    <row r="177" spans="2:11" ht="12.95" customHeight="1" x14ac:dyDescent="0.2">
      <c r="B177" s="146"/>
      <c r="C177" s="6"/>
      <c r="D177" s="196"/>
      <c r="E177" s="77"/>
      <c r="F177" s="13"/>
      <c r="H177" s="125"/>
      <c r="I177" s="125"/>
      <c r="J177" s="125"/>
      <c r="K177" s="125"/>
    </row>
    <row r="178" spans="2:11" ht="12.95" customHeight="1" x14ac:dyDescent="0.2">
      <c r="D178" s="196"/>
      <c r="H178" s="164"/>
      <c r="I178" s="164"/>
      <c r="J178" s="164"/>
      <c r="K178" s="164"/>
    </row>
    <row r="179" spans="2:11" x14ac:dyDescent="0.2">
      <c r="D179" s="196"/>
      <c r="H179" s="164"/>
      <c r="I179" s="164"/>
      <c r="J179" s="164"/>
      <c r="K179" s="164"/>
    </row>
    <row r="180" spans="2:11" x14ac:dyDescent="0.2">
      <c r="D180" s="196"/>
      <c r="H180" s="164"/>
      <c r="I180" s="164"/>
      <c r="J180" s="164"/>
      <c r="K180" s="164"/>
    </row>
    <row r="181" spans="2:11" x14ac:dyDescent="0.2">
      <c r="D181" s="196"/>
    </row>
    <row r="182" spans="2:11" x14ac:dyDescent="0.2">
      <c r="D182" s="196"/>
      <c r="H182" s="164"/>
      <c r="I182" s="164"/>
      <c r="J182" s="164"/>
      <c r="K182" s="164"/>
    </row>
    <row r="183" spans="2:11" x14ac:dyDescent="0.2">
      <c r="D183" s="196"/>
    </row>
    <row r="184" spans="2:11" x14ac:dyDescent="0.2">
      <c r="D184" s="196"/>
    </row>
    <row r="185" spans="2:11" x14ac:dyDescent="0.2">
      <c r="D185" s="196"/>
    </row>
    <row r="186" spans="2:11" x14ac:dyDescent="0.2">
      <c r="D186" s="196"/>
    </row>
    <row r="187" spans="2:11" x14ac:dyDescent="0.2">
      <c r="D187" s="196"/>
    </row>
    <row r="188" spans="2:11" x14ac:dyDescent="0.2">
      <c r="D188" s="196"/>
    </row>
    <row r="189" spans="2:11" x14ac:dyDescent="0.2">
      <c r="D189" s="196"/>
    </row>
    <row r="190" spans="2:11" x14ac:dyDescent="0.2">
      <c r="D190" s="196"/>
    </row>
    <row r="191" spans="2:11" x14ac:dyDescent="0.2">
      <c r="D191" s="196"/>
    </row>
    <row r="192" spans="2:11" x14ac:dyDescent="0.2">
      <c r="D192" s="196"/>
    </row>
    <row r="193" spans="4:4" x14ac:dyDescent="0.2">
      <c r="D193" s="196"/>
    </row>
    <row r="194" spans="4:4" x14ac:dyDescent="0.2">
      <c r="D194" s="196"/>
    </row>
    <row r="195" spans="4:4" x14ac:dyDescent="0.2">
      <c r="D195" s="196"/>
    </row>
    <row r="196" spans="4:4" x14ac:dyDescent="0.2">
      <c r="D196" s="196"/>
    </row>
    <row r="197" spans="4:4" x14ac:dyDescent="0.2">
      <c r="D197" s="196"/>
    </row>
    <row r="198" spans="4:4" x14ac:dyDescent="0.2">
      <c r="D198" s="196"/>
    </row>
  </sheetData>
  <mergeCells count="3">
    <mergeCell ref="B2:F2"/>
    <mergeCell ref="B103:F103"/>
    <mergeCell ref="B150:F150"/>
  </mergeCells>
  <dataValidations count="4">
    <dataValidation type="list" allowBlank="1" showInputMessage="1" showErrorMessage="1" sqref="H25:K25" xr:uid="{00000000-0002-0000-0500-000000000000}">
      <formula1>"Synthetic,Steel"</formula1>
    </dataValidation>
    <dataValidation type="list" allowBlank="1" showInputMessage="1" showErrorMessage="1" sqref="H5:K5" xr:uid="{00000000-0002-0000-0500-000001000000}">
      <formula1>"M-B1,M-B2,S-B1,S-B2,S-B0"</formula1>
    </dataValidation>
    <dataValidation type="list" allowBlank="1" showInputMessage="1" showErrorMessage="1" sqref="H36:K36" xr:uid="{00000000-0002-0000-0500-000002000000}">
      <formula1>"Prismatic,Cylindrical,Square Panel,Round Panel"</formula1>
    </dataValidation>
    <dataValidation type="list" allowBlank="1" showInputMessage="1" showErrorMessage="1" sqref="H161:K161" xr:uid="{00000000-0002-0000-0500-000003000000}">
      <formula1>"Real,Trend line"</formula1>
    </dataValidation>
  </dataValidations>
  <pageMargins left="0.43" right="0.33" top="0.17" bottom="0.17" header="0.17" footer="0.17"/>
  <pageSetup paperSize="8"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Disclaimer</vt:lpstr>
      <vt:lpstr>DATA AND UNITS</vt:lpstr>
      <vt:lpstr>01 Flexural</vt:lpstr>
      <vt:lpstr>02 Direct Tension</vt:lpstr>
      <vt:lpstr>03 Panel Test (Square)</vt:lpstr>
      <vt:lpstr>04 Panel Test (Round)</vt:lpstr>
    </vt:vector>
  </TitlesOfParts>
  <Manager>Aitor Llano</Manager>
  <Company>ICITECH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RRT Creep Test Database</dc:title>
  <dc:creator>Aitor Llano Torre</dc:creator>
  <cp:keywords>FRC; Creep; flexure; RILEM</cp:keywords>
  <cp:lastModifiedBy>Aitor Llano Torre</cp:lastModifiedBy>
  <cp:lastPrinted>2021-03-03T11:05:49Z</cp:lastPrinted>
  <dcterms:created xsi:type="dcterms:W3CDTF">2015-06-01T14:17:37Z</dcterms:created>
  <dcterms:modified xsi:type="dcterms:W3CDTF">2021-03-03T12:04:12Z</dcterms:modified>
</cp:coreProperties>
</file>