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drawings/drawing1.xml" ContentType="application/vnd.openxmlformats-officedocument.drawing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drawings/drawing7.xml" ContentType="application/vnd.openxmlformats-officedocument.drawing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charts/chartEx9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harts/chartEx10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tables/table19.xml" ContentType="application/vnd.openxmlformats-officedocument.spreadsheetml.table+xml"/>
  <Override PartName="/xl/queryTables/queryTable19.xml" ContentType="application/vnd.openxmlformats-officedocument.spreadsheetml.queryTable+xml"/>
  <Override PartName="/xl/charts/chartEx11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tables/table20.xml" ContentType="application/vnd.openxmlformats-officedocument.spreadsheetml.table+xml"/>
  <Override PartName="/xl/queryTables/queryTable20.xml" ContentType="application/vnd.openxmlformats-officedocument.spreadsheetml.queryTable+xml"/>
  <Override PartName="/xl/charts/chartEx12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tables/table21.xml" ContentType="application/vnd.openxmlformats-officedocument.spreadsheetml.table+xml"/>
  <Override PartName="/xl/queryTables/queryTable21.xml" ContentType="application/vnd.openxmlformats-officedocument.spreadsheetml.queryTable+xml"/>
  <Override PartName="/xl/charts/chartEx13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tables/table22.xml" ContentType="application/vnd.openxmlformats-officedocument.spreadsheetml.table+xml"/>
  <Override PartName="/xl/queryTables/queryTable22.xml" ContentType="application/vnd.openxmlformats-officedocument.spreadsheetml.queryTable+xml"/>
  <Override PartName="/xl/tables/table23.xml" ContentType="application/vnd.openxmlformats-officedocument.spreadsheetml.table+xml"/>
  <Override PartName="/xl/queryTables/queryTable23.xml" ContentType="application/vnd.openxmlformats-officedocument.spreadsheetml.queryTable+xml"/>
  <Override PartName="/xl/tables/table24.xml" ContentType="application/vnd.openxmlformats-officedocument.spreadsheetml.table+xml"/>
  <Override PartName="/xl/queryTables/queryTable24.xml" ContentType="application/vnd.openxmlformats-officedocument.spreadsheetml.queryTable+xml"/>
  <Override PartName="/xl/tables/table25.xml" ContentType="application/vnd.openxmlformats-officedocument.spreadsheetml.table+xml"/>
  <Override PartName="/xl/queryTables/queryTable25.xml" ContentType="application/vnd.openxmlformats-officedocument.spreadsheetml.queryTable+xml"/>
  <Override PartName="/xl/tables/table26.xml" ContentType="application/vnd.openxmlformats-officedocument.spreadsheetml.table+xml"/>
  <Override PartName="/xl/queryTables/queryTable26.xml" ContentType="application/vnd.openxmlformats-officedocument.spreadsheetml.queryTable+xml"/>
  <Override PartName="/xl/tables/table27.xml" ContentType="application/vnd.openxmlformats-officedocument.spreadsheetml.table+xml"/>
  <Override PartName="/xl/queryTables/queryTable27.xml" ContentType="application/vnd.openxmlformats-officedocument.spreadsheetml.queryTable+xml"/>
  <Override PartName="/xl/tables/table28.xml" ContentType="application/vnd.openxmlformats-officedocument.spreadsheetml.table+xml"/>
  <Override PartName="/xl/queryTables/queryTable2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vedues-my.sharepoint.com/personal/jlgomez_upv_edu_es/Documents/Inma Garcia/Artículos/propios/TFM/Stability of Biomimetically Functionalised Alginate_data/Equilibrium swelling/"/>
    </mc:Choice>
  </mc:AlternateContent>
  <xr:revisionPtr revIDLastSave="4" documentId="13_ncr:1_{945B27C7-909A-4087-BEE6-257C81C5F380}" xr6:coauthVersionLast="47" xr6:coauthVersionMax="47" xr10:uidLastSave="{1C31626A-868D-49A3-A5B7-7B5C42BEF168}"/>
  <bookViews>
    <workbookView xWindow="28680" yWindow="-120" windowWidth="29040" windowHeight="15840" firstSheet="23" activeTab="31" xr2:uid="{605C8EF5-94C1-4F6C-A8E3-F97694959D9A}"/>
  </bookViews>
  <sheets>
    <sheet name="moAlg_ph4" sheetId="2" r:id="rId1"/>
    <sheet name="moALg_ph5" sheetId="3" r:id="rId2"/>
    <sheet name="moALg_ph7" sheetId="4" r:id="rId3"/>
    <sheet name="moALg_ph9" sheetId="5" r:id="rId4"/>
    <sheet name="moAlg_RPMI" sheetId="6" r:id="rId5"/>
    <sheet name="moAlg_dmemR" sheetId="7" r:id="rId6"/>
    <sheet name="moAlg_dmemB" sheetId="8" r:id="rId7"/>
    <sheet name="moAlg_pbs+" sheetId="9" r:id="rId8"/>
    <sheet name="moAlg_pbs-" sheetId="10" r:id="rId9"/>
    <sheet name="Hoja1" sheetId="1" r:id="rId10"/>
    <sheet name="LBLChi_ph4" sheetId="23" r:id="rId11"/>
    <sheet name="LBLChi_ph5" sheetId="24" r:id="rId12"/>
    <sheet name="LBLChi_ph7" sheetId="25" r:id="rId13"/>
    <sheet name="LBLChi_ph9" sheetId="26" r:id="rId14"/>
    <sheet name="LBLChi_edta" sheetId="27" r:id="rId15"/>
    <sheet name="LBLChi_rpmi" sheetId="28" r:id="rId16"/>
    <sheet name="LBLChi_dmemR" sheetId="29" r:id="rId17"/>
    <sheet name="LBLChi_dmemB" sheetId="30" r:id="rId18"/>
    <sheet name="LBLChi_PBS+" sheetId="31" r:id="rId19"/>
    <sheet name="LBLChi_PBS-" sheetId="32" r:id="rId20"/>
    <sheet name="Hoja3" sheetId="22" r:id="rId21"/>
    <sheet name="LBLPLL_ph4" sheetId="34" r:id="rId22"/>
    <sheet name="LBLPLL_ph5" sheetId="35" r:id="rId23"/>
    <sheet name="LBLPLL_PH7" sheetId="36" r:id="rId24"/>
    <sheet name="LBLPLL_ph9" sheetId="38" r:id="rId25"/>
    <sheet name="LBLPLL_EDTA" sheetId="39" r:id="rId26"/>
    <sheet name="LBLPLL_rpmi" sheetId="40" r:id="rId27"/>
    <sheet name="LBLPLL_dmemR" sheetId="41" r:id="rId28"/>
    <sheet name="LBLPLL_dmemB" sheetId="42" r:id="rId29"/>
    <sheet name="LBLPLL_PBS+" sheetId="43" r:id="rId30"/>
    <sheet name="LBLPLL_PBS-" sheetId="44" r:id="rId31"/>
    <sheet name="Hoja5" sheetId="37" r:id="rId32"/>
  </sheets>
  <definedNames>
    <definedName name="_xlchart.v1.0" hidden="1">'moAlg_pbs+'!$I$3:$I$70</definedName>
    <definedName name="_xlchart.v1.1" hidden="1">'moAlg_pbs-'!$I$3:$I$15</definedName>
    <definedName name="_xlchart.v1.10" hidden="1">'LBLChi_PBS-'!$I$3:$I$23</definedName>
    <definedName name="_xlchart.v1.11" hidden="1">LBLPLL_ph4!$J$8:$J$81</definedName>
    <definedName name="_xlchart.v1.12" hidden="1">LBLPLL_ph5!$I$3:$I$29</definedName>
    <definedName name="_xlchart.v1.2" hidden="1">LBLChi_ph4!$I$3:$I$30</definedName>
    <definedName name="_xlchart.v1.3" hidden="1">LBLChi_ph5!$I$3:$I$14</definedName>
    <definedName name="_xlchart.v1.4" hidden="1">LBLChi_ph7!$I$3:$I$14</definedName>
    <definedName name="_xlchart.v1.5" hidden="1">LBLChi_ph9!$I$3:$I$13</definedName>
    <definedName name="_xlchart.v1.6" hidden="1">LBLChi_rpmi!$I$3:$I$19</definedName>
    <definedName name="_xlchart.v1.7" hidden="1">LBLChi_dmemR!$I$3:$I$19</definedName>
    <definedName name="_xlchart.v1.8" hidden="1">LBLChi_dmemB!$I$3:$I$20</definedName>
    <definedName name="_xlchart.v1.9" hidden="1">'LBLChi_PBS+'!$I$3:$I$26</definedName>
    <definedName name="DatosExternos_1" localSheetId="17" hidden="1">LBLChi_dmemB!$A$1:$G$20</definedName>
    <definedName name="DatosExternos_1" localSheetId="16" hidden="1">LBLChi_dmemR!$A$1:$G$19</definedName>
    <definedName name="DatosExternos_1" localSheetId="19" hidden="1">'LBLChi_PBS-'!$A$1:$G$23</definedName>
    <definedName name="DatosExternos_1" localSheetId="18" hidden="1">'LBLChi_PBS+'!$A$1:$G$26</definedName>
    <definedName name="DatosExternos_1" localSheetId="10" hidden="1">LBLChi_ph4!$A$1:$G$30</definedName>
    <definedName name="DatosExternos_1" localSheetId="11" hidden="1">LBLChi_ph5!$A$1:$G$14</definedName>
    <definedName name="DatosExternos_1" localSheetId="15" hidden="1">LBLChi_rpmi!$A$1:$G$19</definedName>
    <definedName name="DatosExternos_1" localSheetId="28" hidden="1">LBLPLL_dmemB!$A$1:$G$41</definedName>
    <definedName name="DatosExternos_1" localSheetId="27" hidden="1">LBLPLL_dmemR!$A$1:$G$28</definedName>
    <definedName name="DatosExternos_1" localSheetId="25" hidden="1">LBLPLL_EDTA!$A$1:$G$32</definedName>
    <definedName name="DatosExternos_1" localSheetId="30" hidden="1">'LBLPLL_PBS-'!$A$1:$G$15</definedName>
    <definedName name="DatosExternos_1" localSheetId="29" hidden="1">'LBLPLL_PBS+'!$A$1:$G$35</definedName>
    <definedName name="DatosExternos_1" localSheetId="21" hidden="1">LBLPLL_ph4!$A$1:$H$76</definedName>
    <definedName name="DatosExternos_1" localSheetId="22" hidden="1">LBLPLL_ph5!$A$1:$G$29</definedName>
    <definedName name="DatosExternos_1" localSheetId="24" hidden="1">LBLPLL_ph9!$A$1:$G$49</definedName>
    <definedName name="DatosExternos_1" localSheetId="26" hidden="1">LBLPLL_rpmi!$A$1:$G$28</definedName>
    <definedName name="DatosExternos_1" localSheetId="6" hidden="1">moAlg_dmemB!$A$1:$G$18</definedName>
    <definedName name="DatosExternos_1" localSheetId="5" hidden="1">moAlg_dmemR!$A$1:$G$26</definedName>
    <definedName name="DatosExternos_1" localSheetId="8" hidden="1">'moAlg_pbs-'!$A$1:$G$15</definedName>
    <definedName name="DatosExternos_1" localSheetId="7" hidden="1">'moAlg_pbs+'!$A$1:$G$70</definedName>
    <definedName name="DatosExternos_1" localSheetId="0" hidden="1">moAlg_ph4!$A$1:$G$29</definedName>
    <definedName name="DatosExternos_1" localSheetId="1" hidden="1">moALg_ph5!$A$1:$G$21</definedName>
    <definedName name="DatosExternos_1" localSheetId="2" hidden="1">moALg_ph7!$A$1:$G$37</definedName>
    <definedName name="DatosExternos_1" localSheetId="3" hidden="1">moALg_ph9!$A$1:$G$37</definedName>
    <definedName name="DatosExternos_1" localSheetId="4" hidden="1">moAlg_RPMI!$A$1:$G$21</definedName>
    <definedName name="DatosExternos_2" localSheetId="12" hidden="1">LBLChi_ph7!$A$1:$G$14</definedName>
    <definedName name="DatosExternos_3" localSheetId="13" hidden="1">LBLChi_ph9!$A$1:$G$13</definedName>
    <definedName name="DatosExternos_4" localSheetId="14" hidden="1">LBLChi_edta!$A$1:$G$4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44" l="1"/>
  <c r="I14" i="44"/>
  <c r="I13" i="44"/>
  <c r="I12" i="44"/>
  <c r="I11" i="44"/>
  <c r="I10" i="44"/>
  <c r="I9" i="44"/>
  <c r="I8" i="44"/>
  <c r="I7" i="44"/>
  <c r="I6" i="44"/>
  <c r="I5" i="44"/>
  <c r="I4" i="44"/>
  <c r="I3" i="44"/>
  <c r="I3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I4" i="43"/>
  <c r="I4" i="42"/>
  <c r="I5" i="42"/>
  <c r="I6" i="42"/>
  <c r="I7" i="42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21" i="42"/>
  <c r="I22" i="42"/>
  <c r="I23" i="42"/>
  <c r="I24" i="42"/>
  <c r="I25" i="42"/>
  <c r="I26" i="42"/>
  <c r="I27" i="42"/>
  <c r="I28" i="42"/>
  <c r="I29" i="42"/>
  <c r="I30" i="42"/>
  <c r="I31" i="42"/>
  <c r="I32" i="42"/>
  <c r="I33" i="42"/>
  <c r="I34" i="42"/>
  <c r="I35" i="42"/>
  <c r="I36" i="42"/>
  <c r="I37" i="42"/>
  <c r="I38" i="42"/>
  <c r="I39" i="42"/>
  <c r="I40" i="42"/>
  <c r="I41" i="42"/>
  <c r="I3" i="42"/>
  <c r="I49" i="41"/>
  <c r="I48" i="41"/>
  <c r="I47" i="41"/>
  <c r="I46" i="41"/>
  <c r="I28" i="41"/>
  <c r="I27" i="41"/>
  <c r="I26" i="41"/>
  <c r="I25" i="41"/>
  <c r="I24" i="41"/>
  <c r="I23" i="41"/>
  <c r="I22" i="41"/>
  <c r="I21" i="41"/>
  <c r="I20" i="41"/>
  <c r="I19" i="41"/>
  <c r="I18" i="41"/>
  <c r="I17" i="41"/>
  <c r="I16" i="41"/>
  <c r="I15" i="41"/>
  <c r="I14" i="41"/>
  <c r="I13" i="41"/>
  <c r="I12" i="41"/>
  <c r="I11" i="41"/>
  <c r="I10" i="41"/>
  <c r="I9" i="41"/>
  <c r="I8" i="41"/>
  <c r="I7" i="41"/>
  <c r="I6" i="41"/>
  <c r="I5" i="41"/>
  <c r="I4" i="41"/>
  <c r="I3" i="41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I6" i="40"/>
  <c r="I5" i="40"/>
  <c r="I4" i="40"/>
  <c r="I3" i="40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I6" i="39"/>
  <c r="I5" i="39"/>
  <c r="I4" i="39"/>
  <c r="I3" i="39"/>
  <c r="I4" i="38"/>
  <c r="I5" i="38"/>
  <c r="I6" i="38"/>
  <c r="I7" i="38"/>
  <c r="I8" i="38"/>
  <c r="I9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I22" i="38"/>
  <c r="I23" i="38"/>
  <c r="I24" i="38"/>
  <c r="I25" i="38"/>
  <c r="I26" i="38"/>
  <c r="I27" i="38"/>
  <c r="I28" i="38"/>
  <c r="I29" i="38"/>
  <c r="I30" i="38"/>
  <c r="I31" i="38"/>
  <c r="I32" i="38"/>
  <c r="I33" i="38"/>
  <c r="I34" i="38"/>
  <c r="I35" i="38"/>
  <c r="I36" i="38"/>
  <c r="I37" i="38"/>
  <c r="I38" i="38"/>
  <c r="I39" i="38"/>
  <c r="I40" i="38"/>
  <c r="I41" i="38"/>
  <c r="I42" i="38"/>
  <c r="I43" i="38"/>
  <c r="I44" i="38"/>
  <c r="I45" i="38"/>
  <c r="I46" i="38"/>
  <c r="I47" i="38"/>
  <c r="I48" i="38"/>
  <c r="I49" i="38"/>
  <c r="I3" i="38"/>
  <c r="K3" i="36"/>
  <c r="K4" i="36"/>
  <c r="K5" i="36"/>
  <c r="K6" i="36"/>
  <c r="K7" i="36"/>
  <c r="K8" i="36"/>
  <c r="K9" i="36"/>
  <c r="K10" i="36"/>
  <c r="K11" i="36"/>
  <c r="K12" i="36"/>
  <c r="K13" i="36"/>
  <c r="K14" i="36"/>
  <c r="K15" i="36"/>
  <c r="K16" i="36"/>
  <c r="K17" i="36"/>
  <c r="K18" i="36"/>
  <c r="K19" i="36"/>
  <c r="K20" i="36"/>
  <c r="K21" i="36"/>
  <c r="K22" i="36"/>
  <c r="K23" i="36"/>
  <c r="K24" i="36"/>
  <c r="K2" i="36"/>
  <c r="I3" i="36"/>
  <c r="I4" i="36"/>
  <c r="I5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" i="36"/>
  <c r="H3" i="36"/>
  <c r="H4" i="36"/>
  <c r="H5" i="36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" i="36"/>
  <c r="I4" i="35"/>
  <c r="I5" i="35"/>
  <c r="I6" i="35"/>
  <c r="I7" i="35"/>
  <c r="I8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" i="35"/>
  <c r="J4" i="34" l="1"/>
  <c r="J5" i="34"/>
  <c r="J6" i="34"/>
  <c r="J7" i="34"/>
  <c r="J8" i="34"/>
  <c r="J9" i="34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2" i="34"/>
  <c r="J43" i="34"/>
  <c r="J44" i="34"/>
  <c r="J45" i="34"/>
  <c r="J46" i="34"/>
  <c r="J47" i="34"/>
  <c r="J48" i="34"/>
  <c r="J49" i="34"/>
  <c r="J50" i="34"/>
  <c r="J51" i="34"/>
  <c r="J52" i="34"/>
  <c r="J53" i="34"/>
  <c r="J54" i="34"/>
  <c r="J55" i="34"/>
  <c r="J56" i="34"/>
  <c r="J57" i="34"/>
  <c r="J58" i="34"/>
  <c r="J59" i="34"/>
  <c r="J60" i="34"/>
  <c r="J61" i="34"/>
  <c r="J62" i="34"/>
  <c r="J63" i="34"/>
  <c r="J64" i="34"/>
  <c r="J65" i="34"/>
  <c r="J66" i="34"/>
  <c r="J67" i="34"/>
  <c r="J68" i="34"/>
  <c r="J69" i="34"/>
  <c r="J70" i="34"/>
  <c r="J71" i="34"/>
  <c r="J72" i="34"/>
  <c r="J73" i="34"/>
  <c r="J74" i="34"/>
  <c r="J75" i="34"/>
  <c r="J76" i="34"/>
  <c r="J3" i="34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G34" i="31"/>
  <c r="F34" i="31"/>
  <c r="E34" i="31"/>
  <c r="A43" i="31"/>
  <c r="B37" i="31"/>
  <c r="E32" i="32"/>
  <c r="F32" i="32"/>
  <c r="G32" i="32" s="1"/>
  <c r="E33" i="32"/>
  <c r="F33" i="32" s="1"/>
  <c r="G33" i="32" s="1"/>
  <c r="E34" i="32"/>
  <c r="F34" i="32" s="1"/>
  <c r="G34" i="32" s="1"/>
  <c r="E35" i="32"/>
  <c r="F35" i="32" s="1"/>
  <c r="G35" i="32" s="1"/>
  <c r="E36" i="32"/>
  <c r="F36" i="32" s="1"/>
  <c r="G36" i="32" s="1"/>
  <c r="E37" i="32"/>
  <c r="F37" i="32"/>
  <c r="G37" i="32"/>
  <c r="E38" i="32"/>
  <c r="F38" i="32"/>
  <c r="G38" i="32" s="1"/>
  <c r="E39" i="32"/>
  <c r="F39" i="32"/>
  <c r="G39" i="32" s="1"/>
  <c r="E40" i="32"/>
  <c r="F40" i="32"/>
  <c r="G40" i="32" s="1"/>
  <c r="E41" i="32"/>
  <c r="F41" i="32" s="1"/>
  <c r="G41" i="32" s="1"/>
  <c r="E42" i="32"/>
  <c r="F42" i="32" s="1"/>
  <c r="G42" i="32" s="1"/>
  <c r="E43" i="32"/>
  <c r="F43" i="32" s="1"/>
  <c r="G43" i="32" s="1"/>
  <c r="E44" i="32"/>
  <c r="F44" i="32" s="1"/>
  <c r="G44" i="32" s="1"/>
  <c r="E45" i="32"/>
  <c r="F45" i="32"/>
  <c r="G45" i="32"/>
  <c r="E46" i="32"/>
  <c r="F46" i="32"/>
  <c r="G46" i="32" s="1"/>
  <c r="E47" i="32"/>
  <c r="F47" i="32"/>
  <c r="G47" i="32" s="1"/>
  <c r="E48" i="32"/>
  <c r="F48" i="32"/>
  <c r="G48" i="32" s="1"/>
  <c r="E49" i="32"/>
  <c r="F49" i="32" s="1"/>
  <c r="G49" i="32" s="1"/>
  <c r="E50" i="32"/>
  <c r="F50" i="32" s="1"/>
  <c r="G50" i="32" s="1"/>
  <c r="E51" i="32"/>
  <c r="F51" i="32" s="1"/>
  <c r="G51" i="32" s="1"/>
  <c r="G31" i="32"/>
  <c r="F31" i="32"/>
  <c r="E31" i="32"/>
  <c r="B40" i="32"/>
  <c r="A40" i="32"/>
  <c r="B34" i="32"/>
  <c r="Q14" i="32"/>
  <c r="Q15" i="32"/>
  <c r="Q16" i="32"/>
  <c r="Q17" i="32"/>
  <c r="Q18" i="32"/>
  <c r="Q19" i="32"/>
  <c r="Q20" i="32"/>
  <c r="Q21" i="32"/>
  <c r="Q22" i="32"/>
  <c r="Q23" i="32"/>
  <c r="P14" i="32"/>
  <c r="P15" i="32"/>
  <c r="P16" i="32"/>
  <c r="P17" i="32"/>
  <c r="P18" i="32"/>
  <c r="P19" i="32"/>
  <c r="P20" i="32"/>
  <c r="P21" i="32"/>
  <c r="P22" i="32"/>
  <c r="P23" i="32"/>
  <c r="Q11" i="32"/>
  <c r="P11" i="32"/>
  <c r="N10" i="32"/>
  <c r="M10" i="32"/>
  <c r="Q8" i="32"/>
  <c r="P8" i="32"/>
  <c r="Q4" i="32"/>
  <c r="P4" i="32"/>
  <c r="O3" i="32"/>
  <c r="N3" i="32"/>
  <c r="N10" i="31"/>
  <c r="M10" i="31"/>
  <c r="O3" i="31"/>
  <c r="N3" i="31"/>
  <c r="Q21" i="31"/>
  <c r="Q22" i="31"/>
  <c r="Q23" i="31"/>
  <c r="Q24" i="31"/>
  <c r="Q25" i="31"/>
  <c r="Q26" i="31"/>
  <c r="P21" i="31"/>
  <c r="P22" i="31"/>
  <c r="P23" i="31"/>
  <c r="P24" i="31"/>
  <c r="P25" i="31"/>
  <c r="P26" i="31"/>
  <c r="P17" i="31"/>
  <c r="Q20" i="31"/>
  <c r="Q19" i="31"/>
  <c r="Q17" i="31"/>
  <c r="Q16" i="31"/>
  <c r="Q15" i="31"/>
  <c r="Q13" i="31"/>
  <c r="Q12" i="31"/>
  <c r="Q11" i="31"/>
  <c r="Q9" i="31"/>
  <c r="Q8" i="31"/>
  <c r="Q6" i="31"/>
  <c r="Q5" i="31"/>
  <c r="Q4" i="31"/>
  <c r="P20" i="31"/>
  <c r="Q18" i="31"/>
  <c r="N10" i="30"/>
  <c r="M10" i="30"/>
  <c r="E29" i="30"/>
  <c r="F29" i="30"/>
  <c r="G29" i="30" s="1"/>
  <c r="E30" i="30"/>
  <c r="F30" i="30" s="1"/>
  <c r="G30" i="30" s="1"/>
  <c r="E31" i="30"/>
  <c r="F31" i="30" s="1"/>
  <c r="G31" i="30" s="1"/>
  <c r="E32" i="30"/>
  <c r="F32" i="30" s="1"/>
  <c r="G32" i="30" s="1"/>
  <c r="E33" i="30"/>
  <c r="F33" i="30"/>
  <c r="G33" i="30"/>
  <c r="E34" i="30"/>
  <c r="F34" i="30"/>
  <c r="G34" i="30"/>
  <c r="E35" i="30"/>
  <c r="F35" i="30" s="1"/>
  <c r="G35" i="30" s="1"/>
  <c r="E36" i="30"/>
  <c r="F36" i="30"/>
  <c r="G36" i="30" s="1"/>
  <c r="E37" i="30"/>
  <c r="F37" i="30"/>
  <c r="G37" i="30" s="1"/>
  <c r="E38" i="30"/>
  <c r="F38" i="30"/>
  <c r="G38" i="30"/>
  <c r="E39" i="30"/>
  <c r="F39" i="30" s="1"/>
  <c r="G39" i="30" s="1"/>
  <c r="E40" i="30"/>
  <c r="F40" i="30" s="1"/>
  <c r="G40" i="30" s="1"/>
  <c r="E41" i="30"/>
  <c r="F41" i="30"/>
  <c r="G41" i="30"/>
  <c r="E42" i="30"/>
  <c r="F42" i="30"/>
  <c r="G42" i="30"/>
  <c r="E43" i="30"/>
  <c r="F43" i="30" s="1"/>
  <c r="G43" i="30" s="1"/>
  <c r="E44" i="30"/>
  <c r="F44" i="30"/>
  <c r="G44" i="30" s="1"/>
  <c r="E45" i="30"/>
  <c r="F45" i="30"/>
  <c r="G45" i="30" s="1"/>
  <c r="G28" i="30"/>
  <c r="F28" i="30"/>
  <c r="E28" i="30"/>
  <c r="B37" i="30"/>
  <c r="A37" i="30"/>
  <c r="B31" i="30"/>
  <c r="Q4" i="30"/>
  <c r="Q5" i="30"/>
  <c r="Q6" i="30"/>
  <c r="Q7" i="30"/>
  <c r="Q8" i="30"/>
  <c r="Q9" i="30"/>
  <c r="Q10" i="30"/>
  <c r="Q11" i="30"/>
  <c r="Q12" i="30"/>
  <c r="Q13" i="30"/>
  <c r="Q14" i="30"/>
  <c r="Q15" i="30"/>
  <c r="Q16" i="30"/>
  <c r="Q17" i="30"/>
  <c r="Q18" i="30"/>
  <c r="Q19" i="30"/>
  <c r="Q20" i="30"/>
  <c r="P4" i="30"/>
  <c r="P5" i="30"/>
  <c r="P6" i="30"/>
  <c r="P7" i="30"/>
  <c r="P8" i="30"/>
  <c r="P9" i="30"/>
  <c r="P10" i="30"/>
  <c r="P11" i="30"/>
  <c r="P12" i="30"/>
  <c r="P13" i="30"/>
  <c r="P14" i="30"/>
  <c r="P15" i="30"/>
  <c r="P16" i="30"/>
  <c r="P17" i="30"/>
  <c r="P18" i="30"/>
  <c r="P19" i="30"/>
  <c r="P20" i="30"/>
  <c r="O3" i="30"/>
  <c r="N3" i="30"/>
  <c r="N10" i="29"/>
  <c r="M10" i="29"/>
  <c r="O3" i="29"/>
  <c r="N3" i="29"/>
  <c r="Q14" i="29"/>
  <c r="Q15" i="29"/>
  <c r="Q16" i="29"/>
  <c r="Q17" i="29"/>
  <c r="Q18" i="29"/>
  <c r="Q19" i="29"/>
  <c r="P14" i="29"/>
  <c r="P15" i="29"/>
  <c r="P16" i="29"/>
  <c r="P17" i="29"/>
  <c r="P18" i="29"/>
  <c r="P19" i="29"/>
  <c r="Q12" i="29"/>
  <c r="Q11" i="29"/>
  <c r="P11" i="29"/>
  <c r="Q9" i="29"/>
  <c r="Q8" i="29"/>
  <c r="P8" i="29"/>
  <c r="Q5" i="29"/>
  <c r="Q4" i="29"/>
  <c r="P4" i="29"/>
  <c r="N3" i="26"/>
  <c r="P13" i="26"/>
  <c r="P11" i="26"/>
  <c r="P10" i="26"/>
  <c r="P8" i="26"/>
  <c r="P7" i="26"/>
  <c r="P6" i="26"/>
  <c r="P4" i="26"/>
  <c r="P3" i="26"/>
  <c r="O3" i="26"/>
  <c r="P12" i="26" s="1"/>
  <c r="N10" i="25"/>
  <c r="M10" i="25"/>
  <c r="Q12" i="25"/>
  <c r="Q11" i="25"/>
  <c r="P11" i="25"/>
  <c r="Q9" i="25"/>
  <c r="Q8" i="25"/>
  <c r="P8" i="25"/>
  <c r="P6" i="25"/>
  <c r="Q5" i="25"/>
  <c r="Q4" i="25"/>
  <c r="P4" i="25"/>
  <c r="O3" i="25"/>
  <c r="P14" i="25" s="1"/>
  <c r="N3" i="25"/>
  <c r="Q14" i="25" s="1"/>
  <c r="Q4" i="24"/>
  <c r="Q5" i="24"/>
  <c r="Q6" i="24"/>
  <c r="Q7" i="24"/>
  <c r="Q8" i="24"/>
  <c r="Q9" i="24"/>
  <c r="Q10" i="24"/>
  <c r="Q11" i="24"/>
  <c r="Q12" i="24"/>
  <c r="Q13" i="24"/>
  <c r="Q14" i="24"/>
  <c r="P4" i="24"/>
  <c r="P5" i="24"/>
  <c r="P6" i="24"/>
  <c r="P7" i="24"/>
  <c r="P8" i="24"/>
  <c r="P9" i="24"/>
  <c r="P10" i="24"/>
  <c r="P11" i="24"/>
  <c r="P12" i="24"/>
  <c r="P13" i="24"/>
  <c r="P14" i="24"/>
  <c r="O3" i="24"/>
  <c r="N3" i="24"/>
  <c r="Q3" i="24"/>
  <c r="N10" i="23"/>
  <c r="M10" i="23"/>
  <c r="Q4" i="23"/>
  <c r="Q5" i="23"/>
  <c r="Q6" i="23"/>
  <c r="Q7" i="23"/>
  <c r="Q8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P4" i="23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5" i="23"/>
  <c r="P26" i="23"/>
  <c r="P27" i="23"/>
  <c r="P28" i="23"/>
  <c r="P29" i="23"/>
  <c r="P30" i="23"/>
  <c r="P3" i="23"/>
  <c r="N3" i="23"/>
  <c r="O3" i="23"/>
  <c r="N10" i="10"/>
  <c r="M10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22" i="10"/>
  <c r="F22" i="10"/>
  <c r="E22" i="10"/>
  <c r="E32" i="10"/>
  <c r="F32" i="10" s="1"/>
  <c r="E29" i="10"/>
  <c r="F29" i="10" s="1"/>
  <c r="E24" i="10"/>
  <c r="F24" i="10" s="1"/>
  <c r="E34" i="10"/>
  <c r="F34" i="10" s="1"/>
  <c r="E33" i="10"/>
  <c r="F33" i="10" s="1"/>
  <c r="E31" i="10"/>
  <c r="F31" i="10" s="1"/>
  <c r="B31" i="10"/>
  <c r="A31" i="10"/>
  <c r="E30" i="10"/>
  <c r="F30" i="10" s="1"/>
  <c r="E28" i="10"/>
  <c r="F28" i="10" s="1"/>
  <c r="E27" i="10"/>
  <c r="F27" i="10" s="1"/>
  <c r="E26" i="10"/>
  <c r="F26" i="10" s="1"/>
  <c r="E25" i="10"/>
  <c r="F25" i="10" s="1"/>
  <c r="B25" i="10"/>
  <c r="E23" i="10"/>
  <c r="F23" i="10" s="1"/>
  <c r="O3" i="10"/>
  <c r="N3" i="10"/>
  <c r="L4" i="10"/>
  <c r="K4" i="10"/>
  <c r="Q10" i="10"/>
  <c r="N10" i="9"/>
  <c r="M10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3" i="9"/>
  <c r="O3" i="9"/>
  <c r="N3" i="9"/>
  <c r="Q3" i="9"/>
  <c r="N10" i="8"/>
  <c r="M10" i="8"/>
  <c r="O3" i="8"/>
  <c r="N3" i="8"/>
  <c r="P18" i="8"/>
  <c r="P17" i="8"/>
  <c r="P16" i="8"/>
  <c r="P14" i="8"/>
  <c r="P13" i="8"/>
  <c r="P12" i="8"/>
  <c r="P10" i="8"/>
  <c r="P9" i="8"/>
  <c r="P7" i="8"/>
  <c r="P6" i="8"/>
  <c r="P5" i="8"/>
  <c r="P3" i="8"/>
  <c r="N10" i="7"/>
  <c r="M10" i="7"/>
  <c r="F52" i="7"/>
  <c r="G52" i="7" s="1"/>
  <c r="F53" i="7"/>
  <c r="F54" i="7"/>
  <c r="F55" i="7"/>
  <c r="F56" i="7"/>
  <c r="E52" i="7"/>
  <c r="E53" i="7"/>
  <c r="E54" i="7"/>
  <c r="E55" i="7"/>
  <c r="E56" i="7"/>
  <c r="G53" i="7"/>
  <c r="G54" i="7"/>
  <c r="G55" i="7"/>
  <c r="G56" i="7"/>
  <c r="E51" i="7"/>
  <c r="F51" i="7" s="1"/>
  <c r="G51" i="7" s="1"/>
  <c r="E48" i="7"/>
  <c r="F48" i="7" s="1"/>
  <c r="G48" i="7" s="1"/>
  <c r="E47" i="7"/>
  <c r="F47" i="7" s="1"/>
  <c r="G47" i="7" s="1"/>
  <c r="E40" i="7"/>
  <c r="F40" i="7" s="1"/>
  <c r="G40" i="7" s="1"/>
  <c r="E39" i="7"/>
  <c r="F39" i="7" s="1"/>
  <c r="G39" i="7" s="1"/>
  <c r="E35" i="7"/>
  <c r="F35" i="7" s="1"/>
  <c r="G35" i="7" s="1"/>
  <c r="G34" i="7"/>
  <c r="G50" i="7"/>
  <c r="E33" i="7"/>
  <c r="F33" i="7" s="1"/>
  <c r="G33" i="7" s="1"/>
  <c r="E50" i="7"/>
  <c r="F50" i="7" s="1"/>
  <c r="E49" i="7"/>
  <c r="F49" i="7" s="1"/>
  <c r="G49" i="7" s="1"/>
  <c r="E46" i="7"/>
  <c r="F46" i="7" s="1"/>
  <c r="G46" i="7" s="1"/>
  <c r="E45" i="7"/>
  <c r="F45" i="7" s="1"/>
  <c r="G45" i="7" s="1"/>
  <c r="E44" i="7"/>
  <c r="F44" i="7" s="1"/>
  <c r="G44" i="7" s="1"/>
  <c r="E43" i="7"/>
  <c r="F43" i="7" s="1"/>
  <c r="G43" i="7" s="1"/>
  <c r="E42" i="7"/>
  <c r="F42" i="7" s="1"/>
  <c r="G42" i="7" s="1"/>
  <c r="B42" i="7"/>
  <c r="A42" i="7"/>
  <c r="E41" i="7"/>
  <c r="F41" i="7" s="1"/>
  <c r="G41" i="7" s="1"/>
  <c r="E38" i="7"/>
  <c r="F38" i="7" s="1"/>
  <c r="G38" i="7" s="1"/>
  <c r="E37" i="7"/>
  <c r="F37" i="7" s="1"/>
  <c r="G37" i="7" s="1"/>
  <c r="E36" i="7"/>
  <c r="F36" i="7" s="1"/>
  <c r="G36" i="7" s="1"/>
  <c r="B36" i="7"/>
  <c r="E34" i="7"/>
  <c r="F34" i="7" s="1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O3" i="7"/>
  <c r="N3" i="7"/>
  <c r="Q3" i="7"/>
  <c r="P3" i="7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P4" i="6"/>
  <c r="P5" i="6"/>
  <c r="P6" i="6"/>
  <c r="P15" i="6"/>
  <c r="P16" i="6"/>
  <c r="P17" i="6"/>
  <c r="P18" i="6"/>
  <c r="P19" i="6"/>
  <c r="P20" i="6"/>
  <c r="P21" i="6"/>
  <c r="O3" i="6"/>
  <c r="N3" i="6"/>
  <c r="Q3" i="6"/>
  <c r="N9" i="5"/>
  <c r="M9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Q3" i="5"/>
  <c r="P3" i="5"/>
  <c r="O2" i="5"/>
  <c r="N2" i="5"/>
  <c r="N10" i="4"/>
  <c r="M10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O3" i="4"/>
  <c r="N3" i="4"/>
  <c r="Q8" i="4"/>
  <c r="Q7" i="4"/>
  <c r="Q4" i="4"/>
  <c r="Q3" i="4"/>
  <c r="P3" i="4"/>
  <c r="N10" i="3"/>
  <c r="M10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28" i="3"/>
  <c r="B37" i="3"/>
  <c r="A37" i="3"/>
  <c r="B31" i="3"/>
  <c r="F28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O3" i="3"/>
  <c r="N3" i="3"/>
  <c r="P3" i="3"/>
  <c r="N10" i="2"/>
  <c r="M10" i="2"/>
  <c r="L4" i="2"/>
  <c r="N3" i="2" s="1"/>
  <c r="Q6" i="2" s="1"/>
  <c r="K4" i="2"/>
  <c r="O3" i="2"/>
  <c r="P4" i="2" s="1"/>
  <c r="B43" i="31" l="1"/>
  <c r="P5" i="32"/>
  <c r="P9" i="32"/>
  <c r="P12" i="32"/>
  <c r="Q5" i="32"/>
  <c r="Q9" i="32"/>
  <c r="Q12" i="32"/>
  <c r="P6" i="32"/>
  <c r="P13" i="32"/>
  <c r="Q6" i="32"/>
  <c r="Q13" i="32"/>
  <c r="P3" i="32"/>
  <c r="P7" i="32"/>
  <c r="P10" i="32"/>
  <c r="Q3" i="32"/>
  <c r="Q7" i="32"/>
  <c r="Q10" i="32"/>
  <c r="P6" i="31"/>
  <c r="P13" i="31"/>
  <c r="P3" i="31"/>
  <c r="P7" i="31"/>
  <c r="P10" i="31"/>
  <c r="P14" i="31"/>
  <c r="P18" i="31"/>
  <c r="Q3" i="31"/>
  <c r="Q7" i="31"/>
  <c r="Q10" i="31"/>
  <c r="Q14" i="31"/>
  <c r="P4" i="31"/>
  <c r="P8" i="31"/>
  <c r="P11" i="31"/>
  <c r="P15" i="31"/>
  <c r="P19" i="31"/>
  <c r="P5" i="31"/>
  <c r="P9" i="31"/>
  <c r="P12" i="31"/>
  <c r="P16" i="31"/>
  <c r="P3" i="30"/>
  <c r="Q3" i="30"/>
  <c r="P5" i="29"/>
  <c r="P9" i="29"/>
  <c r="P12" i="29"/>
  <c r="P6" i="29"/>
  <c r="P13" i="29"/>
  <c r="Q6" i="29"/>
  <c r="Q13" i="29"/>
  <c r="P3" i="29"/>
  <c r="P7" i="29"/>
  <c r="P10" i="29"/>
  <c r="Q3" i="29"/>
  <c r="Q7" i="29"/>
  <c r="Q10" i="29"/>
  <c r="Q4" i="26"/>
  <c r="Q8" i="26"/>
  <c r="Q11" i="26"/>
  <c r="P5" i="26"/>
  <c r="P9" i="26"/>
  <c r="Q5" i="26"/>
  <c r="Q9" i="26"/>
  <c r="Q12" i="26"/>
  <c r="Q6" i="26"/>
  <c r="Q13" i="26"/>
  <c r="Q3" i="26"/>
  <c r="Q7" i="26"/>
  <c r="Q10" i="26"/>
  <c r="P5" i="25"/>
  <c r="P9" i="25"/>
  <c r="P12" i="25"/>
  <c r="P13" i="25"/>
  <c r="Q6" i="25"/>
  <c r="Q13" i="25"/>
  <c r="P3" i="25"/>
  <c r="P7" i="25"/>
  <c r="P10" i="25"/>
  <c r="Q3" i="25"/>
  <c r="Q7" i="25"/>
  <c r="Q10" i="25"/>
  <c r="P3" i="24"/>
  <c r="Q3" i="23"/>
  <c r="Q6" i="10"/>
  <c r="P7" i="10"/>
  <c r="P10" i="10"/>
  <c r="P15" i="10"/>
  <c r="P5" i="10"/>
  <c r="P14" i="10"/>
  <c r="P9" i="10"/>
  <c r="P4" i="10"/>
  <c r="P12" i="10"/>
  <c r="P8" i="10"/>
  <c r="P3" i="10"/>
  <c r="P11" i="10"/>
  <c r="Q7" i="10"/>
  <c r="Q11" i="10"/>
  <c r="Q3" i="10"/>
  <c r="Q8" i="10"/>
  <c r="Q4" i="10"/>
  <c r="Q14" i="10"/>
  <c r="Q15" i="10"/>
  <c r="Q5" i="10"/>
  <c r="Q9" i="10"/>
  <c r="Q12" i="10"/>
  <c r="P6" i="10"/>
  <c r="P13" i="10"/>
  <c r="Q13" i="10"/>
  <c r="Q6" i="8"/>
  <c r="Q13" i="8"/>
  <c r="Q17" i="8"/>
  <c r="Q3" i="8"/>
  <c r="Q7" i="8"/>
  <c r="Q10" i="8"/>
  <c r="Q14" i="8"/>
  <c r="Q18" i="8"/>
  <c r="P4" i="8"/>
  <c r="P8" i="8"/>
  <c r="P11" i="8"/>
  <c r="P15" i="8"/>
  <c r="Q4" i="8"/>
  <c r="Q8" i="8"/>
  <c r="Q11" i="8"/>
  <c r="Q15" i="8"/>
  <c r="Q5" i="8"/>
  <c r="Q9" i="8"/>
  <c r="Q12" i="8"/>
  <c r="Q16" i="8"/>
  <c r="P3" i="6"/>
  <c r="Q5" i="4"/>
  <c r="Q6" i="4"/>
  <c r="Q4" i="3"/>
  <c r="Q5" i="3"/>
  <c r="Q6" i="3"/>
  <c r="Q3" i="3"/>
  <c r="Q7" i="3"/>
  <c r="P28" i="2"/>
  <c r="P20" i="2"/>
  <c r="P12" i="2"/>
  <c r="Q29" i="2"/>
  <c r="Q21" i="2"/>
  <c r="Q13" i="2"/>
  <c r="P27" i="2"/>
  <c r="P19" i="2"/>
  <c r="P11" i="2"/>
  <c r="Q28" i="2"/>
  <c r="Q20" i="2"/>
  <c r="Q12" i="2"/>
  <c r="P26" i="2"/>
  <c r="P18" i="2"/>
  <c r="P10" i="2"/>
  <c r="Q27" i="2"/>
  <c r="Q19" i="2"/>
  <c r="Q11" i="2"/>
  <c r="P25" i="2"/>
  <c r="P17" i="2"/>
  <c r="P9" i="2"/>
  <c r="Q26" i="2"/>
  <c r="Q18" i="2"/>
  <c r="Q10" i="2"/>
  <c r="P24" i="2"/>
  <c r="P16" i="2"/>
  <c r="P8" i="2"/>
  <c r="Q25" i="2"/>
  <c r="Q17" i="2"/>
  <c r="Q9" i="2"/>
  <c r="P23" i="2"/>
  <c r="P15" i="2"/>
  <c r="P7" i="2"/>
  <c r="Q24" i="2"/>
  <c r="Q16" i="2"/>
  <c r="P5" i="2"/>
  <c r="P22" i="2"/>
  <c r="P14" i="2"/>
  <c r="P6" i="2"/>
  <c r="Q23" i="2"/>
  <c r="Q15" i="2"/>
  <c r="Q5" i="2"/>
  <c r="P29" i="2"/>
  <c r="P21" i="2"/>
  <c r="P13" i="2"/>
  <c r="Q22" i="2"/>
  <c r="Q14" i="2"/>
  <c r="Q3" i="2"/>
  <c r="Q7" i="2"/>
  <c r="Q4" i="2"/>
  <c r="Q8" i="2"/>
  <c r="P3" i="2"/>
  <c r="L4" i="32" l="1"/>
  <c r="K4" i="32"/>
  <c r="I23" i="32"/>
  <c r="I22" i="32"/>
  <c r="I21" i="32"/>
  <c r="I20" i="32"/>
  <c r="I19" i="32"/>
  <c r="I18" i="32"/>
  <c r="I17" i="32"/>
  <c r="I16" i="32"/>
  <c r="I15" i="32"/>
  <c r="I14" i="32"/>
  <c r="I13" i="32"/>
  <c r="I12" i="32"/>
  <c r="I11" i="32"/>
  <c r="I10" i="32"/>
  <c r="I9" i="32"/>
  <c r="I8" i="32"/>
  <c r="I7" i="32"/>
  <c r="I6" i="32"/>
  <c r="I5" i="32"/>
  <c r="I4" i="32"/>
  <c r="I3" i="32"/>
  <c r="L4" i="31"/>
  <c r="K4" i="31"/>
  <c r="I5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4" i="31"/>
  <c r="I3" i="31"/>
  <c r="L4" i="30"/>
  <c r="K4" i="30"/>
  <c r="I5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L4" i="29"/>
  <c r="K4" i="29"/>
  <c r="I5" i="29"/>
  <c r="I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L4" i="28"/>
  <c r="K4" i="28"/>
  <c r="I5" i="28"/>
  <c r="I6" i="28"/>
  <c r="I7" i="28"/>
  <c r="I8" i="28"/>
  <c r="I9" i="28"/>
  <c r="I10" i="28"/>
  <c r="I11" i="28"/>
  <c r="I12" i="28"/>
  <c r="I13" i="28"/>
  <c r="I14" i="28"/>
  <c r="I15" i="28"/>
  <c r="I16" i="28"/>
  <c r="I17" i="28"/>
  <c r="I18" i="28"/>
  <c r="I19" i="28"/>
  <c r="I4" i="30"/>
  <c r="I3" i="30"/>
  <c r="I4" i="29"/>
  <c r="I3" i="29"/>
  <c r="I4" i="28"/>
  <c r="I3" i="28"/>
  <c r="L4" i="27"/>
  <c r="K4" i="27"/>
  <c r="L4" i="26"/>
  <c r="K4" i="26"/>
  <c r="I4" i="26"/>
  <c r="I5" i="26"/>
  <c r="I6" i="26"/>
  <c r="I7" i="26"/>
  <c r="I8" i="26"/>
  <c r="I9" i="26"/>
  <c r="I10" i="26"/>
  <c r="I11" i="26"/>
  <c r="I12" i="26"/>
  <c r="I13" i="26"/>
  <c r="L4" i="25"/>
  <c r="K4" i="25"/>
  <c r="I5" i="25"/>
  <c r="I6" i="25"/>
  <c r="I7" i="25"/>
  <c r="I8" i="25"/>
  <c r="I9" i="25"/>
  <c r="I10" i="25"/>
  <c r="I11" i="25"/>
  <c r="I12" i="25"/>
  <c r="I13" i="25"/>
  <c r="I14" i="25"/>
  <c r="L4" i="24"/>
  <c r="K4" i="24"/>
  <c r="I5" i="24"/>
  <c r="I6" i="24"/>
  <c r="I7" i="24"/>
  <c r="I8" i="24"/>
  <c r="I9" i="24"/>
  <c r="I10" i="24"/>
  <c r="I11" i="24"/>
  <c r="I12" i="24"/>
  <c r="I13" i="24"/>
  <c r="I14" i="24"/>
  <c r="I4" i="27"/>
  <c r="I3" i="27"/>
  <c r="I3" i="26"/>
  <c r="I4" i="25"/>
  <c r="I3" i="25"/>
  <c r="I4" i="24"/>
  <c r="I3" i="24"/>
  <c r="L4" i="23"/>
  <c r="K4" i="23"/>
  <c r="I5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4" i="23"/>
  <c r="I3" i="23"/>
  <c r="I4" i="10"/>
  <c r="I5" i="10"/>
  <c r="I6" i="10"/>
  <c r="I7" i="10"/>
  <c r="I8" i="10"/>
  <c r="I9" i="10"/>
  <c r="I10" i="10"/>
  <c r="I11" i="10"/>
  <c r="I12" i="10"/>
  <c r="I13" i="10"/>
  <c r="I14" i="10"/>
  <c r="I15" i="10"/>
  <c r="I3" i="10"/>
  <c r="L4" i="9"/>
  <c r="K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3" i="9"/>
  <c r="I4" i="9"/>
  <c r="L4" i="8"/>
  <c r="K4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3" i="8"/>
  <c r="L4" i="7"/>
  <c r="K4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3" i="7"/>
  <c r="L4" i="6"/>
  <c r="K4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3" i="6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" i="5"/>
  <c r="L4" i="4"/>
  <c r="K4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" i="4"/>
  <c r="L4" i="3"/>
  <c r="K4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3" i="3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" i="2"/>
  <c r="K4" i="5" l="1"/>
  <c r="L4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2D57B5B-C21E-42EC-BF7A-F62E34BB6A57}" keepAlive="1" name="Consulta - LBLChi_dmemB" description="Conexión a la consulta 'LBLChi_dmemB' en el libro." type="5" refreshedVersion="7" background="1" saveData="1">
    <dbPr connection="Provider=Microsoft.Mashup.OleDb.1;Data Source=$Workbook$;Location=LBLChi_dmemB;Extended Properties=&quot;&quot;" command="SELECT * FROM [LBLChi_dmemB]"/>
  </connection>
  <connection id="2" xr16:uid="{5BC4F79D-85B3-47E7-9B12-D0212E326A0B}" keepAlive="1" name="Consulta - LBLChi_dmemR" description="Conexión a la consulta 'LBLChi_dmemR' en el libro." type="5" refreshedVersion="7" background="1" saveData="1">
    <dbPr connection="Provider=Microsoft.Mashup.OleDb.1;Data Source=$Workbook$;Location=LBLChi_dmemR;Extended Properties=&quot;&quot;" command="SELECT * FROM [LBLChi_dmemR]"/>
  </connection>
  <connection id="3" xr16:uid="{A89ACD21-27D0-4110-8462-A290314082DD}" keepAlive="1" name="Consulta - LBLChi_edta" description="Conexión a la consulta 'LBLChi_edta' en el libro." type="5" refreshedVersion="7" background="1" saveData="1">
    <dbPr connection="Provider=Microsoft.Mashup.OleDb.1;Data Source=$Workbook$;Location=LBLChi_edta;Extended Properties=&quot;&quot;" command="SELECT * FROM [LBLChi_edta]"/>
  </connection>
  <connection id="4" xr16:uid="{E5744EDA-B73F-4D50-B701-3A9F1CAD3AF4}" keepAlive="1" name="Consulta - LBLChi_PBS-" description="Conexión a la consulta 'LBLChi_PBS-' en el libro." type="5" refreshedVersion="7" background="1" saveData="1">
    <dbPr connection="Provider=Microsoft.Mashup.OleDb.1;Data Source=$Workbook$;Location=LBLChi_PBS-;Extended Properties=&quot;&quot;" command="SELECT * FROM [LBLChi_PBS-]"/>
  </connection>
  <connection id="5" xr16:uid="{8CAA93E7-A2DF-43B1-8821-E88C1D3AF00A}" keepAlive="1" name="Consulta - LBLChi_PBS+" description="Conexión a la consulta 'LBLChi_PBS+' en el libro." type="5" refreshedVersion="7" background="1" saveData="1">
    <dbPr connection="Provider=Microsoft.Mashup.OleDb.1;Data Source=$Workbook$;Location=LBLChi_PBS+;Extended Properties=&quot;&quot;" command="SELECT * FROM [LBLChi_PBS+]"/>
  </connection>
  <connection id="6" xr16:uid="{343BFE3B-F95D-45ED-B3DF-6DF7D584A06A}" keepAlive="1" name="Consulta - LBLChi_ph4" description="Conexión a la consulta 'LBLChi_ph4' en el libro." type="5" refreshedVersion="7" background="1" saveData="1">
    <dbPr connection="Provider=Microsoft.Mashup.OleDb.1;Data Source=$Workbook$;Location=LBLChi_ph4;Extended Properties=&quot;&quot;" command="SELECT * FROM [LBLChi_ph4]"/>
  </connection>
  <connection id="7" xr16:uid="{6FB1761D-31F4-4869-B373-95B97C5DC62D}" keepAlive="1" name="Consulta - LBLChi_ph5" description="Conexión a la consulta 'LBLChi_ph5' en el libro." type="5" refreshedVersion="7" background="1" saveData="1">
    <dbPr connection="Provider=Microsoft.Mashup.OleDb.1;Data Source=$Workbook$;Location=LBLChi_ph5;Extended Properties=&quot;&quot;" command="SELECT * FROM [LBLChi_ph5]"/>
  </connection>
  <connection id="8" xr16:uid="{FBFCE2C6-89B3-4C7E-8EF8-C6EB13FBE428}" keepAlive="1" name="Consulta - LBLChi_ph7" description="Conexión a la consulta 'LBLChi_ph7' en el libro." type="5" refreshedVersion="7" background="1" saveData="1">
    <dbPr connection="Provider=Microsoft.Mashup.OleDb.1;Data Source=$Workbook$;Location=LBLChi_ph7;Extended Properties=&quot;&quot;" command="SELECT * FROM [LBLChi_ph7]"/>
  </connection>
  <connection id="9" xr16:uid="{4C9998EF-C6CE-4F26-86A0-70BA89920890}" keepAlive="1" name="Consulta - LBLChi_ph9" description="Conexión a la consulta 'LBLChi_ph9' en el libro." type="5" refreshedVersion="7" background="1" saveData="1">
    <dbPr connection="Provider=Microsoft.Mashup.OleDb.1;Data Source=$Workbook$;Location=LBLChi_ph9;Extended Properties=&quot;&quot;" command="SELECT * FROM [LBLChi_ph9]"/>
  </connection>
  <connection id="10" xr16:uid="{84808592-E78D-4AB2-B156-16DCA2894806}" keepAlive="1" name="Consulta - LBLChi_rpmi" description="Conexión a la consulta 'LBLChi_rpmi' en el libro." type="5" refreshedVersion="7" background="1" saveData="1">
    <dbPr connection="Provider=Microsoft.Mashup.OleDb.1;Data Source=$Workbook$;Location=LBLChi_rpmi;Extended Properties=&quot;&quot;" command="SELECT * FROM [LBLChi_rpmi]"/>
  </connection>
  <connection id="11" xr16:uid="{AE8CD2E1-5E25-406C-8400-958927C11B25}" keepAlive="1" name="Consulta - LBLGel_dmemB" description="Conexión a la consulta 'LBLGel_dmemB' en el libro." type="5" refreshedVersion="7" background="1" saveData="1">
    <dbPr connection="Provider=Microsoft.Mashup.OleDb.1;Data Source=$Workbook$;Location=LBLGel_dmemB;Extended Properties=&quot;&quot;" command="SELECT * FROM [LBLGel_dmemB]"/>
  </connection>
  <connection id="12" xr16:uid="{7BA67A5B-793F-4C65-AF4E-918CD21CC4AA}" keepAlive="1" name="Consulta - LBLGel_dmemR" description="Conexión a la consulta 'LBLGel_dmemR' en el libro." type="5" refreshedVersion="7" background="1" saveData="1">
    <dbPr connection="Provider=Microsoft.Mashup.OleDb.1;Data Source=$Workbook$;Location=LBLGel_dmemR;Extended Properties=&quot;&quot;" command="SELECT * FROM [LBLGel_dmemR]"/>
  </connection>
  <connection id="13" xr16:uid="{E9004162-C39A-434A-B23C-CD2B770015E1}" keepAlive="1" name="Consulta - LBLGel_edta" description="Conexión a la consulta 'LBLGel_edta' en el libro." type="5" refreshedVersion="7" background="1" saveData="1">
    <dbPr connection="Provider=Microsoft.Mashup.OleDb.1;Data Source=$Workbook$;Location=LBLGel_edta;Extended Properties=&quot;&quot;" command="SELECT * FROM [LBLGel_edta]"/>
  </connection>
  <connection id="14" xr16:uid="{AB87782B-66BC-4324-8752-A3029A261DA1}" keepAlive="1" name="Consulta - LBLGel_pbs-" description="Conexión a la consulta 'LBLGel_pbs-' en el libro." type="5" refreshedVersion="7" background="1" saveData="1">
    <dbPr connection="Provider=Microsoft.Mashup.OleDb.1;Data Source=$Workbook$;Location=LBLGel_pbs-;Extended Properties=&quot;&quot;" command="SELECT * FROM [LBLGel_pbs-]"/>
  </connection>
  <connection id="15" xr16:uid="{A38B22F5-74D6-44F5-AE6F-275C089DF8B7}" keepAlive="1" name="Consulta - LBLGel_pbs+" description="Conexión a la consulta 'LBLGel_pbs+' en el libro." type="5" refreshedVersion="7" background="1" saveData="1">
    <dbPr connection="Provider=Microsoft.Mashup.OleDb.1;Data Source=$Workbook$;Location=LBLGel_pbs+;Extended Properties=&quot;&quot;" command="SELECT * FROM [LBLGel_pbs+]"/>
  </connection>
  <connection id="16" xr16:uid="{5C5A9E5A-FBA2-4D37-9E58-7C4463FF603C}" keepAlive="1" name="Consulta - LBLGel_ph4" description="Conexión a la consulta 'LBLGel_ph4' en el libro." type="5" refreshedVersion="7" background="1" saveData="1">
    <dbPr connection="Provider=Microsoft.Mashup.OleDb.1;Data Source=$Workbook$;Location=LBLGel_ph4;Extended Properties=&quot;&quot;" command="SELECT * FROM [LBLGel_ph4]"/>
  </connection>
  <connection id="17" xr16:uid="{AE1966B1-70FD-47B1-A1B0-DF1E4AB36A24}" keepAlive="1" name="Consulta - LBLGel_ph5" description="Conexión a la consulta 'LBLGel_ph5' en el libro." type="5" refreshedVersion="7" background="1" saveData="1">
    <dbPr connection="Provider=Microsoft.Mashup.OleDb.1;Data Source=$Workbook$;Location=LBLGel_ph5;Extended Properties=&quot;&quot;" command="SELECT * FROM [LBLGel_ph5]"/>
  </connection>
  <connection id="18" xr16:uid="{DC2B69DC-D262-4F41-81B1-553FB9A669B1}" keepAlive="1" name="Consulta - LBLGel_ph5_true" description="Conexión a la consulta 'LBLGel_ph5_true' en el libro." type="5" refreshedVersion="7" background="1" saveData="1">
    <dbPr connection="Provider=Microsoft.Mashup.OleDb.1;Data Source=$Workbook$;Location=LBLGel_ph5_true;Extended Properties=&quot;&quot;" command="SELECT * FROM [LBLGel_ph5_true]"/>
  </connection>
  <connection id="19" xr16:uid="{4B471FDF-078E-4E71-AB4C-4C22033AEC4B}" keepAlive="1" name="Consulta - LBLGel_ph7" description="Conexión a la consulta 'LBLGel_ph7' en el libro." type="5" refreshedVersion="7" background="1" saveData="1">
    <dbPr connection="Provider=Microsoft.Mashup.OleDb.1;Data Source=$Workbook$;Location=LBLGel_ph7;Extended Properties=&quot;&quot;" command="SELECT * FROM [LBLGel_ph7]"/>
  </connection>
  <connection id="20" xr16:uid="{C8CF8A54-DCC4-4817-8897-6859A2F99D6C}" keepAlive="1" name="Consulta - LBLGel_ph9" description="Conexión a la consulta 'LBLGel_ph9' en el libro." type="5" refreshedVersion="7" background="1" saveData="1">
    <dbPr connection="Provider=Microsoft.Mashup.OleDb.1;Data Source=$Workbook$;Location=LBLGel_ph9;Extended Properties=&quot;&quot;" command="SELECT * FROM [LBLGel_ph9]"/>
  </connection>
  <connection id="21" xr16:uid="{EB4F506C-6792-4BA3-A272-E888D51BD4BC}" keepAlive="1" name="Consulta - LBLGel_rpmi" description="Conexión a la consulta 'LBLGel_rpmi' en el libro." type="5" refreshedVersion="7" background="1" saveData="1">
    <dbPr connection="Provider=Microsoft.Mashup.OleDb.1;Data Source=$Workbook$;Location=LBLGel_rpmi;Extended Properties=&quot;&quot;" command="SELECT * FROM [LBLGel_rpmi]"/>
  </connection>
  <connection id="22" xr16:uid="{2150F0D1-DAF4-4055-9927-29F26788BB45}" keepAlive="1" name="Consulta - LBLPLL_dmemB" description="Conexión a la consulta 'LBLPLL_dmemB' en el libro." type="5" refreshedVersion="7" background="1" saveData="1">
    <dbPr connection="Provider=Microsoft.Mashup.OleDb.1;Data Source=$Workbook$;Location=LBLPLL_dmemB;Extended Properties=&quot;&quot;" command="SELECT * FROM [LBLPLL_dmemB]"/>
  </connection>
  <connection id="23" xr16:uid="{8E6959C9-8A53-41E2-9E86-62B2DF0665D3}" keepAlive="1" name="Consulta - LBLPLL_dmemR" description="Conexión a la consulta 'LBLPLL_dmemR' en el libro." type="5" refreshedVersion="7" background="1" saveData="1">
    <dbPr connection="Provider=Microsoft.Mashup.OleDb.1;Data Source=$Workbook$;Location=LBLPLL_dmemR;Extended Properties=&quot;&quot;" command="SELECT * FROM [LBLPLL_dmemR]"/>
  </connection>
  <connection id="24" xr16:uid="{E520E4A4-A794-4A26-A270-0C895589E834}" keepAlive="1" name="Consulta - LBLPLL_EDTA" description="Conexión a la consulta 'LBLPLL_EDTA' en el libro." type="5" refreshedVersion="7" saveData="1">
    <dbPr connection="Provider=Microsoft.Mashup.OleDb.1;Data Source=$Workbook$;Location=LBLPLL_EDTA;Extended Properties=&quot;&quot;" command="SELECT * FROM [LBLPLL_EDTA]"/>
  </connection>
  <connection id="25" xr16:uid="{635E483E-0F59-42BA-817E-07E617FE7D1C}" keepAlive="1" name="Consulta - LBLPLL_PBS-" description="Conexión a la consulta 'LBLPLL_PBS-' en el libro." type="5" refreshedVersion="7" background="1" saveData="1">
    <dbPr connection="Provider=Microsoft.Mashup.OleDb.1;Data Source=$Workbook$;Location=LBLPLL_PBS-;Extended Properties=&quot;&quot;" command="SELECT * FROM [LBLPLL_PBS-]"/>
  </connection>
  <connection id="26" xr16:uid="{8B7D05C8-A8EA-4B9D-98FF-B2C1713205D3}" keepAlive="1" name="Consulta - LBLPLL_PBS+" description="Conexión a la consulta 'LBLPLL_PBS+' en el libro." type="5" refreshedVersion="7" background="1" saveData="1">
    <dbPr connection="Provider=Microsoft.Mashup.OleDb.1;Data Source=$Workbook$;Location=LBLPLL_PBS+;Extended Properties=&quot;&quot;" command="SELECT * FROM [LBLPLL_PBS+]"/>
  </connection>
  <connection id="27" xr16:uid="{BB550531-8D37-4D30-AACC-CF45206E4D0C}" keepAlive="1" name="Consulta - LBLPLL_ph4" description="Conexión a la consulta 'LBLPLL_ph4' en el libro." type="5" refreshedVersion="7" background="1" saveData="1">
    <dbPr connection="Provider=Microsoft.Mashup.OleDb.1;Data Source=$Workbook$;Location=LBLPLL_ph4;Extended Properties=&quot;&quot;" command="SELECT * FROM [LBLPLL_ph4]"/>
  </connection>
  <connection id="28" xr16:uid="{4D580710-9AA6-4B04-82C5-F29D9A40A1F0}" keepAlive="1" name="Consulta - LBLPLL_ph5" description="Conexión a la consulta 'LBLPLL_ph5' en el libro." type="5" refreshedVersion="7" background="1" saveData="1">
    <dbPr connection="Provider=Microsoft.Mashup.OleDb.1;Data Source=$Workbook$;Location=LBLPLL_ph5;Extended Properties=&quot;&quot;" command="SELECT * FROM [LBLPLL_ph5]"/>
  </connection>
  <connection id="29" xr16:uid="{3BB8B3D2-4FDC-4C4E-B814-EB33FDA97B2A}" keepAlive="1" name="Consulta - LBLPLL_ph9" description="Conexión a la consulta 'LBLPLL_ph9' en el libro." type="5" refreshedVersion="7" background="1" saveData="1">
    <dbPr connection="Provider=Microsoft.Mashup.OleDb.1;Data Source=$Workbook$;Location=LBLPLL_ph9;Extended Properties=&quot;&quot;" command="SELECT * FROM [LBLPLL_ph9]"/>
  </connection>
  <connection id="30" xr16:uid="{E55E914C-7604-4B0A-8DA7-8C076CD4E3D7}" keepAlive="1" name="Consulta - LBLPLL_rpmi" description="Conexión a la consulta 'LBLPLL_rpmi' en el libro." type="5" refreshedVersion="7" background="1" saveData="1">
    <dbPr connection="Provider=Microsoft.Mashup.OleDb.1;Data Source=$Workbook$;Location=LBLPLL_rpmi;Extended Properties=&quot;&quot;" command="SELECT * FROM [LBLPLL_rpmi]"/>
  </connection>
  <connection id="31" xr16:uid="{E607C58B-1031-4EB1-9244-FD013E2176D8}" keepAlive="1" name="Consulta - moAlg_dmemB" description="Conexión a la consulta 'moAlg_dmemB' en el libro." type="5" refreshedVersion="7" background="1" saveData="1">
    <dbPr connection="Provider=Microsoft.Mashup.OleDb.1;Data Source=$Workbook$;Location=moAlg_dmemB;Extended Properties=&quot;&quot;" command="SELECT * FROM [moAlg_dmemB]"/>
  </connection>
  <connection id="32" xr16:uid="{DC765AB3-2138-490C-993D-4E67D752261D}" keepAlive="1" name="Consulta - moAlg_dmemR" description="Conexión a la consulta 'moAlg_dmemR' en el libro." type="5" refreshedVersion="7" background="1" saveData="1">
    <dbPr connection="Provider=Microsoft.Mashup.OleDb.1;Data Source=$Workbook$;Location=moAlg_dmemR;Extended Properties=&quot;&quot;" command="SELECT * FROM [moAlg_dmemR]"/>
  </connection>
  <connection id="33" xr16:uid="{4371DE3F-2472-4B0D-AB90-29154F930063}" keepAlive="1" name="Consulta - moAlg_pbs-" description="Conexión a la consulta 'moAlg_pbs-' en el libro." type="5" refreshedVersion="7" background="1" saveData="1">
    <dbPr connection="Provider=Microsoft.Mashup.OleDb.1;Data Source=$Workbook$;Location=moAlg_pbs-;Extended Properties=&quot;&quot;" command="SELECT * FROM [moAlg_pbs-]"/>
  </connection>
  <connection id="34" xr16:uid="{9233D95E-D5F2-491B-9F37-51CF45458BDD}" keepAlive="1" name="Consulta - moAlg_pbs+" description="Conexión a la consulta 'moAlg_pbs+' en el libro." type="5" refreshedVersion="7" background="1" saveData="1">
    <dbPr connection="Provider=Microsoft.Mashup.OleDb.1;Data Source=$Workbook$;Location=moAlg_pbs+;Extended Properties=&quot;&quot;" command="SELECT * FROM [moAlg_pbs+]"/>
  </connection>
  <connection id="35" xr16:uid="{C28FBC9E-8626-4150-AA95-E7FFA93AC913}" keepAlive="1" name="Consulta - moAlg_ph4" description="Conexión a la consulta 'moAlg_ph4' en el libro." type="5" refreshedVersion="7" background="1" saveData="1">
    <dbPr connection="Provider=Microsoft.Mashup.OleDb.1;Data Source=$Workbook$;Location=moAlg_ph4;Extended Properties=&quot;&quot;" command="SELECT * FROM [moAlg_ph4]"/>
  </connection>
  <connection id="36" xr16:uid="{B53EE553-1B08-49AE-8D7D-68051D74CA3A}" keepAlive="1" name="Consulta - moALg_ph5" description="Conexión a la consulta 'moALg_ph5' en el libro." type="5" refreshedVersion="7" background="1" saveData="1">
    <dbPr connection="Provider=Microsoft.Mashup.OleDb.1;Data Source=$Workbook$;Location=moALg_ph5;Extended Properties=&quot;&quot;" command="SELECT * FROM [moALg_ph5]"/>
  </connection>
  <connection id="37" xr16:uid="{EC0ED57D-672E-4F50-8B49-69CDFA081ACE}" keepAlive="1" name="Consulta - moALg_ph7" description="Conexión a la consulta 'moALg_ph7' en el libro." type="5" refreshedVersion="7" background="1" saveData="1">
    <dbPr connection="Provider=Microsoft.Mashup.OleDb.1;Data Source=$Workbook$;Location=moALg_ph7;Extended Properties=&quot;&quot;" command="SELECT * FROM [moALg_ph7]"/>
  </connection>
  <connection id="38" xr16:uid="{A81E1E2E-9786-433C-B267-FC05DECBFCEF}" keepAlive="1" name="Consulta - moALg_ph9" description="Conexión a la consulta 'moALg_ph9' en el libro." type="5" refreshedVersion="7" background="1" saveData="1">
    <dbPr connection="Provider=Microsoft.Mashup.OleDb.1;Data Source=$Workbook$;Location=moALg_ph9;Extended Properties=&quot;&quot;" command="SELECT * FROM [moALg_ph9]"/>
  </connection>
  <connection id="39" xr16:uid="{B102DD6A-7C5D-4C55-ADBC-5FD2371C7475}" keepAlive="1" name="Consulta - moAlg_RPMI" description="Conexión a la consulta 'moAlg_RPMI' en el libro." type="5" refreshedVersion="7" background="1" saveData="1">
    <dbPr connection="Provider=Microsoft.Mashup.OleDb.1;Data Source=$Workbook$;Location=moAlg_RPMI;Extended Properties=&quot;&quot;" command="SELECT * FROM [moAlg_RPMI]"/>
  </connection>
</connections>
</file>

<file path=xl/sharedStrings.xml><?xml version="1.0" encoding="utf-8"?>
<sst xmlns="http://schemas.openxmlformats.org/spreadsheetml/2006/main" count="1412" uniqueCount="148">
  <si>
    <t>Column1</t>
  </si>
  <si>
    <t>Column2</t>
  </si>
  <si>
    <t>Column3</t>
  </si>
  <si>
    <t>Column4</t>
  </si>
  <si>
    <t>Column5</t>
  </si>
  <si>
    <t>Column6</t>
  </si>
  <si>
    <t>Column7</t>
  </si>
  <si>
    <t xml:space="preserve"> </t>
  </si>
  <si>
    <t>Area</t>
  </si>
  <si>
    <t>Feret</t>
  </si>
  <si>
    <t>FeretX</t>
  </si>
  <si>
    <t>FeretY</t>
  </si>
  <si>
    <t>FeretAngle</t>
  </si>
  <si>
    <t>MinFeret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</si>
  <si>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</si>
  <si>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</si>
  <si>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</si>
  <si>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</si>
  <si>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</si>
  <si>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</si>
  <si>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</si>
  <si>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</si>
  <si>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</si>
  <si>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</si>
  <si>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</si>
  <si>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</si>
  <si>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</si>
  <si>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</si>
  <si>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</si>
  <si>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</si>
  <si>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</si>
  <si>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</si>
  <si>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</si>
  <si>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</si>
  <si>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</si>
  <si>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</si>
  <si>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</si>
  <si>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</si>
  <si>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</si>
  <si>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</si>
  <si>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</si>
  <si>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MEDIA INDIVIDUAL</t>
  </si>
  <si>
    <t>MEDIA TOT</t>
  </si>
  <si>
    <t>DESV TIPICA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</si>
  <si>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</si>
  <si>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</si>
  <si>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</si>
  <si>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</si>
  <si>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</si>
  <si>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</si>
  <si>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</si>
  <si>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</si>
  <si>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</si>
  <si>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</si>
  <si>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</si>
  <si>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</si>
  <si>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</si>
  <si>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</si>
  <si>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</si>
  <si>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</si>
  <si>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</si>
  <si>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</si>
  <si>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</si>
  <si>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</si>
  <si>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</si>
  <si>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</si>
  <si>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</si>
  <si>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</si>
  <si>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</si>
  <si>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</si>
  <si>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</si>
  <si>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</si>
  <si>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</si>
  <si>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</si>
  <si>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</si>
  <si>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</si>
  <si>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</si>
  <si>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</si>
  <si>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</si>
  <si>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</si>
  <si>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</si>
  <si>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</si>
  <si>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</si>
  <si>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</si>
  <si>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</si>
  <si>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Column8</t>
  </si>
  <si>
    <t>Angle</t>
  </si>
  <si>
    <t>1023</t>
  </si>
  <si>
    <t>1167</t>
  </si>
  <si>
    <t>1163</t>
  </si>
  <si>
    <t>1787</t>
  </si>
  <si>
    <t>679</t>
  </si>
  <si>
    <t>945</t>
  </si>
  <si>
    <t>1142</t>
  </si>
  <si>
    <t>1290</t>
  </si>
  <si>
    <t>683</t>
  </si>
  <si>
    <t>1658</t>
  </si>
  <si>
    <t>1656</t>
  </si>
  <si>
    <t>1757</t>
  </si>
  <si>
    <t>1388</t>
  </si>
  <si>
    <t>1530</t>
  </si>
  <si>
    <t>1064</t>
  </si>
  <si>
    <t>1395</t>
  </si>
  <si>
    <t>301</t>
  </si>
  <si>
    <t>1691</t>
  </si>
  <si>
    <t>1601</t>
  </si>
  <si>
    <t>712</t>
  </si>
  <si>
    <t>1341</t>
  </si>
  <si>
    <t>770</t>
  </si>
  <si>
    <t>0</t>
  </si>
  <si>
    <t>244</t>
  </si>
  <si>
    <t>1198</t>
  </si>
  <si>
    <t>1002</t>
  </si>
  <si>
    <t>238</t>
  </si>
  <si>
    <t>1236</t>
  </si>
  <si>
    <t>1050</t>
  </si>
  <si>
    <t>1162</t>
  </si>
  <si>
    <t>984</t>
  </si>
  <si>
    <t>1902</t>
  </si>
  <si>
    <t>1278</t>
  </si>
  <si>
    <t>1104</t>
  </si>
  <si>
    <t>987</t>
  </si>
  <si>
    <t>308</t>
  </si>
  <si>
    <t>791</t>
  </si>
  <si>
    <t>1562</t>
  </si>
  <si>
    <t>media-2*desvest</t>
  </si>
  <si>
    <t>media+2*desvest</t>
  </si>
  <si>
    <t>outliers x arriba</t>
  </si>
  <si>
    <t>outliers x abajo</t>
  </si>
  <si>
    <t>sin outliers</t>
  </si>
  <si>
    <t>media</t>
  </si>
  <si>
    <t>desv</t>
  </si>
  <si>
    <t>chavenau</t>
  </si>
  <si>
    <t>media individual</t>
  </si>
  <si>
    <t>datos-media</t>
  </si>
  <si>
    <t>(datos-media)/STD</t>
  </si>
  <si>
    <t>outliers</t>
  </si>
  <si>
    <t xml:space="preserve">n = </t>
  </si>
  <si>
    <t xml:space="preserve">kn = </t>
  </si>
  <si>
    <t>69</t>
  </si>
  <si>
    <t>70</t>
  </si>
  <si>
    <t>71</t>
  </si>
  <si>
    <t>72</t>
  </si>
  <si>
    <t>73</t>
  </si>
  <si>
    <t>74</t>
  </si>
  <si>
    <t>feret</t>
  </si>
  <si>
    <t>min feret</t>
  </si>
  <si>
    <t>No hay documento csv porque se me cortó todo y no se pegaba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</si>
</sst>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2" borderId="1" xfId="0" applyFill="1" applyBorder="1" applyAlignment="1">
      <alignment horizontal="center"/>
    </xf>
    <xf numFmtId="0" fontId="0" fillId="3" borderId="0" xfId="0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6" borderId="1" xfId="0" applyFill="1" applyBorder="1" applyAlignment="1">
      <alignment wrapText="1"/>
    </xf>
    <xf numFmtId="0" fontId="1" fillId="0" borderId="0" xfId="0" applyFont="1"/>
    <xf numFmtId="0" fontId="0" fillId="4" borderId="2" xfId="0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6" borderId="8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0" fontId="0" fillId="2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9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/>
    <cx:plotArea>
      <cx:plotAreaRegion>
        <cx:series layoutId="boxWhisker" uniqueId="{E53BF2E6-C521-499C-8D03-65AAF7DED5D7}">
          <cx:dataLabels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in="100"/>
        <cx:majorGridlines/>
        <cx:tickLabels/>
      </cx:axis>
    </cx:plotArea>
  </cx:chart>
</cx:chartSpace>
</file>

<file path=xl/charts/chartEx1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</cx:f>
      </cx:numDim>
    </cx:data>
  </cx:chartData>
  <cx:chart>
    <cx:title pos="t" align="ctr" overlay="0"/>
    <cx:plotArea>
      <cx:plotAreaRegion>
        <cx:series layoutId="boxWhisker" uniqueId="{1B8A0266-7B79-4C36-9104-DC54E57F9517}">
          <cx:dataLabels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_xlchart.v1.10</cx:f>
      </cx:numDim>
    </cx:data>
  </cx:chartData>
  <cx:chart>
    <cx:title pos="t" align="ctr" overlay="0"/>
    <cx:plotArea>
      <cx:plotAreaRegion>
        <cx:series layoutId="boxWhisker" uniqueId="{D7D5BAFD-CDB2-4063-90B2-3C8D81392BFB}">
          <cx:dataLabels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1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_xlchart.v1.11</cx:f>
      </cx:numDim>
    </cx:data>
  </cx:chartData>
  <cx:chart>
    <cx:title pos="t" align="ctr" overlay="0"/>
    <cx:plotArea>
      <cx:plotAreaRegion>
        <cx:series layoutId="boxWhisker" uniqueId="{C2EFED23-5B34-4DCC-9526-F5E6AB42E77B}">
          <cx:dataLabels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ax="420" min="100"/>
        <cx:majorGridlines/>
        <cx:tickLabels/>
      </cx:axis>
    </cx:plotArea>
  </cx:chart>
</cx:chartSpace>
</file>

<file path=xl/charts/chartEx1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_xlchart.v1.12</cx:f>
      </cx:numDim>
    </cx:data>
  </cx:chartData>
  <cx:chart>
    <cx:title pos="t" align="ctr" overlay="0"/>
    <cx:plotArea>
      <cx:plotAreaRegion>
        <cx:series layoutId="boxWhisker" uniqueId="{48182DDD-5B4A-403A-965A-2008C8EE41BA}">
          <cx:dataLabels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/>
    <cx:plotArea>
      <cx:plotAreaRegion>
        <cx:series layoutId="boxWhisker" uniqueId="{72CBDE7D-ED26-4BC2-9DE5-EE65DE079F29}">
          <cx:dataLabels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ax="600" min="100"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/>
    <cx:plotArea>
      <cx:plotAreaRegion>
        <cx:series layoutId="boxWhisker" uniqueId="{BD668135-EE7E-4487-A75D-12320723491D}">
          <cx:dataLabels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/>
    <cx:plotArea>
      <cx:plotAreaRegion>
        <cx:series layoutId="boxWhisker" uniqueId="{BA854931-2898-49C8-88C3-B4147CD6D2D6}">
          <cx:dataLabels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</cx:f>
      </cx:numDim>
    </cx:data>
  </cx:chartData>
  <cx:chart>
    <cx:title pos="t" align="ctr" overlay="0"/>
    <cx:plotArea>
      <cx:plotAreaRegion>
        <cx:series layoutId="boxWhisker" uniqueId="{39568807-420B-4E33-9C4E-219E232AD38B}">
          <cx:dataLabels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/>
    <cx:plotArea>
      <cx:plotAreaRegion>
        <cx:series layoutId="boxWhisker" uniqueId="{82065E3F-2AFB-45DA-BEFB-5AFF991F73BE}">
          <cx:dataLabels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_xlchart.v1.6</cx:f>
      </cx:numDim>
    </cx:data>
  </cx:chartData>
  <cx:chart>
    <cx:title pos="t" align="ctr" overlay="0"/>
    <cx:plotArea>
      <cx:plotAreaRegion>
        <cx:series layoutId="boxWhisker" uniqueId="{AFE5F013-6180-4E43-8F4D-F1044CC93F60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</cx:f>
      </cx:numDim>
    </cx:data>
  </cx:chartData>
  <cx:chart>
    <cx:title pos="t" align="ctr" overlay="0"/>
    <cx:plotArea>
      <cx:plotAreaRegion>
        <cx:series layoutId="boxWhisker" uniqueId="{F1CC15A9-FEB1-4E57-8BF8-7AF62E36E447}">
          <cx:dataLabels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_xlchart.v1.8</cx:f>
      </cx:numDim>
    </cx:data>
  </cx:chartData>
  <cx:chart>
    <cx:title pos="t" align="ctr" overlay="0"/>
    <cx:plotArea>
      <cx:plotAreaRegion>
        <cx:series layoutId="boxWhisker" uniqueId="{A9B520F2-F81E-4724-B943-9161676C39D4}">
          <cx:dataLabels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10.xml.rels><?xml version="1.0" encoding="UTF-8" standalone="yes"?>
<Relationships xmlns="http://schemas.openxmlformats.org/package/2006/relationships"><Relationship Id="rId1" Type="http://schemas.microsoft.com/office/2014/relationships/chartEx" Target="../charts/chartEx10.xml"/></Relationships>
</file>

<file path=xl/drawings/_rels/drawing11.xml.rels><?xml version="1.0" encoding="UTF-8" standalone="yes"?>
<Relationships xmlns="http://schemas.openxmlformats.org/package/2006/relationships"><Relationship Id="rId1" Type="http://schemas.microsoft.com/office/2014/relationships/chartEx" Target="../charts/chartEx11.xml"/></Relationships>
</file>

<file path=xl/drawings/_rels/drawing12.xml.rels><?xml version="1.0" encoding="UTF-8" standalone="yes"?>
<Relationships xmlns="http://schemas.openxmlformats.org/package/2006/relationships"><Relationship Id="rId1" Type="http://schemas.microsoft.com/office/2014/relationships/chartEx" Target="../charts/chartEx12.xml"/></Relationships>
</file>

<file path=xl/drawings/_rels/drawing13.xml.rels><?xml version="1.0" encoding="UTF-8" standalone="yes"?>
<Relationships xmlns="http://schemas.openxmlformats.org/package/2006/relationships"><Relationship Id="rId1" Type="http://schemas.microsoft.com/office/2014/relationships/chartEx" Target="../charts/chartEx13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4.xml"/></Relationships>
</file>

<file path=xl/drawings/_rels/drawing5.xml.rels><?xml version="1.0" encoding="UTF-8" standalone="yes"?>
<Relationships xmlns="http://schemas.openxmlformats.org/package/2006/relationships"><Relationship Id="rId1" Type="http://schemas.microsoft.com/office/2014/relationships/chartEx" Target="../charts/chartEx5.xml"/></Relationships>
</file>

<file path=xl/drawings/_rels/drawing6.xml.rels><?xml version="1.0" encoding="UTF-8" standalone="yes"?>
<Relationships xmlns="http://schemas.openxmlformats.org/package/2006/relationships"><Relationship Id="rId1" Type="http://schemas.microsoft.com/office/2014/relationships/chartEx" Target="../charts/chartEx6.xml"/></Relationships>
</file>

<file path=xl/drawings/_rels/drawing7.xml.rels><?xml version="1.0" encoding="UTF-8" standalone="yes"?>
<Relationships xmlns="http://schemas.openxmlformats.org/package/2006/relationships"><Relationship Id="rId1" Type="http://schemas.microsoft.com/office/2014/relationships/chartEx" Target="../charts/chartEx7.xml"/></Relationships>
</file>

<file path=xl/drawings/_rels/drawing8.xml.rels><?xml version="1.0" encoding="UTF-8" standalone="yes"?>
<Relationships xmlns="http://schemas.openxmlformats.org/package/2006/relationships"><Relationship Id="rId1" Type="http://schemas.microsoft.com/office/2014/relationships/chartEx" Target="../charts/chartEx8.xml"/></Relationships>
</file>

<file path=xl/drawings/_rels/drawing9.xml.rels><?xml version="1.0" encoding="UTF-8" standalone="yes"?>
<Relationships xmlns="http://schemas.openxmlformats.org/package/2006/relationships"><Relationship Id="rId1" Type="http://schemas.microsoft.com/office/2014/relationships/chartEx" Target="../charts/chartEx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674687</xdr:colOff>
      <xdr:row>7</xdr:row>
      <xdr:rowOff>96837</xdr:rowOff>
    </xdr:from>
    <xdr:to>
      <xdr:col>23</xdr:col>
      <xdr:colOff>677862</xdr:colOff>
      <xdr:row>48</xdr:row>
      <xdr:rowOff>9525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CEC315E3-6170-4C90-87B0-10E63E0F8F7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622337" y="1554162"/>
              <a:ext cx="4568825" cy="732948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398462</xdr:colOff>
      <xdr:row>28</xdr:row>
      <xdr:rowOff>58736</xdr:rowOff>
    </xdr:from>
    <xdr:to>
      <xdr:col>13</xdr:col>
      <xdr:colOff>788132</xdr:colOff>
      <xdr:row>58</xdr:row>
      <xdr:rowOff>80597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F00B7C76-08CE-47CB-B418-36826201C21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03987" y="5316536"/>
              <a:ext cx="4202845" cy="5644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254000</xdr:colOff>
      <xdr:row>24</xdr:row>
      <xdr:rowOff>103187</xdr:rowOff>
    </xdr:from>
    <xdr:to>
      <xdr:col>15</xdr:col>
      <xdr:colOff>254000</xdr:colOff>
      <xdr:row>38</xdr:row>
      <xdr:rowOff>115887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E0947DEB-E862-4937-93D4-47E582D75A8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24700" y="4640262"/>
              <a:ext cx="4572000" cy="2733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663575</xdr:colOff>
      <xdr:row>0</xdr:row>
      <xdr:rowOff>0</xdr:rowOff>
    </xdr:from>
    <xdr:to>
      <xdr:col>12</xdr:col>
      <xdr:colOff>714375</xdr:colOff>
      <xdr:row>22</xdr:row>
      <xdr:rowOff>184149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803108CD-29C3-42D7-9197-D2FBD4E7BA2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64125" y="0"/>
              <a:ext cx="4562475" cy="41624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4</xdr:row>
      <xdr:rowOff>41275</xdr:rowOff>
    </xdr:from>
    <xdr:to>
      <xdr:col>12</xdr:col>
      <xdr:colOff>41275</xdr:colOff>
      <xdr:row>19</xdr:row>
      <xdr:rowOff>22225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3645B860-A7DB-4425-AD7B-F7BB1B9372F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16425" y="768350"/>
              <a:ext cx="4572000" cy="2695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344487</xdr:colOff>
      <xdr:row>19</xdr:row>
      <xdr:rowOff>7937</xdr:rowOff>
    </xdr:from>
    <xdr:to>
      <xdr:col>15</xdr:col>
      <xdr:colOff>293687</xdr:colOff>
      <xdr:row>33</xdr:row>
      <xdr:rowOff>26987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953BF3E8-EB38-47DC-A73E-15DEEAA532C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12012" y="3640137"/>
              <a:ext cx="458152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377825</xdr:colOff>
      <xdr:row>4</xdr:row>
      <xdr:rowOff>112711</xdr:rowOff>
    </xdr:from>
    <xdr:to>
      <xdr:col>23</xdr:col>
      <xdr:colOff>381000</xdr:colOff>
      <xdr:row>29</xdr:row>
      <xdr:rowOff>171449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EF15E95E-7371-4D1F-B2E2-ACDB2DBFB7C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293725" y="1027111"/>
              <a:ext cx="4575175" cy="45831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292100</xdr:colOff>
      <xdr:row>13</xdr:row>
      <xdr:rowOff>74612</xdr:rowOff>
    </xdr:from>
    <xdr:to>
      <xdr:col>15</xdr:col>
      <xdr:colOff>238125</xdr:colOff>
      <xdr:row>28</xdr:row>
      <xdr:rowOff>96837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7FBE1E8D-E5F4-4DFB-9085-AE83FECF2C6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62800" y="2617787"/>
              <a:ext cx="4568825" cy="2736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</xdr:colOff>
      <xdr:row>18</xdr:row>
      <xdr:rowOff>46037</xdr:rowOff>
    </xdr:from>
    <xdr:to>
      <xdr:col>13</xdr:col>
      <xdr:colOff>63500</xdr:colOff>
      <xdr:row>33</xdr:row>
      <xdr:rowOff>68262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8D2B2340-1CF5-4C96-A97F-724694EEDC8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34000" y="3497262"/>
              <a:ext cx="4572000" cy="2730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215900</xdr:colOff>
      <xdr:row>15</xdr:row>
      <xdr:rowOff>141287</xdr:rowOff>
    </xdr:from>
    <xdr:to>
      <xdr:col>15</xdr:col>
      <xdr:colOff>190500</xdr:colOff>
      <xdr:row>30</xdr:row>
      <xdr:rowOff>163512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19CA24A4-D654-4485-8EFC-CEFBD862F7C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86600" y="3049587"/>
              <a:ext cx="4572000" cy="2730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187325</xdr:colOff>
      <xdr:row>12</xdr:row>
      <xdr:rowOff>77787</xdr:rowOff>
    </xdr:from>
    <xdr:to>
      <xdr:col>17</xdr:col>
      <xdr:colOff>187325</xdr:colOff>
      <xdr:row>27</xdr:row>
      <xdr:rowOff>112712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D757FC89-133E-4C5E-A88E-6918291ED22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02650" y="2249487"/>
              <a:ext cx="4572000" cy="2749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217487</xdr:colOff>
      <xdr:row>21</xdr:row>
      <xdr:rowOff>103187</xdr:rowOff>
    </xdr:from>
    <xdr:to>
      <xdr:col>15</xdr:col>
      <xdr:colOff>160337</xdr:colOff>
      <xdr:row>36</xdr:row>
      <xdr:rowOff>125412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C6CAE8BB-9DA3-45CD-85D1-D43B3BF59BB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11987" y="4097337"/>
              <a:ext cx="4572000" cy="2730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487362</xdr:colOff>
      <xdr:row>23</xdr:row>
      <xdr:rowOff>65087</xdr:rowOff>
    </xdr:from>
    <xdr:to>
      <xdr:col>15</xdr:col>
      <xdr:colOff>493712</xdr:colOff>
      <xdr:row>37</xdr:row>
      <xdr:rowOff>77787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B2C2629E-AB74-4501-A378-89C185D595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13612" y="4421187"/>
              <a:ext cx="4581525" cy="2733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5" xr16:uid="{463BB6EB-8889-480D-B2BD-1722DA0A6409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6" xr16:uid="{59AE278A-C465-4B67-9943-F3AAB9AD30A5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7" xr16:uid="{4F78FBB8-1B47-4A41-A0C4-51F5762A50C8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8" xr16:uid="{DEA4878A-9D8D-41D8-AEB5-0BC06EAAE307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3" connectionId="9" xr16:uid="{A372D1AE-8EBF-4FED-B71C-4C1A16E96021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4" connectionId="3" xr16:uid="{67B789C3-94ED-407C-B595-FBB396946C8D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0" xr16:uid="{B2381136-CAE5-4D9B-A0B8-3A44B7F092BA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" xr16:uid="{10954BEF-4DCB-40E1-879B-366A0D7DBE68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FA26CF87-EFF1-4159-ABA0-98C2865B9BFE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5" xr16:uid="{8827CA18-3758-4C98-AE6F-58D321635C8C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4" xr16:uid="{38E9C381-AA2C-47B2-B4C0-438146393FD7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6" xr16:uid="{9675593A-2EAC-42A6-A4DF-142483FC8426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7" xr16:uid="{8361848B-B408-41D0-8CE0-29E9C79E7285}" autoFormatId="16" applyNumberFormats="0" applyBorderFormats="0" applyFontFormats="0" applyPatternFormats="0" applyAlignmentFormats="0" applyWidthHeightFormats="0">
  <queryTableRefresh nextId="10">
    <queryTableFields count="8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</queryTableFields>
    <queryTableDeletedFields count="1">
      <deletedField name="Column9"/>
    </queryTableDeletedFields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8" xr16:uid="{43FA6B9D-5797-4BDE-8FD0-5E1F1CFD0369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9" xr16:uid="{11B6E8C4-91CC-496C-B62B-F4CEFB901623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backgroundRefresh="0" connectionId="24" xr16:uid="{9F5D25D2-3579-4A46-94A0-3DEB0C81DE11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0" xr16:uid="{1BB484FB-BD37-470F-B3D5-BEB49E855D94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3" xr16:uid="{8D4717E0-6810-4345-9AE0-E58ED25199D2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2" xr16:uid="{507BCED4-567C-4857-AB28-18618DC57798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6" xr16:uid="{B2ACC14C-E613-4198-8B72-4D06C656F4E5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5" xr16:uid="{6EA7071A-DD47-4B3D-A37D-64508C5A754D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7" xr16:uid="{E50414B0-8F19-4540-8E40-0E17D07C2D7B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8" xr16:uid="{D4BAB931-4F21-4463-B8CF-E36561B25D76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9" xr16:uid="{9164DFD6-F291-46DF-9242-BEE2EEDE4471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2" xr16:uid="{06BAE95B-1BCE-425E-979B-83FC37936EE9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1" xr16:uid="{6B26B696-F21A-4258-B24F-5356B18660DF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4" xr16:uid="{CA7DFA23-428E-42BA-90A8-98F7AEB91E66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3" xr16:uid="{6820EB94-B9A1-433E-AB12-EC41AB760379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9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2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0.xml"/></Relationships>
</file>

<file path=xl/tables/_rels/table2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1.xml"/></Relationships>
</file>

<file path=xl/tables/_rels/table2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2.xml"/></Relationships>
</file>

<file path=xl/tables/_rels/table2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3.xml"/></Relationships>
</file>

<file path=xl/tables/_rels/table2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4.xml"/></Relationships>
</file>

<file path=xl/tables/_rels/table2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5.xml"/></Relationships>
</file>

<file path=xl/tables/_rels/table2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6.xml"/></Relationships>
</file>

<file path=xl/tables/_rels/table2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7.xml"/></Relationships>
</file>

<file path=xl/tables/_rels/table2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8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DCCD7D-AD68-4EFA-B08D-108D5188A365}" name="moAlg_ph4" displayName="moAlg_ph4" ref="A1:G29" tableType="queryTable" totalsRowShown="0">
  <autoFilter ref="A1:G29" xr:uid="{37DCCD7D-AD68-4EFA-B08D-108D5188A365}"/>
  <tableColumns count="7">
    <tableColumn id="1" xr3:uid="{7E7ECC05-16F2-4052-9C5B-CB5D64C1A36F}" uniqueName="1" name="Column1" queryTableFieldId="1" dataDxfId="196"/>
    <tableColumn id="2" xr3:uid="{2A865B23-0264-4079-939E-08728F5E92D4}" uniqueName="2" name="Column2" queryTableFieldId="2" dataDxfId="195"/>
    <tableColumn id="3" xr3:uid="{8EA0D893-BBD4-4C2E-BA85-8C0FA8A6165C}" uniqueName="3" name="Column3" queryTableFieldId="3" dataDxfId="194"/>
    <tableColumn id="4" xr3:uid="{C69D3EBE-5B48-46F9-9946-6DEDA56F766F}" uniqueName="4" name="Column4" queryTableFieldId="4" dataDxfId="193"/>
    <tableColumn id="5" xr3:uid="{7BDB1C0F-0208-40BD-9F24-7632A4AFA8D2}" uniqueName="5" name="Column5" queryTableFieldId="5" dataDxfId="192"/>
    <tableColumn id="6" xr3:uid="{EFBB26AE-AEF8-4EA8-8096-C90D2B06F915}" uniqueName="6" name="Column6" queryTableFieldId="6" dataDxfId="191"/>
    <tableColumn id="7" xr3:uid="{02488AEB-E7BF-4084-A183-8A0DD74C6A6A}" uniqueName="7" name="Column7" queryTableFieldId="7" dataDxfId="190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EA4AE1B-E07A-4B27-8C0A-043DEF3A9371}" name="LBLChi_ph4" displayName="LBLChi_ph4" ref="A1:G30" tableType="queryTable" totalsRowShown="0">
  <autoFilter ref="A1:G30" xr:uid="{DEA4AE1B-E07A-4B27-8C0A-043DEF3A9371}"/>
  <tableColumns count="7">
    <tableColumn id="1" xr3:uid="{BD59D680-1BD9-4174-A3F0-853BA759A395}" uniqueName="1" name="Column1" queryTableFieldId="1" dataDxfId="133"/>
    <tableColumn id="2" xr3:uid="{4B0C4F1C-6009-42C5-B759-9ACE9D399BDD}" uniqueName="2" name="Column2" queryTableFieldId="2" dataDxfId="132"/>
    <tableColumn id="3" xr3:uid="{9C4330EE-D7D8-4EFE-89BE-2BF4C965CD23}" uniqueName="3" name="Column3" queryTableFieldId="3" dataDxfId="131"/>
    <tableColumn id="4" xr3:uid="{F2278464-7B2D-43C3-915E-132A046BDD33}" uniqueName="4" name="Column4" queryTableFieldId="4" dataDxfId="130"/>
    <tableColumn id="5" xr3:uid="{1AC28151-4050-41F2-8127-5EE900B21DE0}" uniqueName="5" name="Column5" queryTableFieldId="5" dataDxfId="129"/>
    <tableColumn id="6" xr3:uid="{19F83620-F148-4583-A5D4-7281D860F029}" uniqueName="6" name="Column6" queryTableFieldId="6" dataDxfId="128"/>
    <tableColumn id="7" xr3:uid="{42314C31-7BD6-4B7E-BCC7-38B7D1E81649}" uniqueName="7" name="Column7" queryTableFieldId="7" dataDxfId="127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20D646C-92FA-491C-8BA2-DED98D0E3D27}" name="LBLChi_ph5" displayName="LBLChi_ph5" ref="A1:G14" tableType="queryTable" totalsRowShown="0">
  <autoFilter ref="A1:G14" xr:uid="{A20D646C-92FA-491C-8BA2-DED98D0E3D27}"/>
  <tableColumns count="7">
    <tableColumn id="1" xr3:uid="{02AEAE79-5967-415F-9BAC-EBBC6F223422}" uniqueName="1" name="Column1" queryTableFieldId="1" dataDxfId="126"/>
    <tableColumn id="2" xr3:uid="{62943CE5-AF04-4BD4-9D88-A16EC955E8C1}" uniqueName="2" name="Column2" queryTableFieldId="2" dataDxfId="125"/>
    <tableColumn id="3" xr3:uid="{47C5986E-63E6-4519-AAB6-B6AB2760016E}" uniqueName="3" name="Column3" queryTableFieldId="3" dataDxfId="124"/>
    <tableColumn id="4" xr3:uid="{E9347852-3DA0-4378-93C9-0C21A92D3435}" uniqueName="4" name="Column4" queryTableFieldId="4" dataDxfId="123"/>
    <tableColumn id="5" xr3:uid="{13A1D670-F8F1-4D7C-81B5-F8901FDBD6E8}" uniqueName="5" name="Column5" queryTableFieldId="5" dataDxfId="122"/>
    <tableColumn id="6" xr3:uid="{DB9E6BB0-12E4-48AB-A2F7-26D11257DDEB}" uniqueName="6" name="Column6" queryTableFieldId="6" dataDxfId="121"/>
    <tableColumn id="7" xr3:uid="{A3C8A9DC-1E5A-473C-9DDE-2BF0462EA9A4}" uniqueName="7" name="Column7" queryTableFieldId="7" dataDxfId="120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637A687-4DAA-47E0-9BCD-7A8D4396069A}" name="LBLChi_ph7" displayName="LBLChi_ph7" ref="A1:G14" tableType="queryTable" totalsRowShown="0">
  <autoFilter ref="A1:G14" xr:uid="{9637A687-4DAA-47E0-9BCD-7A8D4396069A}"/>
  <tableColumns count="7">
    <tableColumn id="1" xr3:uid="{7F48E394-6A14-4096-ABCC-EDDDC1E4D7BC}" uniqueName="1" name="Column1" queryTableFieldId="1" dataDxfId="119"/>
    <tableColumn id="2" xr3:uid="{51941D70-968F-400A-85F0-C2C4FACD5C86}" uniqueName="2" name="Column2" queryTableFieldId="2" dataDxfId="118"/>
    <tableColumn id="3" xr3:uid="{0C97AF1D-B32F-43BC-98E9-A2277C49A642}" uniqueName="3" name="Column3" queryTableFieldId="3" dataDxfId="117"/>
    <tableColumn id="4" xr3:uid="{389CF8AA-EF49-4B32-B7DC-83AF1CE6AB8D}" uniqueName="4" name="Column4" queryTableFieldId="4" dataDxfId="116"/>
    <tableColumn id="5" xr3:uid="{F6070C74-284D-4050-A15C-7C7345F9A03E}" uniqueName="5" name="Column5" queryTableFieldId="5" dataDxfId="115"/>
    <tableColumn id="6" xr3:uid="{F3D55413-BB63-42B1-A0F5-A3140537B05A}" uniqueName="6" name="Column6" queryTableFieldId="6" dataDxfId="114"/>
    <tableColumn id="7" xr3:uid="{D1E192BC-9C39-4924-B67C-225ABDF4CE73}" uniqueName="7" name="Column7" queryTableFieldId="7" dataDxfId="113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E540E04-DB03-4B06-8C34-69827EF774DF}" name="LBLChi_ph9" displayName="LBLChi_ph9" ref="A1:G13" tableType="queryTable" totalsRowShown="0">
  <autoFilter ref="A1:G13" xr:uid="{6E540E04-DB03-4B06-8C34-69827EF774DF}"/>
  <tableColumns count="7">
    <tableColumn id="1" xr3:uid="{25FAF128-811B-411E-9AB7-4E46C49F64A1}" uniqueName="1" name="Column1" queryTableFieldId="1" dataDxfId="112"/>
    <tableColumn id="2" xr3:uid="{CFB2BEAF-7AFA-4DFF-917E-E2C27752BB6A}" uniqueName="2" name="Column2" queryTableFieldId="2" dataDxfId="111"/>
    <tableColumn id="3" xr3:uid="{CD327280-9249-430E-A55A-BDCA02F58B92}" uniqueName="3" name="Column3" queryTableFieldId="3" dataDxfId="110"/>
    <tableColumn id="4" xr3:uid="{38CE48C0-CE54-4BC5-AA2D-2209196956F6}" uniqueName="4" name="Column4" queryTableFieldId="4" dataDxfId="109"/>
    <tableColumn id="5" xr3:uid="{3561D19C-C906-4A31-8F91-D7A0A16FE052}" uniqueName="5" name="Column5" queryTableFieldId="5" dataDxfId="108"/>
    <tableColumn id="6" xr3:uid="{585731CB-9ACC-4C4C-97B9-2C2AD6D1348C}" uniqueName="6" name="Column6" queryTableFieldId="6" dataDxfId="107"/>
    <tableColumn id="7" xr3:uid="{E08E3D22-EBDD-4F1B-AA22-FAD699F1ABEB}" uniqueName="7" name="Column7" queryTableFieldId="7" dataDxfId="106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1883D7C-3AEA-4C85-BD30-CEE423811926}" name="LBLChi_edta" displayName="LBLChi_edta" ref="A1:G4" tableType="queryTable" totalsRowShown="0">
  <autoFilter ref="A1:G4" xr:uid="{21883D7C-3AEA-4C85-BD30-CEE423811926}"/>
  <tableColumns count="7">
    <tableColumn id="1" xr3:uid="{E2B52984-6792-414D-B54C-AB959A937D98}" uniqueName="1" name="Column1" queryTableFieldId="1" dataDxfId="105"/>
    <tableColumn id="2" xr3:uid="{49ABFB51-6D7E-4742-914D-1B94FB6875FD}" uniqueName="2" name="Column2" queryTableFieldId="2" dataDxfId="104"/>
    <tableColumn id="3" xr3:uid="{1567E0E2-40FB-4667-8A67-7E229133B881}" uniqueName="3" name="Column3" queryTableFieldId="3" dataDxfId="103"/>
    <tableColumn id="4" xr3:uid="{148C07AF-0884-4750-B6E0-8AAB642864AC}" uniqueName="4" name="Column4" queryTableFieldId="4" dataDxfId="102"/>
    <tableColumn id="5" xr3:uid="{F7F6D1B0-1E48-4C3C-8165-44F72D0EAF7D}" uniqueName="5" name="Column5" queryTableFieldId="5" dataDxfId="101"/>
    <tableColumn id="6" xr3:uid="{D132419C-D33A-48B2-9F26-2DB6BB90F9C3}" uniqueName="6" name="Column6" queryTableFieldId="6" dataDxfId="100"/>
    <tableColumn id="7" xr3:uid="{F9E44EA0-3483-4AEC-915D-2D60158ED9DD}" uniqueName="7" name="Column7" queryTableFieldId="7" dataDxfId="99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5CDC7D7-9CF8-41DD-9DB3-C91038F257B9}" name="LBLChi_rpmi" displayName="LBLChi_rpmi" ref="A1:G19" tableType="queryTable" totalsRowShown="0">
  <autoFilter ref="A1:G19" xr:uid="{55CDC7D7-9CF8-41DD-9DB3-C91038F257B9}"/>
  <tableColumns count="7">
    <tableColumn id="1" xr3:uid="{690DD765-96F7-4D39-A0EF-10E10B5FD494}" uniqueName="1" name="Column1" queryTableFieldId="1" dataDxfId="98"/>
    <tableColumn id="2" xr3:uid="{357C8AB8-B7EC-4CFB-811D-A6375C7FDC1B}" uniqueName="2" name="Column2" queryTableFieldId="2" dataDxfId="97"/>
    <tableColumn id="3" xr3:uid="{E8923BD4-A8CF-4A91-BE75-7D3C32CA3E8C}" uniqueName="3" name="Column3" queryTableFieldId="3" dataDxfId="96"/>
    <tableColumn id="4" xr3:uid="{898DE09C-8D8E-4D66-9EB8-ED80149AE6EC}" uniqueName="4" name="Column4" queryTableFieldId="4" dataDxfId="95"/>
    <tableColumn id="5" xr3:uid="{2F107ED2-E8E7-4904-908A-A577E68228BB}" uniqueName="5" name="Column5" queryTableFieldId="5" dataDxfId="94"/>
    <tableColumn id="6" xr3:uid="{2B8102D6-C2F8-4D23-B37D-52D8520D532F}" uniqueName="6" name="Column6" queryTableFieldId="6" dataDxfId="93"/>
    <tableColumn id="7" xr3:uid="{B6D415D0-3DD6-4F06-8C2C-0C26742A2774}" uniqueName="7" name="Column7" queryTableFieldId="7" dataDxfId="92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248E1EC8-8719-44EA-8352-DA5BAEA6124F}" name="LBLChi_dmemR" displayName="LBLChi_dmemR" ref="A1:G19" tableType="queryTable" totalsRowShown="0">
  <autoFilter ref="A1:G19" xr:uid="{248E1EC8-8719-44EA-8352-DA5BAEA6124F}"/>
  <tableColumns count="7">
    <tableColumn id="1" xr3:uid="{B2F93FB0-3587-4C81-A002-B03783615CEE}" uniqueName="1" name="Column1" queryTableFieldId="1" dataDxfId="91"/>
    <tableColumn id="2" xr3:uid="{BFEBBBCD-CB3A-4532-81B0-65F7CE13688A}" uniqueName="2" name="Column2" queryTableFieldId="2" dataDxfId="90"/>
    <tableColumn id="3" xr3:uid="{B1565F94-CC25-466E-8298-8B0301465C2F}" uniqueName="3" name="Column3" queryTableFieldId="3" dataDxfId="89"/>
    <tableColumn id="4" xr3:uid="{D66F2703-C551-4B72-BD5D-4D5640251AF9}" uniqueName="4" name="Column4" queryTableFieldId="4" dataDxfId="88"/>
    <tableColumn id="5" xr3:uid="{98DE5E25-B473-48D3-A648-0A24DEDCEAAD}" uniqueName="5" name="Column5" queryTableFieldId="5" dataDxfId="87"/>
    <tableColumn id="6" xr3:uid="{257400FE-01EC-47E6-83EF-0C98EAE432B8}" uniqueName="6" name="Column6" queryTableFieldId="6" dataDxfId="86"/>
    <tableColumn id="7" xr3:uid="{A19269FA-543A-4A7C-9D0C-87B79CF9E72F}" uniqueName="7" name="Column7" queryTableFieldId="7" dataDxfId="85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15FF2C1-AC6A-4481-879C-82FCA52C2E47}" name="LBLChi_dmemB" displayName="LBLChi_dmemB" ref="A1:G20" tableType="queryTable" totalsRowShown="0">
  <autoFilter ref="A1:G20" xr:uid="{415FF2C1-AC6A-4481-879C-82FCA52C2E47}"/>
  <tableColumns count="7">
    <tableColumn id="1" xr3:uid="{E10C9237-DD19-4C28-9A89-90B567A37D2B}" uniqueName="1" name="Column1" queryTableFieldId="1" dataDxfId="84"/>
    <tableColumn id="2" xr3:uid="{C07DCB5D-28F8-44C3-AF8E-38295FDC1977}" uniqueName="2" name="Column2" queryTableFieldId="2" dataDxfId="83"/>
    <tableColumn id="3" xr3:uid="{81453758-3E95-4915-B27B-0079D35098B4}" uniqueName="3" name="Column3" queryTableFieldId="3" dataDxfId="82"/>
    <tableColumn id="4" xr3:uid="{B92C4952-1B1F-47E0-AF32-18BBB72E26EE}" uniqueName="4" name="Column4" queryTableFieldId="4" dataDxfId="81"/>
    <tableColumn id="5" xr3:uid="{4BBDA0F2-4234-4828-9367-2D75DBDC6633}" uniqueName="5" name="Column5" queryTableFieldId="5" dataDxfId="80"/>
    <tableColumn id="6" xr3:uid="{0D513465-5AD3-4912-AAE9-575161633ECB}" uniqueName="6" name="Column6" queryTableFieldId="6" dataDxfId="79"/>
    <tableColumn id="7" xr3:uid="{A978044C-BD3B-472E-B289-6A54302A4C36}" uniqueName="7" name="Column7" queryTableFieldId="7" dataDxfId="78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386C9158-3495-4C0F-9083-2F8DDED8B081}" name="LBLChi_PBS" displayName="LBLChi_PBS" ref="A1:G26" tableType="queryTable" totalsRowShown="0">
  <autoFilter ref="A1:G26" xr:uid="{386C9158-3495-4C0F-9083-2F8DDED8B081}"/>
  <tableColumns count="7">
    <tableColumn id="1" xr3:uid="{D7BD0480-5ABA-44EF-9C90-8BF4B344E9B6}" uniqueName="1" name="Column1" queryTableFieldId="1" dataDxfId="77"/>
    <tableColumn id="2" xr3:uid="{01A5079C-41D0-4F94-B653-02415EB5C03C}" uniqueName="2" name="Column2" queryTableFieldId="2" dataDxfId="76"/>
    <tableColumn id="3" xr3:uid="{5DE4E3AD-58C4-42B9-821A-A8D72CEF61BD}" uniqueName="3" name="Column3" queryTableFieldId="3" dataDxfId="75"/>
    <tableColumn id="4" xr3:uid="{65E46239-3F3B-411D-9886-9369F898AAC2}" uniqueName="4" name="Column4" queryTableFieldId="4" dataDxfId="74"/>
    <tableColumn id="5" xr3:uid="{5B842DEB-085B-4F6F-96A7-5441274950EE}" uniqueName="5" name="Column5" queryTableFieldId="5" dataDxfId="73"/>
    <tableColumn id="6" xr3:uid="{1502FA06-3ED2-455F-B599-997AD8B9EE53}" uniqueName="6" name="Column6" queryTableFieldId="6" dataDxfId="72"/>
    <tableColumn id="7" xr3:uid="{9B194B45-7637-45E0-B5AA-CDE8B50DDACA}" uniqueName="7" name="Column7" queryTableFieldId="7" dataDxfId="71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6D62974-996C-4178-8AE1-1CAFE163E457}" name="LBLChi_PBS_2" displayName="LBLChi_PBS_2" ref="A1:G23" tableType="queryTable" totalsRowShown="0">
  <autoFilter ref="A1:G23" xr:uid="{96D62974-996C-4178-8AE1-1CAFE163E457}"/>
  <tableColumns count="7">
    <tableColumn id="1" xr3:uid="{A156825C-1545-4333-9B20-5B653ED183AA}" uniqueName="1" name="Column1" queryTableFieldId="1" dataDxfId="70"/>
    <tableColumn id="2" xr3:uid="{A23FD094-8961-4C50-846E-4BC05D4F00CC}" uniqueName="2" name="Column2" queryTableFieldId="2" dataDxfId="69"/>
    <tableColumn id="3" xr3:uid="{E686D10B-BC3E-4FBB-9DD8-B42929C730B9}" uniqueName="3" name="Column3" queryTableFieldId="3" dataDxfId="68"/>
    <tableColumn id="4" xr3:uid="{107357FE-4CBC-4345-AC7B-6394FEF9AC4F}" uniqueName="4" name="Column4" queryTableFieldId="4" dataDxfId="67"/>
    <tableColumn id="5" xr3:uid="{74F13783-94E7-4101-A496-92B40765A2EE}" uniqueName="5" name="Column5" queryTableFieldId="5" dataDxfId="66"/>
    <tableColumn id="6" xr3:uid="{AE14F53F-EB33-47D3-ABAA-663F81DF37B0}" uniqueName="6" name="Column6" queryTableFieldId="6" dataDxfId="65"/>
    <tableColumn id="7" xr3:uid="{F2842FDB-1BF1-4E3F-9352-DE6D1ED256B2}" uniqueName="7" name="Column7" queryTableFieldId="7" dataDxfId="6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62C9AD-EDFB-4F1F-9B6A-25031B91C2E0}" name="moALg_ph5" displayName="moALg_ph5" ref="A1:G21" tableType="queryTable" totalsRowShown="0">
  <autoFilter ref="A1:G21" xr:uid="{7162C9AD-EDFB-4F1F-9B6A-25031B91C2E0}"/>
  <tableColumns count="7">
    <tableColumn id="1" xr3:uid="{2D39A417-D967-477B-B998-AA718D15231A}" uniqueName="1" name="Column1" queryTableFieldId="1" dataDxfId="189"/>
    <tableColumn id="2" xr3:uid="{DB55EC17-42A7-453C-8B53-B2BABEC58F02}" uniqueName="2" name="Column2" queryTableFieldId="2" dataDxfId="188"/>
    <tableColumn id="3" xr3:uid="{A4559E60-9629-4629-B198-7D8B1E4D067D}" uniqueName="3" name="Column3" queryTableFieldId="3" dataDxfId="187"/>
    <tableColumn id="4" xr3:uid="{141163A8-A916-4352-A120-FB9017B581E6}" uniqueName="4" name="Column4" queryTableFieldId="4" dataDxfId="186"/>
    <tableColumn id="5" xr3:uid="{EFB1EAD3-71EC-45BB-85DB-7E843F976E25}" uniqueName="5" name="Column5" queryTableFieldId="5" dataDxfId="185"/>
    <tableColumn id="6" xr3:uid="{930A131D-05C3-405B-A8D9-04E33E2B6621}" uniqueName="6" name="Column6" queryTableFieldId="6" dataDxfId="184"/>
    <tableColumn id="7" xr3:uid="{BA98D571-318C-4B47-930A-65F18585A0D1}" uniqueName="7" name="Column7" queryTableFieldId="7" dataDxfId="183"/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9D978477-DBCA-4823-A21D-6D5BD9D75369}" name="LBLPLL_ph4" displayName="LBLPLL_ph4" ref="A1:H76" tableType="queryTable" totalsRowShown="0">
  <autoFilter ref="A1:H76" xr:uid="{9D978477-DBCA-4823-A21D-6D5BD9D75369}"/>
  <tableColumns count="8">
    <tableColumn id="1" xr3:uid="{8C985A43-435D-4CA4-8DB7-D7B518130D56}" uniqueName="1" name="Column1" queryTableFieldId="1" dataDxfId="63"/>
    <tableColumn id="2" xr3:uid="{00460D2F-553C-493B-99D2-6C7FCE3D0FFB}" uniqueName="2" name="Column2" queryTableFieldId="2" dataDxfId="62"/>
    <tableColumn id="3" xr3:uid="{ED7C30F7-4067-4A39-9227-D9557158DD57}" uniqueName="3" name="Column3" queryTableFieldId="3" dataDxfId="61"/>
    <tableColumn id="4" xr3:uid="{4F9426FF-29F4-4BC4-AD61-4A753EFECEB3}" uniqueName="4" name="Column4" queryTableFieldId="4" dataDxfId="60"/>
    <tableColumn id="5" xr3:uid="{D2D6C96B-DA6F-422A-9682-94F2BA3AA7D1}" uniqueName="5" name="Column5" queryTableFieldId="5" dataDxfId="59"/>
    <tableColumn id="6" xr3:uid="{668A4A57-A133-4ACB-AA20-49279019C60B}" uniqueName="6" name="Column6" queryTableFieldId="6" dataDxfId="58"/>
    <tableColumn id="7" xr3:uid="{9A3C76FF-DDAF-4CD9-A336-882B3E77DD03}" uniqueName="7" name="Column7" queryTableFieldId="7" dataDxfId="57"/>
    <tableColumn id="8" xr3:uid="{DB387C54-97F9-4351-840C-D1217AB1594B}" uniqueName="8" name="Column8" queryTableFieldId="8" dataDxfId="56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C84FFC7-8174-4845-B95C-8A1D91528A5C}" name="LBLPLL_ph5" displayName="LBLPLL_ph5" ref="A1:G29" tableType="queryTable" totalsRowShown="0">
  <autoFilter ref="A1:G29" xr:uid="{DC84FFC7-8174-4845-B95C-8A1D91528A5C}"/>
  <tableColumns count="7">
    <tableColumn id="1" xr3:uid="{EB9E1498-0D98-4F39-B080-41360FA8ED97}" uniqueName="1" name="Column1" queryTableFieldId="1" dataDxfId="55"/>
    <tableColumn id="2" xr3:uid="{80975ED9-34EB-49E3-9DB3-188E7F6A0B4D}" uniqueName="2" name="Column2" queryTableFieldId="2" dataDxfId="54"/>
    <tableColumn id="3" xr3:uid="{0FA1D070-0CAA-4DA1-9B4A-C635919FCE38}" uniqueName="3" name="Column3" queryTableFieldId="3" dataDxfId="53"/>
    <tableColumn id="4" xr3:uid="{E7097B17-AF99-47F7-A5D3-9E4DAFF2712C}" uniqueName="4" name="Column4" queryTableFieldId="4" dataDxfId="52"/>
    <tableColumn id="5" xr3:uid="{B4C00559-9BF7-4EC2-8E98-F714058C54CB}" uniqueName="5" name="Column5" queryTableFieldId="5" dataDxfId="51"/>
    <tableColumn id="6" xr3:uid="{C9BA2590-C06D-45CB-9729-0728F6217931}" uniqueName="6" name="Column6" queryTableFieldId="6" dataDxfId="50"/>
    <tableColumn id="7" xr3:uid="{70BEA12D-A177-4C1F-810B-EEA94FF7C1AF}" uniqueName="7" name="Column7" queryTableFieldId="7" dataDxfId="49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8FB2C912-EABF-49D1-AB62-AE31095548D9}" name="LBLPLL_ph9" displayName="LBLPLL_ph9" ref="A1:G49" tableType="queryTable" totalsRowShown="0">
  <autoFilter ref="A1:G49" xr:uid="{8FB2C912-EABF-49D1-AB62-AE31095548D9}"/>
  <tableColumns count="7">
    <tableColumn id="1" xr3:uid="{D5E2D739-5E20-43B4-BBAE-4E80AC4DF6A4}" uniqueName="1" name="Column1" queryTableFieldId="1" dataDxfId="48"/>
    <tableColumn id="2" xr3:uid="{17D3C3B2-A501-4A53-AC6C-AF10F6B39E3B}" uniqueName="2" name="Column2" queryTableFieldId="2" dataDxfId="47"/>
    <tableColumn id="3" xr3:uid="{0D9F9D23-0FB0-4723-8939-E1A6B0E49C5E}" uniqueName="3" name="Column3" queryTableFieldId="3" dataDxfId="46"/>
    <tableColumn id="4" xr3:uid="{E28B4358-80DE-461F-94E7-5C5074B20E85}" uniqueName="4" name="Column4" queryTableFieldId="4" dataDxfId="45"/>
    <tableColumn id="5" xr3:uid="{201C2402-8DB2-46D9-BCFC-CE4F8B4C40E5}" uniqueName="5" name="Column5" queryTableFieldId="5" dataDxfId="44"/>
    <tableColumn id="6" xr3:uid="{00AAB7DC-1A14-4480-9A89-2579279D89B1}" uniqueName="6" name="Column6" queryTableFieldId="6" dataDxfId="43"/>
    <tableColumn id="7" xr3:uid="{5B3D6544-4950-4D4B-8998-7A1E35AD9F93}" uniqueName="7" name="Column7" queryTableFieldId="7" dataDxfId="42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2EC6EA1E-C781-449B-9FAE-7FB16DB6A4B2}" name="LBLPLL_EDTA" displayName="LBLPLL_EDTA" ref="A1:G32" tableType="queryTable" totalsRowShown="0">
  <autoFilter ref="A1:G32" xr:uid="{2EC6EA1E-C781-449B-9FAE-7FB16DB6A4B2}"/>
  <tableColumns count="7">
    <tableColumn id="1" xr3:uid="{DA653758-DAEC-4A86-8E4E-4E5CC72BE3FF}" uniqueName="1" name="Column1" queryTableFieldId="1" dataDxfId="41"/>
    <tableColumn id="2" xr3:uid="{756B0176-BCC8-4AF4-B4AB-F27C4524ACAB}" uniqueName="2" name="Column2" queryTableFieldId="2" dataDxfId="40"/>
    <tableColumn id="3" xr3:uid="{02DCA7B8-5BC6-4041-A6C1-77EBD88CE8F8}" uniqueName="3" name="Column3" queryTableFieldId="3" dataDxfId="39"/>
    <tableColumn id="4" xr3:uid="{D04039AE-4C52-46D3-8298-64C37449CE3D}" uniqueName="4" name="Column4" queryTableFieldId="4" dataDxfId="38"/>
    <tableColumn id="5" xr3:uid="{730F8589-4F35-44AF-99B0-859459404E27}" uniqueName="5" name="Column5" queryTableFieldId="5" dataDxfId="37"/>
    <tableColumn id="6" xr3:uid="{70F8B624-213D-42BB-8E5D-3904DE0363A5}" uniqueName="6" name="Column6" queryTableFieldId="6" dataDxfId="36"/>
    <tableColumn id="7" xr3:uid="{21E49D09-E4E2-4DD7-9C61-D4A0182603D7}" uniqueName="7" name="Column7" queryTableFieldId="7" dataDxfId="35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4B99F88-B65E-487C-A037-398EC6F9C994}" name="LBLPLL_rpmi" displayName="LBLPLL_rpmi" ref="A1:G28" tableType="queryTable" totalsRowShown="0">
  <autoFilter ref="A1:G28" xr:uid="{04B99F88-B65E-487C-A037-398EC6F9C994}"/>
  <tableColumns count="7">
    <tableColumn id="1" xr3:uid="{990A7F9B-0E28-4464-BCBA-6F215520290F}" uniqueName="1" name="Column1" queryTableFieldId="1" dataDxfId="34"/>
    <tableColumn id="2" xr3:uid="{7C1AE3A0-5794-4A15-9A88-4C61D2D1B5B0}" uniqueName="2" name="Column2" queryTableFieldId="2" dataDxfId="33"/>
    <tableColumn id="3" xr3:uid="{658E738E-0635-4D4F-854C-FB8F27454ACE}" uniqueName="3" name="Column3" queryTableFieldId="3" dataDxfId="32"/>
    <tableColumn id="4" xr3:uid="{DF64C48A-B03D-4E97-8671-49C686C0465D}" uniqueName="4" name="Column4" queryTableFieldId="4" dataDxfId="31"/>
    <tableColumn id="5" xr3:uid="{69C587EC-B29C-490C-B8E9-3DA9D872FF09}" uniqueName="5" name="Column5" queryTableFieldId="5" dataDxfId="30"/>
    <tableColumn id="6" xr3:uid="{67D14F58-B473-4659-A36E-26C90B404807}" uniqueName="6" name="Column6" queryTableFieldId="6" dataDxfId="29"/>
    <tableColumn id="7" xr3:uid="{E859108A-4020-4BD7-A47F-22BF86D274D9}" uniqueName="7" name="Column7" queryTableFieldId="7" dataDxfId="28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B720A15-7D37-4E8F-9CF9-FC8A1569293D}" name="LBLPLL_dmemR" displayName="LBLPLL_dmemR" ref="A1:G28" tableType="queryTable" totalsRowShown="0">
  <autoFilter ref="A1:G28" xr:uid="{1B720A15-7D37-4E8F-9CF9-FC8A1569293D}"/>
  <tableColumns count="7">
    <tableColumn id="1" xr3:uid="{6F369F56-B594-4927-A3A4-C75D047933F7}" uniqueName="1" name="Column1" queryTableFieldId="1" dataDxfId="27"/>
    <tableColumn id="2" xr3:uid="{E3833075-8D15-4862-8E97-693FBDD8F982}" uniqueName="2" name="Column2" queryTableFieldId="2" dataDxfId="26"/>
    <tableColumn id="3" xr3:uid="{3C7DA9AD-956D-4069-AA55-61EB7A2BC105}" uniqueName="3" name="Column3" queryTableFieldId="3" dataDxfId="25"/>
    <tableColumn id="4" xr3:uid="{BE331E2B-5A25-4278-A645-E1D7DE50DCAB}" uniqueName="4" name="Column4" queryTableFieldId="4" dataDxfId="24"/>
    <tableColumn id="5" xr3:uid="{7AD0DF1A-C610-4478-968C-1655FE979201}" uniqueName="5" name="Column5" queryTableFieldId="5" dataDxfId="23"/>
    <tableColumn id="6" xr3:uid="{E9E13E6F-F0C2-4BC1-BD1C-D31E7D326551}" uniqueName="6" name="Column6" queryTableFieldId="6" dataDxfId="22"/>
    <tableColumn id="7" xr3:uid="{8A82A126-5BAF-4C66-AF4C-83865920B3C4}" uniqueName="7" name="Column7" queryTableFieldId="7" dataDxfId="21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D3E47A26-5483-4B3A-BA52-61A9ADB938DC}" name="LBLPLL_dmemB" displayName="LBLPLL_dmemB" ref="A1:G41" tableType="queryTable" totalsRowShown="0">
  <autoFilter ref="A1:G41" xr:uid="{D3E47A26-5483-4B3A-BA52-61A9ADB938DC}"/>
  <tableColumns count="7">
    <tableColumn id="1" xr3:uid="{753967CE-6CBA-4A2C-AE92-539B3E6EACEE}" uniqueName="1" name="Column1" queryTableFieldId="1" dataDxfId="20"/>
    <tableColumn id="2" xr3:uid="{00AB4792-4B30-445E-8A1E-200AF3ABA023}" uniqueName="2" name="Column2" queryTableFieldId="2" dataDxfId="19"/>
    <tableColumn id="3" xr3:uid="{30383EB7-5C3C-47B0-96A6-15C826B2F339}" uniqueName="3" name="Column3" queryTableFieldId="3" dataDxfId="18"/>
    <tableColumn id="4" xr3:uid="{2D561DB3-51AB-490D-AD05-78108CBFF7D3}" uniqueName="4" name="Column4" queryTableFieldId="4" dataDxfId="17"/>
    <tableColumn id="5" xr3:uid="{108030F5-70AD-49E6-97E1-FB04F883CEC6}" uniqueName="5" name="Column5" queryTableFieldId="5" dataDxfId="16"/>
    <tableColumn id="6" xr3:uid="{C90F6C3B-C348-42FC-9454-61D52EB5B907}" uniqueName="6" name="Column6" queryTableFieldId="6" dataDxfId="15"/>
    <tableColumn id="7" xr3:uid="{104EE705-9EF4-4584-B0E5-5931CFF45FBE}" uniqueName="7" name="Column7" queryTableFieldId="7" dataDxfId="14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62ED8A7-374C-45D8-9A9D-E2D656225A7A}" name="LBLPLL_PBS" displayName="LBLPLL_PBS" ref="A1:G35" tableType="queryTable" totalsRowShown="0">
  <autoFilter ref="A1:G35" xr:uid="{A62ED8A7-374C-45D8-9A9D-E2D656225A7A}"/>
  <tableColumns count="7">
    <tableColumn id="1" xr3:uid="{E49795B7-FA6A-4EC5-8593-5B59CF1A5350}" uniqueName="1" name="Column1" queryTableFieldId="1" dataDxfId="13"/>
    <tableColumn id="2" xr3:uid="{ED401187-FF97-461F-813D-96694FCEC43D}" uniqueName="2" name="Column2" queryTableFieldId="2" dataDxfId="12"/>
    <tableColumn id="3" xr3:uid="{97351B1B-192A-46E6-8508-717CA2120B48}" uniqueName="3" name="Column3" queryTableFieldId="3" dataDxfId="11"/>
    <tableColumn id="4" xr3:uid="{D0995A72-A2DB-463D-B841-7D244097A369}" uniqueName="4" name="Column4" queryTableFieldId="4" dataDxfId="10"/>
    <tableColumn id="5" xr3:uid="{80D4DBCA-A2FD-4F7A-9CB3-14DC8C3B82DA}" uniqueName="5" name="Column5" queryTableFieldId="5" dataDxfId="9"/>
    <tableColumn id="6" xr3:uid="{604621FB-5D06-4364-89AA-B65267435DF9}" uniqueName="6" name="Column6" queryTableFieldId="6" dataDxfId="8"/>
    <tableColumn id="7" xr3:uid="{6A7ABBBC-3477-4B77-B8A2-BF959D939BA8}" uniqueName="7" name="Column7" queryTableFieldId="7" dataDxfId="7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061644C-0610-4807-AD89-C0986D47DA66}" name="LBLPLL_PBS_2" displayName="LBLPLL_PBS_2" ref="A1:G15" tableType="queryTable" totalsRowShown="0">
  <autoFilter ref="A1:G15" xr:uid="{B061644C-0610-4807-AD89-C0986D47DA66}"/>
  <tableColumns count="7">
    <tableColumn id="1" xr3:uid="{F3970D06-7090-420E-BFF1-233DD7E4C2F6}" uniqueName="1" name="Column1" queryTableFieldId="1" dataDxfId="6"/>
    <tableColumn id="2" xr3:uid="{0B8E7CF8-CC0F-4C73-B566-7A3CB8B65A9A}" uniqueName="2" name="Column2" queryTableFieldId="2" dataDxfId="5"/>
    <tableColumn id="3" xr3:uid="{BEA37C6B-3CA8-41E6-90AC-B80ECAB43850}" uniqueName="3" name="Column3" queryTableFieldId="3" dataDxfId="4"/>
    <tableColumn id="4" xr3:uid="{48564C1E-D760-4A7E-A481-CA6A84702D85}" uniqueName="4" name="Column4" queryTableFieldId="4" dataDxfId="3"/>
    <tableColumn id="5" xr3:uid="{313C76C4-3EA1-4C75-946C-DDF24CF66C6B}" uniqueName="5" name="Column5" queryTableFieldId="5" dataDxfId="2"/>
    <tableColumn id="6" xr3:uid="{A70F6272-05C8-4779-BEB3-7439038707E6}" uniqueName="6" name="Column6" queryTableFieldId="6" dataDxfId="1"/>
    <tableColumn id="7" xr3:uid="{F4EC8606-AADF-4BEE-A492-F3F22365CE67}" uniqueName="7" name="Column7" queryTableFieldId="7" dataDxfId="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3B426E6-8603-4638-B09F-CF489CEFAD51}" name="moALg_ph7" displayName="moALg_ph7" ref="A1:G37" tableType="queryTable" totalsRowShown="0">
  <autoFilter ref="A1:G37" xr:uid="{53B426E6-8603-4638-B09F-CF489CEFAD51}"/>
  <tableColumns count="7">
    <tableColumn id="1" xr3:uid="{63CB9BB3-79A0-447E-B115-5BCF0F9436CB}" uniqueName="1" name="Column1" queryTableFieldId="1" dataDxfId="182"/>
    <tableColumn id="2" xr3:uid="{6650AF6D-2941-4671-B684-1B2465CCC0D7}" uniqueName="2" name="Column2" queryTableFieldId="2" dataDxfId="181"/>
    <tableColumn id="3" xr3:uid="{395CA7B8-665D-419E-9612-4D3E1D2F0F33}" uniqueName="3" name="Column3" queryTableFieldId="3" dataDxfId="180"/>
    <tableColumn id="4" xr3:uid="{7C20576D-5641-4760-930A-A2308D11A665}" uniqueName="4" name="Column4" queryTableFieldId="4" dataDxfId="179"/>
    <tableColumn id="5" xr3:uid="{608B08D8-ECDE-4032-A1CB-9133614685D9}" uniqueName="5" name="Column5" queryTableFieldId="5" dataDxfId="178"/>
    <tableColumn id="6" xr3:uid="{FC63727F-0CF1-4346-A794-1E3B906FA774}" uniqueName="6" name="Column6" queryTableFieldId="6" dataDxfId="177"/>
    <tableColumn id="7" xr3:uid="{F8B11CDA-0A4C-4DFB-AA4A-E114A92ED31D}" uniqueName="7" name="Column7" queryTableFieldId="7" dataDxfId="176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56BFF04-E329-4E1D-83D2-32D743B5D61E}" name="moALg_ph9" displayName="moALg_ph9" ref="A1:G37" tableType="queryTable" totalsRowShown="0">
  <autoFilter ref="A1:G37" xr:uid="{D56BFF04-E329-4E1D-83D2-32D743B5D61E}"/>
  <tableColumns count="7">
    <tableColumn id="1" xr3:uid="{4B8C95AB-A5FF-44FF-A3D7-E0E87C384939}" uniqueName="1" name="Column1" queryTableFieldId="1" dataDxfId="175"/>
    <tableColumn id="2" xr3:uid="{09D10C2C-9A3C-4505-A08D-BE0A1FA40FD8}" uniqueName="2" name="Column2" queryTableFieldId="2" dataDxfId="174"/>
    <tableColumn id="3" xr3:uid="{8D66C6CA-254B-4EC0-AF20-949969243D94}" uniqueName="3" name="Column3" queryTableFieldId="3" dataDxfId="173"/>
    <tableColumn id="4" xr3:uid="{FEC72804-5120-4A05-ABE1-E126142491B8}" uniqueName="4" name="Column4" queryTableFieldId="4" dataDxfId="172"/>
    <tableColumn id="5" xr3:uid="{D9265500-0514-4B05-9682-715391C9C21A}" uniqueName="5" name="Column5" queryTableFieldId="5" dataDxfId="171"/>
    <tableColumn id="6" xr3:uid="{55BDB26B-A4C3-4D06-B355-2C8CA6A76698}" uniqueName="6" name="Column6" queryTableFieldId="6" dataDxfId="170"/>
    <tableColumn id="7" xr3:uid="{F073241F-7440-4CA2-B663-5FA536AA08BC}" uniqueName="7" name="Column7" queryTableFieldId="7" dataDxfId="169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5593673-E90D-48BB-A035-47BA379F629D}" name="moAlg_RPMI" displayName="moAlg_RPMI" ref="A1:G21" tableType="queryTable" totalsRowShown="0">
  <autoFilter ref="A1:G21" xr:uid="{D5593673-E90D-48BB-A035-47BA379F629D}"/>
  <tableColumns count="7">
    <tableColumn id="1" xr3:uid="{A13E072E-CA90-43B2-9AF2-6D64E3BB6E8F}" uniqueName="1" name="Column1" queryTableFieldId="1" dataDxfId="168"/>
    <tableColumn id="2" xr3:uid="{0BDA89AC-E709-46BD-B889-BC8B3C69A7F8}" uniqueName="2" name="Column2" queryTableFieldId="2" dataDxfId="167"/>
    <tableColumn id="3" xr3:uid="{1059B144-DAAC-453A-AAC1-263FA6F763F8}" uniqueName="3" name="Column3" queryTableFieldId="3" dataDxfId="166"/>
    <tableColumn id="4" xr3:uid="{44884BAB-4D67-4EA4-AF76-2B16F7571B03}" uniqueName="4" name="Column4" queryTableFieldId="4" dataDxfId="165"/>
    <tableColumn id="5" xr3:uid="{5EB198D5-ACDB-4307-A354-CE82F232DA9B}" uniqueName="5" name="Column5" queryTableFieldId="5" dataDxfId="164"/>
    <tableColumn id="6" xr3:uid="{6003210B-4F71-48E1-AD22-446FFF5C9E21}" uniqueName="6" name="Column6" queryTableFieldId="6" dataDxfId="163"/>
    <tableColumn id="7" xr3:uid="{411095BD-6B1C-4C57-9686-E8D8FD793A39}" uniqueName="7" name="Column7" queryTableFieldId="7" dataDxfId="162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F1CD05D-B664-42E1-8974-BCBC840E9D84}" name="moAlg_dmemR" displayName="moAlg_dmemR" ref="A1:G26" tableType="queryTable" totalsRowShown="0">
  <autoFilter ref="A1:G26" xr:uid="{5F1CD05D-B664-42E1-8974-BCBC840E9D84}"/>
  <tableColumns count="7">
    <tableColumn id="1" xr3:uid="{90DE422D-51A7-46C0-8814-5961E242E50A}" uniqueName="1" name="Column1" queryTableFieldId="1" dataDxfId="161"/>
    <tableColumn id="2" xr3:uid="{55029A33-BB6A-4B0D-ACCF-1E1CDA165031}" uniqueName="2" name="Column2" queryTableFieldId="2" dataDxfId="160"/>
    <tableColumn id="3" xr3:uid="{5207AB99-EC4A-402B-B2D7-6A2ABA3D22B3}" uniqueName="3" name="Column3" queryTableFieldId="3" dataDxfId="159"/>
    <tableColumn id="4" xr3:uid="{CFE3FA5E-FB7E-4973-B314-AA4DFA57B416}" uniqueName="4" name="Column4" queryTableFieldId="4" dataDxfId="158"/>
    <tableColumn id="5" xr3:uid="{7CC83030-80F8-4A16-864F-CDA027B2C7E5}" uniqueName="5" name="Column5" queryTableFieldId="5" dataDxfId="157"/>
    <tableColumn id="6" xr3:uid="{8289FAC1-F3EE-41A6-B73A-4320C8BD2DF3}" uniqueName="6" name="Column6" queryTableFieldId="6" dataDxfId="156"/>
    <tableColumn id="7" xr3:uid="{F721FF60-E618-443C-A460-4D4B242CF578}" uniqueName="7" name="Column7" queryTableFieldId="7" dataDxfId="155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809AFFF-912A-4170-B290-7B19E009FD26}" name="moAlg_dmemB" displayName="moAlg_dmemB" ref="A1:G18" tableType="queryTable" totalsRowShown="0">
  <autoFilter ref="A1:G18" xr:uid="{C809AFFF-912A-4170-B290-7B19E009FD26}"/>
  <tableColumns count="7">
    <tableColumn id="1" xr3:uid="{1A50459C-6EC4-4E4F-B7AD-BBAE5283708E}" uniqueName="1" name="Column1" queryTableFieldId="1" dataDxfId="154"/>
    <tableColumn id="2" xr3:uid="{8B1A83CE-D3AC-4639-B132-3442C562F5B9}" uniqueName="2" name="Column2" queryTableFieldId="2" dataDxfId="153"/>
    <tableColumn id="3" xr3:uid="{A0441945-556E-4002-A77B-D1E289560AF8}" uniqueName="3" name="Column3" queryTableFieldId="3" dataDxfId="152"/>
    <tableColumn id="4" xr3:uid="{12F22C60-434F-4DE7-9E5B-B79F32C1B4E7}" uniqueName="4" name="Column4" queryTableFieldId="4" dataDxfId="151"/>
    <tableColumn id="5" xr3:uid="{D68712FD-F263-4F33-BED9-085EAEBCFCA4}" uniqueName="5" name="Column5" queryTableFieldId="5" dataDxfId="150"/>
    <tableColumn id="6" xr3:uid="{2CB22DDD-B1B4-44DC-B7C5-57E8B57F9F34}" uniqueName="6" name="Column6" queryTableFieldId="6" dataDxfId="149"/>
    <tableColumn id="7" xr3:uid="{02E077E4-4F75-4C91-9886-9D3214BC3C7C}" uniqueName="7" name="Column7" queryTableFieldId="7" dataDxfId="148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48E25B3-0120-48C8-906D-145788F1E486}" name="moAlg_pbs" displayName="moAlg_pbs" ref="A1:G70" tableType="queryTable" totalsRowShown="0">
  <autoFilter ref="A1:G70" xr:uid="{948E25B3-0120-48C8-906D-145788F1E486}"/>
  <tableColumns count="7">
    <tableColumn id="1" xr3:uid="{AF27D2E5-0E74-43C5-9A54-E3AE9FD3CCAB}" uniqueName="1" name="Column1" queryTableFieldId="1" dataDxfId="147"/>
    <tableColumn id="2" xr3:uid="{63416CDC-6B15-4F82-8301-D6DB08D8D370}" uniqueName="2" name="Column2" queryTableFieldId="2" dataDxfId="146"/>
    <tableColumn id="3" xr3:uid="{515C2C02-E71E-494B-BE23-B4F12788006B}" uniqueName="3" name="Column3" queryTableFieldId="3" dataDxfId="145"/>
    <tableColumn id="4" xr3:uid="{F7B8186F-B2DA-468A-A25C-C713C20B5C5D}" uniqueName="4" name="Column4" queryTableFieldId="4" dataDxfId="144"/>
    <tableColumn id="5" xr3:uid="{4D3C3027-6A26-44CF-B68A-DBC68F6C4302}" uniqueName="5" name="Column5" queryTableFieldId="5" dataDxfId="143"/>
    <tableColumn id="6" xr3:uid="{BBB9E30F-39DE-42EF-849A-65781A731386}" uniqueName="6" name="Column6" queryTableFieldId="6" dataDxfId="142"/>
    <tableColumn id="7" xr3:uid="{77B5F4CB-BA48-4D90-8243-97B19F35C720}" uniqueName="7" name="Column7" queryTableFieldId="7" dataDxfId="141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390D0B3-8555-4DA1-91A4-EB28ADF930B0}" name="moAlg_pbs_2" displayName="moAlg_pbs_2" ref="A1:G15" tableType="queryTable" totalsRowShown="0">
  <autoFilter ref="A1:G15" xr:uid="{1390D0B3-8555-4DA1-91A4-EB28ADF930B0}"/>
  <tableColumns count="7">
    <tableColumn id="1" xr3:uid="{61990161-632A-4C84-B338-6613A9371B77}" uniqueName="1" name="Column1" queryTableFieldId="1" dataDxfId="140"/>
    <tableColumn id="2" xr3:uid="{EF24796F-94EC-4D5B-9199-C8550AEE5A1A}" uniqueName="2" name="Column2" queryTableFieldId="2" dataDxfId="139"/>
    <tableColumn id="3" xr3:uid="{9768FE3C-C60E-4766-9894-F3B5090D2262}" uniqueName="3" name="Column3" queryTableFieldId="3" dataDxfId="138"/>
    <tableColumn id="4" xr3:uid="{B43C294F-3C00-4485-AA4C-1561A948D6E8}" uniqueName="4" name="Column4" queryTableFieldId="4" dataDxfId="137"/>
    <tableColumn id="5" xr3:uid="{A223A991-B968-4981-B3FE-1A598167B4FA}" uniqueName="5" name="Column5" queryTableFieldId="5" dataDxfId="136"/>
    <tableColumn id="6" xr3:uid="{6741E7E4-8FE4-430D-8D19-58282E700F26}" uniqueName="6" name="Column6" queryTableFieldId="6" dataDxfId="135"/>
    <tableColumn id="7" xr3:uid="{1FF15C93-8A21-4FA7-8AE2-842DF380FA19}" uniqueName="7" name="Column7" queryTableFieldId="7" dataDxfId="13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1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1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D07F4-B03A-45FF-A4B9-F68BD86B84D0}">
  <sheetPr>
    <tabColor rgb="FFFF0000"/>
  </sheetPr>
  <dimension ref="A1:Q29"/>
  <sheetViews>
    <sheetView workbookViewId="0">
      <selection activeCell="K22" sqref="K22"/>
    </sheetView>
  </sheetViews>
  <sheetFormatPr baseColWidth="10" defaultRowHeight="14.5" x14ac:dyDescent="0.35"/>
  <cols>
    <col min="1" max="7" width="10.7265625" bestFit="1" customWidth="1"/>
    <col min="9" max="9" width="11.26953125" bestFit="1" customWidth="1"/>
    <col min="14" max="15" width="11.269531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7" ht="2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  <c r="N2" s="1" t="s">
        <v>125</v>
      </c>
      <c r="O2" s="1" t="s">
        <v>126</v>
      </c>
      <c r="P2" s="1" t="s">
        <v>127</v>
      </c>
      <c r="Q2" s="1" t="s">
        <v>128</v>
      </c>
    </row>
    <row r="3" spans="1:17" x14ac:dyDescent="0.35">
      <c r="A3" t="s">
        <v>14</v>
      </c>
      <c r="B3">
        <v>35755.89</v>
      </c>
      <c r="C3">
        <v>220.40600000000001</v>
      </c>
      <c r="D3">
        <v>814</v>
      </c>
      <c r="E3">
        <v>971</v>
      </c>
      <c r="F3">
        <v>166.02699999999999</v>
      </c>
      <c r="G3">
        <v>208.131</v>
      </c>
      <c r="I3">
        <f>GEOMEAN(C3,G3)</f>
        <v>214.1805807864009</v>
      </c>
      <c r="K3" t="s">
        <v>42</v>
      </c>
      <c r="L3" t="s">
        <v>43</v>
      </c>
      <c r="N3" s="1">
        <f>K4-2*L4</f>
        <v>68.053423372535278</v>
      </c>
      <c r="O3" s="2">
        <f>K4+2*L4</f>
        <v>272.6687991014611</v>
      </c>
      <c r="P3" s="1" t="str">
        <f>IF(I3&gt;$O$3,"outlier","")</f>
        <v/>
      </c>
      <c r="Q3" s="1" t="str">
        <f>IF(I3&lt;$N$3,"outlier","")</f>
        <v/>
      </c>
    </row>
    <row r="4" spans="1:17" x14ac:dyDescent="0.35">
      <c r="A4" t="s">
        <v>15</v>
      </c>
      <c r="B4">
        <v>23067.791000000001</v>
      </c>
      <c r="C4">
        <v>183.49199999999999</v>
      </c>
      <c r="D4">
        <v>628</v>
      </c>
      <c r="E4">
        <v>928</v>
      </c>
      <c r="F4">
        <v>72.813000000000002</v>
      </c>
      <c r="G4">
        <v>166.27500000000001</v>
      </c>
      <c r="I4">
        <f t="shared" ref="I4:I29" si="0">GEOMEAN(C4,G4)</f>
        <v>174.67149824742444</v>
      </c>
      <c r="K4">
        <f>GEOMEAN(I3:I29)</f>
        <v>170.3611112369982</v>
      </c>
      <c r="L4">
        <f>STDEV(I3:I29)</f>
        <v>51.15384393223146</v>
      </c>
      <c r="N4" s="3"/>
      <c r="O4" s="3"/>
      <c r="P4" s="1" t="str">
        <f t="shared" ref="P4:P29" si="1">IF(I4&gt;$O$3,"outlier","")</f>
        <v/>
      </c>
      <c r="Q4" s="1" t="str">
        <f t="shared" ref="Q4:Q29" si="2">IF(I4&lt;$N$3,"outlier","")</f>
        <v/>
      </c>
    </row>
    <row r="5" spans="1:17" x14ac:dyDescent="0.35">
      <c r="A5" t="s">
        <v>16</v>
      </c>
      <c r="B5">
        <v>22164.477999999999</v>
      </c>
      <c r="C5">
        <v>179.40700000000001</v>
      </c>
      <c r="D5">
        <v>1041</v>
      </c>
      <c r="E5">
        <v>1047</v>
      </c>
      <c r="F5">
        <v>42.445</v>
      </c>
      <c r="G5">
        <v>162.16499999999999</v>
      </c>
      <c r="I5">
        <f t="shared" si="0"/>
        <v>170.5682741748887</v>
      </c>
      <c r="N5" s="4"/>
      <c r="O5" s="4"/>
      <c r="P5" s="1" t="str">
        <f>IF(I5&gt;$O$3,"outlier","")</f>
        <v/>
      </c>
      <c r="Q5" s="1" t="str">
        <f>IF(I5&lt;$N$3,"outlier","")</f>
        <v/>
      </c>
    </row>
    <row r="6" spans="1:17" x14ac:dyDescent="0.35">
      <c r="A6" t="s">
        <v>17</v>
      </c>
      <c r="B6">
        <v>13625.823</v>
      </c>
      <c r="C6">
        <v>133.71899999999999</v>
      </c>
      <c r="D6">
        <v>434.42099999999999</v>
      </c>
      <c r="E6">
        <v>188.60400000000001</v>
      </c>
      <c r="F6">
        <v>0</v>
      </c>
      <c r="G6">
        <v>129.72800000000001</v>
      </c>
      <c r="I6">
        <f t="shared" si="0"/>
        <v>131.70838406115232</v>
      </c>
      <c r="M6" s="5"/>
      <c r="N6" s="6"/>
      <c r="O6" s="6"/>
      <c r="P6" s="1" t="str">
        <f t="shared" si="1"/>
        <v/>
      </c>
      <c r="Q6" s="1" t="str">
        <f t="shared" si="2"/>
        <v/>
      </c>
    </row>
    <row r="7" spans="1:17" x14ac:dyDescent="0.35">
      <c r="A7" t="s">
        <v>18</v>
      </c>
      <c r="B7">
        <v>41018.873</v>
      </c>
      <c r="C7">
        <v>248.10599999999999</v>
      </c>
      <c r="D7">
        <v>756</v>
      </c>
      <c r="E7">
        <v>768</v>
      </c>
      <c r="F7">
        <v>47.281999999999996</v>
      </c>
      <c r="G7">
        <v>211.96199999999999</v>
      </c>
      <c r="I7">
        <f t="shared" si="0"/>
        <v>229.32301230360636</v>
      </c>
      <c r="M7" s="5"/>
      <c r="N7" s="5"/>
      <c r="O7" s="5"/>
      <c r="P7" s="1" t="str">
        <f t="shared" si="1"/>
        <v/>
      </c>
      <c r="Q7" s="1" t="str">
        <f t="shared" si="2"/>
        <v/>
      </c>
    </row>
    <row r="8" spans="1:17" x14ac:dyDescent="0.35">
      <c r="A8" t="s">
        <v>19</v>
      </c>
      <c r="B8">
        <v>11482.501</v>
      </c>
      <c r="C8">
        <v>136.53399999999999</v>
      </c>
      <c r="D8">
        <v>1254</v>
      </c>
      <c r="E8">
        <v>816</v>
      </c>
      <c r="F8">
        <v>15.255000000000001</v>
      </c>
      <c r="G8">
        <v>110.217</v>
      </c>
      <c r="I8">
        <f t="shared" si="0"/>
        <v>122.67178925082979</v>
      </c>
      <c r="M8" s="27" t="s">
        <v>129</v>
      </c>
      <c r="N8" s="27"/>
      <c r="P8" s="1" t="str">
        <f t="shared" si="1"/>
        <v/>
      </c>
      <c r="Q8" s="1" t="str">
        <f t="shared" si="2"/>
        <v/>
      </c>
    </row>
    <row r="9" spans="1:17" x14ac:dyDescent="0.35">
      <c r="A9" t="s">
        <v>20</v>
      </c>
      <c r="B9">
        <v>18255.358</v>
      </c>
      <c r="C9">
        <v>172.572</v>
      </c>
      <c r="D9">
        <v>1422</v>
      </c>
      <c r="E9">
        <v>428</v>
      </c>
      <c r="F9">
        <v>53.307000000000002</v>
      </c>
      <c r="G9">
        <v>134.67099999999999</v>
      </c>
      <c r="I9">
        <f t="shared" si="0"/>
        <v>152.44816762427811</v>
      </c>
      <c r="M9" s="7" t="s">
        <v>130</v>
      </c>
      <c r="N9" s="7" t="s">
        <v>131</v>
      </c>
      <c r="P9" s="1" t="str">
        <f t="shared" si="1"/>
        <v/>
      </c>
      <c r="Q9" s="1" t="str">
        <f t="shared" si="2"/>
        <v/>
      </c>
    </row>
    <row r="10" spans="1:17" x14ac:dyDescent="0.35">
      <c r="A10" t="s">
        <v>21</v>
      </c>
      <c r="B10">
        <v>108929.46</v>
      </c>
      <c r="C10">
        <v>411.31299999999999</v>
      </c>
      <c r="D10">
        <v>675</v>
      </c>
      <c r="E10">
        <v>1373</v>
      </c>
      <c r="F10">
        <v>83.266000000000005</v>
      </c>
      <c r="G10">
        <v>343.44</v>
      </c>
      <c r="H10" s="8"/>
      <c r="I10" s="8">
        <f t="shared" si="0"/>
        <v>375.84749130465138</v>
      </c>
      <c r="J10" s="8"/>
      <c r="K10" s="8"/>
      <c r="L10" s="8"/>
      <c r="M10" s="7">
        <f>GEOMEAN(I3:I9,I11:I29)</f>
        <v>165.25457643099134</v>
      </c>
      <c r="N10" s="7">
        <f>STDEV(I3:I9,I11:I29)</f>
        <v>32.652404074883478</v>
      </c>
      <c r="O10" s="8"/>
      <c r="P10" s="10" t="str">
        <f t="shared" si="1"/>
        <v>outlier</v>
      </c>
      <c r="Q10" s="1" t="str">
        <f t="shared" si="2"/>
        <v/>
      </c>
    </row>
    <row r="11" spans="1:17" x14ac:dyDescent="0.35">
      <c r="A11" t="s">
        <v>22</v>
      </c>
      <c r="B11">
        <v>36405.381000000001</v>
      </c>
      <c r="C11">
        <v>221.535</v>
      </c>
      <c r="D11">
        <v>577.78700000000003</v>
      </c>
      <c r="E11">
        <v>323.15499999999997</v>
      </c>
      <c r="F11">
        <v>0</v>
      </c>
      <c r="G11">
        <v>209.227</v>
      </c>
      <c r="I11">
        <f t="shared" si="0"/>
        <v>215.29306408939419</v>
      </c>
      <c r="P11" s="1" t="str">
        <f t="shared" si="1"/>
        <v/>
      </c>
      <c r="Q11" s="1" t="str">
        <f t="shared" si="2"/>
        <v/>
      </c>
    </row>
    <row r="12" spans="1:17" x14ac:dyDescent="0.35">
      <c r="A12" t="s">
        <v>23</v>
      </c>
      <c r="B12">
        <v>13594.842000000001</v>
      </c>
      <c r="C12">
        <v>138.376</v>
      </c>
      <c r="D12">
        <v>460.36700000000002</v>
      </c>
      <c r="E12">
        <v>296.70999999999998</v>
      </c>
      <c r="F12">
        <v>0</v>
      </c>
      <c r="G12">
        <v>125.071</v>
      </c>
      <c r="I12">
        <f t="shared" si="0"/>
        <v>131.55540542296239</v>
      </c>
      <c r="P12" s="1" t="str">
        <f t="shared" si="1"/>
        <v/>
      </c>
      <c r="Q12" s="1" t="str">
        <f t="shared" si="2"/>
        <v/>
      </c>
    </row>
    <row r="13" spans="1:17" x14ac:dyDescent="0.35">
      <c r="A13" t="s">
        <v>24</v>
      </c>
      <c r="B13">
        <v>22371.938999999998</v>
      </c>
      <c r="C13">
        <v>172.30500000000001</v>
      </c>
      <c r="D13">
        <v>436.916</v>
      </c>
      <c r="E13">
        <v>322.32299999999998</v>
      </c>
      <c r="F13">
        <v>90</v>
      </c>
      <c r="G13">
        <v>165.31899999999999</v>
      </c>
      <c r="I13">
        <f t="shared" si="0"/>
        <v>168.77585815216582</v>
      </c>
      <c r="P13" s="1" t="str">
        <f t="shared" si="1"/>
        <v/>
      </c>
      <c r="Q13" s="1" t="str">
        <f t="shared" si="2"/>
        <v/>
      </c>
    </row>
    <row r="14" spans="1:17" x14ac:dyDescent="0.35">
      <c r="A14" t="s">
        <v>25</v>
      </c>
      <c r="B14">
        <v>24587.734</v>
      </c>
      <c r="C14">
        <v>180.953</v>
      </c>
      <c r="D14">
        <v>519.90800000000002</v>
      </c>
      <c r="E14">
        <v>447.06099999999998</v>
      </c>
      <c r="F14">
        <v>90</v>
      </c>
      <c r="G14">
        <v>172.97</v>
      </c>
      <c r="I14">
        <f t="shared" si="0"/>
        <v>176.91647862762812</v>
      </c>
      <c r="P14" s="1" t="str">
        <f t="shared" si="1"/>
        <v/>
      </c>
      <c r="Q14" s="1" t="str">
        <f t="shared" si="2"/>
        <v/>
      </c>
    </row>
    <row r="15" spans="1:17" x14ac:dyDescent="0.35">
      <c r="A15" t="s">
        <v>26</v>
      </c>
      <c r="B15">
        <v>26280.173999999999</v>
      </c>
      <c r="C15">
        <v>185.61</v>
      </c>
      <c r="D15">
        <v>580.44799999999998</v>
      </c>
      <c r="E15">
        <v>275.75400000000002</v>
      </c>
      <c r="F15">
        <v>90</v>
      </c>
      <c r="G15">
        <v>180.28800000000001</v>
      </c>
      <c r="I15">
        <f t="shared" si="0"/>
        <v>182.92964680444774</v>
      </c>
      <c r="P15" s="1" t="str">
        <f t="shared" si="1"/>
        <v/>
      </c>
      <c r="Q15" s="1" t="str">
        <f t="shared" si="2"/>
        <v/>
      </c>
    </row>
    <row r="16" spans="1:17" x14ac:dyDescent="0.35">
      <c r="A16" t="s">
        <v>27</v>
      </c>
      <c r="B16">
        <v>21546.631000000001</v>
      </c>
      <c r="C16">
        <v>168.64599999999999</v>
      </c>
      <c r="D16">
        <v>338.78899999999999</v>
      </c>
      <c r="E16">
        <v>365.89800000000002</v>
      </c>
      <c r="F16">
        <v>90</v>
      </c>
      <c r="G16">
        <v>162.65799999999999</v>
      </c>
      <c r="I16">
        <f t="shared" si="0"/>
        <v>165.62494095998946</v>
      </c>
      <c r="P16" s="1" t="str">
        <f t="shared" si="1"/>
        <v/>
      </c>
      <c r="Q16" s="1" t="str">
        <f t="shared" si="2"/>
        <v/>
      </c>
    </row>
    <row r="17" spans="1:17" x14ac:dyDescent="0.35">
      <c r="A17" t="s">
        <v>28</v>
      </c>
      <c r="B17">
        <v>28270.915000000001</v>
      </c>
      <c r="C17">
        <v>216.821</v>
      </c>
      <c r="D17">
        <v>646</v>
      </c>
      <c r="E17">
        <v>1056</v>
      </c>
      <c r="F17">
        <v>41.393000000000001</v>
      </c>
      <c r="G17">
        <v>173.17400000000001</v>
      </c>
      <c r="I17">
        <f t="shared" si="0"/>
        <v>193.77244348461937</v>
      </c>
      <c r="P17" s="1" t="str">
        <f t="shared" si="1"/>
        <v/>
      </c>
      <c r="Q17" s="1" t="str">
        <f t="shared" si="2"/>
        <v/>
      </c>
    </row>
    <row r="18" spans="1:17" x14ac:dyDescent="0.35">
      <c r="A18" t="s">
        <v>29</v>
      </c>
      <c r="B18">
        <v>13461.513000000001</v>
      </c>
      <c r="C18">
        <v>146.04499999999999</v>
      </c>
      <c r="D18">
        <v>1545</v>
      </c>
      <c r="E18">
        <v>1364</v>
      </c>
      <c r="F18">
        <v>123.292</v>
      </c>
      <c r="G18">
        <v>121.35599999999999</v>
      </c>
      <c r="I18">
        <f t="shared" si="0"/>
        <v>133.12939953293562</v>
      </c>
      <c r="P18" s="1" t="str">
        <f t="shared" si="1"/>
        <v/>
      </c>
      <c r="Q18" s="1" t="str">
        <f t="shared" si="2"/>
        <v/>
      </c>
    </row>
    <row r="19" spans="1:17" x14ac:dyDescent="0.35">
      <c r="A19" t="s">
        <v>30</v>
      </c>
      <c r="B19">
        <v>19489.392</v>
      </c>
      <c r="C19">
        <v>171.81</v>
      </c>
      <c r="D19">
        <v>1161</v>
      </c>
      <c r="E19">
        <v>1876</v>
      </c>
      <c r="F19">
        <v>65.766999999999996</v>
      </c>
      <c r="G19">
        <v>150.83500000000001</v>
      </c>
      <c r="I19">
        <f t="shared" si="0"/>
        <v>160.98124533621922</v>
      </c>
      <c r="P19" s="1" t="str">
        <f t="shared" si="1"/>
        <v/>
      </c>
      <c r="Q19" s="1" t="str">
        <f t="shared" si="2"/>
        <v/>
      </c>
    </row>
    <row r="20" spans="1:17" x14ac:dyDescent="0.35">
      <c r="A20" t="s">
        <v>31</v>
      </c>
      <c r="B20">
        <v>23297.602999999999</v>
      </c>
      <c r="C20">
        <v>195.328</v>
      </c>
      <c r="D20">
        <v>637</v>
      </c>
      <c r="E20">
        <v>1504</v>
      </c>
      <c r="F20">
        <v>138.38300000000001</v>
      </c>
      <c r="G20">
        <v>158.904</v>
      </c>
      <c r="I20">
        <f t="shared" si="0"/>
        <v>176.17718499283612</v>
      </c>
      <c r="P20" s="1" t="str">
        <f t="shared" si="1"/>
        <v/>
      </c>
      <c r="Q20" s="1" t="str">
        <f t="shared" si="2"/>
        <v/>
      </c>
    </row>
    <row r="21" spans="1:17" x14ac:dyDescent="0.35">
      <c r="A21" t="s">
        <v>32</v>
      </c>
      <c r="B21">
        <v>21271.898000000001</v>
      </c>
      <c r="C21">
        <v>176.077</v>
      </c>
      <c r="D21">
        <v>602</v>
      </c>
      <c r="E21">
        <v>1231</v>
      </c>
      <c r="F21">
        <v>171.85499999999999</v>
      </c>
      <c r="G21">
        <v>153.27199999999999</v>
      </c>
      <c r="I21">
        <f t="shared" si="0"/>
        <v>164.27925597591437</v>
      </c>
      <c r="P21" s="1" t="str">
        <f t="shared" si="1"/>
        <v/>
      </c>
      <c r="Q21" s="1" t="str">
        <f t="shared" si="2"/>
        <v/>
      </c>
    </row>
    <row r="22" spans="1:17" x14ac:dyDescent="0.35">
      <c r="A22" t="s">
        <v>33</v>
      </c>
      <c r="B22">
        <v>8711.1530000000002</v>
      </c>
      <c r="C22">
        <v>113.925</v>
      </c>
      <c r="D22">
        <v>1859</v>
      </c>
      <c r="E22">
        <v>753</v>
      </c>
      <c r="F22">
        <v>107.85299999999999</v>
      </c>
      <c r="G22">
        <v>94.873000000000005</v>
      </c>
      <c r="I22">
        <f t="shared" si="0"/>
        <v>103.96348649886652</v>
      </c>
      <c r="P22" s="1" t="str">
        <f t="shared" si="1"/>
        <v/>
      </c>
      <c r="Q22" s="1" t="str">
        <f t="shared" si="2"/>
        <v/>
      </c>
    </row>
    <row r="23" spans="1:17" x14ac:dyDescent="0.35">
      <c r="A23" t="s">
        <v>34</v>
      </c>
      <c r="B23">
        <v>28315.284</v>
      </c>
      <c r="C23">
        <v>212.274</v>
      </c>
      <c r="D23">
        <v>1280</v>
      </c>
      <c r="E23">
        <v>1321</v>
      </c>
      <c r="F23">
        <v>22.867999999999999</v>
      </c>
      <c r="G23">
        <v>169.05699999999999</v>
      </c>
      <c r="I23">
        <f t="shared" si="0"/>
        <v>189.43707561615281</v>
      </c>
      <c r="P23" s="1" t="str">
        <f t="shared" si="1"/>
        <v/>
      </c>
      <c r="Q23" s="1" t="str">
        <f t="shared" si="2"/>
        <v/>
      </c>
    </row>
    <row r="24" spans="1:17" x14ac:dyDescent="0.35">
      <c r="A24" t="s">
        <v>35</v>
      </c>
      <c r="B24">
        <v>8382.0920000000006</v>
      </c>
      <c r="C24">
        <v>117.56</v>
      </c>
      <c r="D24">
        <v>908</v>
      </c>
      <c r="E24">
        <v>1623</v>
      </c>
      <c r="F24">
        <v>53.746000000000002</v>
      </c>
      <c r="G24">
        <v>91.730999999999995</v>
      </c>
      <c r="I24">
        <f t="shared" si="0"/>
        <v>103.84554087682339</v>
      </c>
      <c r="P24" s="1" t="str">
        <f t="shared" si="1"/>
        <v/>
      </c>
      <c r="Q24" s="1" t="str">
        <f t="shared" si="2"/>
        <v/>
      </c>
    </row>
    <row r="25" spans="1:17" x14ac:dyDescent="0.35">
      <c r="A25" t="s">
        <v>36</v>
      </c>
      <c r="B25">
        <v>20068.07</v>
      </c>
      <c r="C25">
        <v>171.45</v>
      </c>
      <c r="D25">
        <v>1280</v>
      </c>
      <c r="E25">
        <v>1123</v>
      </c>
      <c r="F25">
        <v>49.17</v>
      </c>
      <c r="G25">
        <v>151.06200000000001</v>
      </c>
      <c r="I25">
        <f t="shared" si="0"/>
        <v>160.93346420182473</v>
      </c>
      <c r="P25" s="1" t="str">
        <f t="shared" si="1"/>
        <v/>
      </c>
      <c r="Q25" s="1" t="str">
        <f t="shared" si="2"/>
        <v/>
      </c>
    </row>
    <row r="26" spans="1:17" x14ac:dyDescent="0.35">
      <c r="A26" t="s">
        <v>37</v>
      </c>
      <c r="B26">
        <v>29965.236000000001</v>
      </c>
      <c r="C26">
        <v>202.07499999999999</v>
      </c>
      <c r="D26">
        <v>93</v>
      </c>
      <c r="E26">
        <v>496</v>
      </c>
      <c r="F26">
        <v>10.145</v>
      </c>
      <c r="G26">
        <v>191.012</v>
      </c>
      <c r="I26">
        <f t="shared" si="0"/>
        <v>196.4656455973919</v>
      </c>
      <c r="P26" s="1" t="str">
        <f t="shared" si="1"/>
        <v/>
      </c>
      <c r="Q26" s="1" t="str">
        <f t="shared" si="2"/>
        <v/>
      </c>
    </row>
    <row r="27" spans="1:17" x14ac:dyDescent="0.35">
      <c r="A27" t="s">
        <v>38</v>
      </c>
      <c r="B27">
        <v>29808.782999999999</v>
      </c>
      <c r="C27">
        <v>210.70400000000001</v>
      </c>
      <c r="D27">
        <v>2047</v>
      </c>
      <c r="E27">
        <v>744</v>
      </c>
      <c r="F27">
        <v>72.165999999999997</v>
      </c>
      <c r="G27">
        <v>182.911</v>
      </c>
      <c r="I27">
        <f t="shared" si="0"/>
        <v>196.31627376251822</v>
      </c>
      <c r="P27" s="1" t="str">
        <f t="shared" si="1"/>
        <v/>
      </c>
      <c r="Q27" s="1" t="str">
        <f t="shared" si="2"/>
        <v/>
      </c>
    </row>
    <row r="28" spans="1:17" x14ac:dyDescent="0.35">
      <c r="A28" t="s">
        <v>39</v>
      </c>
      <c r="B28">
        <v>29984.488000000001</v>
      </c>
      <c r="C28">
        <v>207.23500000000001</v>
      </c>
      <c r="D28">
        <v>425</v>
      </c>
      <c r="E28">
        <v>1320</v>
      </c>
      <c r="F28">
        <v>135.715</v>
      </c>
      <c r="G28">
        <v>188.614</v>
      </c>
      <c r="I28">
        <f t="shared" si="0"/>
        <v>197.70539266797959</v>
      </c>
      <c r="P28" s="1" t="str">
        <f t="shared" si="1"/>
        <v/>
      </c>
      <c r="Q28" s="1" t="str">
        <f t="shared" si="2"/>
        <v/>
      </c>
    </row>
    <row r="29" spans="1:17" x14ac:dyDescent="0.35">
      <c r="A29" t="s">
        <v>40</v>
      </c>
      <c r="B29">
        <v>21880.007000000001</v>
      </c>
      <c r="C29">
        <v>172.02500000000001</v>
      </c>
      <c r="D29">
        <v>1489</v>
      </c>
      <c r="E29">
        <v>838</v>
      </c>
      <c r="F29">
        <v>168.625</v>
      </c>
      <c r="G29">
        <v>165.36699999999999</v>
      </c>
      <c r="I29">
        <f t="shared" si="0"/>
        <v>168.66315002098116</v>
      </c>
      <c r="P29" s="1" t="str">
        <f t="shared" si="1"/>
        <v/>
      </c>
      <c r="Q29" s="1" t="str">
        <f t="shared" si="2"/>
        <v/>
      </c>
    </row>
  </sheetData>
  <mergeCells count="1">
    <mergeCell ref="M8:N8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C006A-0F4E-4D06-8F8C-AAFA650D4A5D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EC2B5-8E16-484A-9013-26D6E9A17E89}">
  <sheetPr>
    <tabColor theme="7"/>
  </sheetPr>
  <dimension ref="A1:Q30"/>
  <sheetViews>
    <sheetView topLeftCell="A25" workbookViewId="0">
      <selection activeCell="D25" sqref="D25"/>
    </sheetView>
  </sheetViews>
  <sheetFormatPr baseColWidth="10" defaultRowHeight="14.5" x14ac:dyDescent="0.35"/>
  <cols>
    <col min="1" max="7" width="10.7265625" bestFit="1" customWidth="1"/>
    <col min="14" max="14" width="11.269531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7" ht="2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  <c r="N2" s="1" t="s">
        <v>125</v>
      </c>
      <c r="O2" s="1" t="s">
        <v>126</v>
      </c>
      <c r="P2" s="1" t="s">
        <v>127</v>
      </c>
      <c r="Q2" s="1" t="s">
        <v>128</v>
      </c>
    </row>
    <row r="3" spans="1:17" x14ac:dyDescent="0.35">
      <c r="A3" t="s">
        <v>14</v>
      </c>
      <c r="B3">
        <v>126303.966</v>
      </c>
      <c r="C3">
        <v>453.589</v>
      </c>
      <c r="D3">
        <v>1648</v>
      </c>
      <c r="E3">
        <v>1446</v>
      </c>
      <c r="F3">
        <v>65.013999999999996</v>
      </c>
      <c r="G3">
        <v>374.68299999999999</v>
      </c>
      <c r="H3" s="8"/>
      <c r="I3" s="8">
        <f>GEOMEAN(C3,G3)</f>
        <v>412.25245576830707</v>
      </c>
      <c r="J3" s="8"/>
      <c r="K3" t="s">
        <v>42</v>
      </c>
      <c r="L3" t="s">
        <v>43</v>
      </c>
      <c r="N3" s="1">
        <f>K4-2*L4</f>
        <v>117.48879971927187</v>
      </c>
      <c r="O3" s="2">
        <f>K4+2*L4</f>
        <v>407.75603778102214</v>
      </c>
      <c r="P3" s="10" t="str">
        <f>IF(I3&gt;$O$3,"outlier","")</f>
        <v>outlier</v>
      </c>
      <c r="Q3" s="10" t="str">
        <f>IF(I3&lt;$N$3,"outlier","")</f>
        <v/>
      </c>
    </row>
    <row r="4" spans="1:17" x14ac:dyDescent="0.35">
      <c r="A4" t="s">
        <v>15</v>
      </c>
      <c r="B4">
        <v>58216.124000000003</v>
      </c>
      <c r="C4">
        <v>274.42399999999998</v>
      </c>
      <c r="D4">
        <v>568.14</v>
      </c>
      <c r="E4">
        <v>476.33300000000003</v>
      </c>
      <c r="F4">
        <v>90</v>
      </c>
      <c r="G4">
        <v>270.09899999999999</v>
      </c>
      <c r="I4">
        <f t="shared" ref="I4:I30" si="0">GEOMEAN(C4,G4)</f>
        <v>272.25291178608171</v>
      </c>
      <c r="K4">
        <f>GEOMEAN(I3:I30)</f>
        <v>262.62241875014701</v>
      </c>
      <c r="L4">
        <f>STDEV(I3:I30)</f>
        <v>72.566809515437569</v>
      </c>
      <c r="N4" s="3"/>
      <c r="O4" s="3"/>
      <c r="P4" s="1" t="str">
        <f t="shared" ref="P4:P30" si="1">IF(I4&gt;$O$3,"outlier","")</f>
        <v/>
      </c>
      <c r="Q4" s="1" t="str">
        <f t="shared" ref="Q4:Q30" si="2">IF(I4&lt;$N$3,"outlier","")</f>
        <v/>
      </c>
    </row>
    <row r="5" spans="1:17" x14ac:dyDescent="0.35">
      <c r="A5" t="s">
        <v>16</v>
      </c>
      <c r="B5">
        <v>87338.570999999996</v>
      </c>
      <c r="C5">
        <v>333.96499999999997</v>
      </c>
      <c r="D5">
        <v>436.084</v>
      </c>
      <c r="E5">
        <v>272.59399999999999</v>
      </c>
      <c r="F5">
        <v>0</v>
      </c>
      <c r="G5">
        <v>332.96699999999998</v>
      </c>
      <c r="I5">
        <f t="shared" si="0"/>
        <v>333.46562664688543</v>
      </c>
      <c r="N5" s="4"/>
      <c r="O5" s="4"/>
      <c r="P5" s="1" t="str">
        <f t="shared" si="1"/>
        <v/>
      </c>
      <c r="Q5" s="1" t="str">
        <f t="shared" si="2"/>
        <v/>
      </c>
    </row>
    <row r="6" spans="1:17" x14ac:dyDescent="0.35">
      <c r="A6" t="s">
        <v>17</v>
      </c>
      <c r="B6">
        <v>63572.05</v>
      </c>
      <c r="C6">
        <v>290.72300000000001</v>
      </c>
      <c r="D6">
        <v>349.59899999999999</v>
      </c>
      <c r="E6">
        <v>293.88299999999998</v>
      </c>
      <c r="F6">
        <v>0</v>
      </c>
      <c r="G6">
        <v>278.41500000000002</v>
      </c>
      <c r="I6">
        <f t="shared" si="0"/>
        <v>284.50244998066364</v>
      </c>
      <c r="M6" s="5"/>
      <c r="N6" s="6"/>
      <c r="O6" s="6"/>
      <c r="P6" s="1" t="str">
        <f t="shared" si="1"/>
        <v/>
      </c>
      <c r="Q6" s="1" t="str">
        <f t="shared" si="2"/>
        <v/>
      </c>
    </row>
    <row r="7" spans="1:17" x14ac:dyDescent="0.35">
      <c r="A7" t="s">
        <v>18</v>
      </c>
      <c r="B7">
        <v>100405.853</v>
      </c>
      <c r="C7">
        <v>369.89</v>
      </c>
      <c r="D7">
        <v>210.89</v>
      </c>
      <c r="E7">
        <v>448.89100000000002</v>
      </c>
      <c r="F7">
        <v>0</v>
      </c>
      <c r="G7">
        <v>345.608</v>
      </c>
      <c r="I7">
        <f t="shared" si="0"/>
        <v>357.54292486357497</v>
      </c>
      <c r="M7" s="5"/>
      <c r="N7" s="5"/>
      <c r="O7" s="5"/>
      <c r="P7" s="1" t="str">
        <f t="shared" si="1"/>
        <v/>
      </c>
      <c r="Q7" s="1" t="str">
        <f t="shared" si="2"/>
        <v/>
      </c>
    </row>
    <row r="8" spans="1:17" x14ac:dyDescent="0.35">
      <c r="A8" t="s">
        <v>19</v>
      </c>
      <c r="B8">
        <v>63305.171999999999</v>
      </c>
      <c r="C8">
        <v>285.40100000000001</v>
      </c>
      <c r="D8">
        <v>489.80500000000001</v>
      </c>
      <c r="E8">
        <v>541.197</v>
      </c>
      <c r="F8">
        <v>90</v>
      </c>
      <c r="G8">
        <v>282.40699999999998</v>
      </c>
      <c r="I8">
        <f t="shared" si="0"/>
        <v>283.90005320006543</v>
      </c>
      <c r="M8" s="27" t="s">
        <v>129</v>
      </c>
      <c r="N8" s="27"/>
      <c r="P8" s="1" t="str">
        <f t="shared" si="1"/>
        <v/>
      </c>
      <c r="Q8" s="1" t="str">
        <f t="shared" si="2"/>
        <v/>
      </c>
    </row>
    <row r="9" spans="1:17" x14ac:dyDescent="0.35">
      <c r="A9" t="s">
        <v>20</v>
      </c>
      <c r="B9">
        <v>47957.368000000002</v>
      </c>
      <c r="C9">
        <v>313.45499999999998</v>
      </c>
      <c r="D9">
        <v>156</v>
      </c>
      <c r="E9">
        <v>887</v>
      </c>
      <c r="F9">
        <v>9.282</v>
      </c>
      <c r="G9">
        <v>204.09700000000001</v>
      </c>
      <c r="I9">
        <f t="shared" si="0"/>
        <v>252.93324244748851</v>
      </c>
      <c r="M9" s="7" t="s">
        <v>130</v>
      </c>
      <c r="N9" s="7" t="s">
        <v>131</v>
      </c>
      <c r="P9" s="1" t="str">
        <f t="shared" si="1"/>
        <v/>
      </c>
      <c r="Q9" s="1" t="str">
        <f t="shared" si="2"/>
        <v/>
      </c>
    </row>
    <row r="10" spans="1:17" x14ac:dyDescent="0.35">
      <c r="A10" t="s">
        <v>21</v>
      </c>
      <c r="B10">
        <v>40238.377</v>
      </c>
      <c r="C10">
        <v>330.43400000000003</v>
      </c>
      <c r="D10">
        <v>1336</v>
      </c>
      <c r="E10">
        <v>170</v>
      </c>
      <c r="F10">
        <v>157.38499999999999</v>
      </c>
      <c r="G10">
        <v>176.73099999999999</v>
      </c>
      <c r="I10">
        <f t="shared" si="0"/>
        <v>241.65663916805599</v>
      </c>
      <c r="M10" s="7">
        <f>GEOMEAN(I4:I18,I20:I30)</f>
        <v>253.03079473511173</v>
      </c>
      <c r="N10" s="7">
        <f>STDEV(I4:I18,I20:I30)</f>
        <v>60.198880124796226</v>
      </c>
      <c r="P10" s="1" t="str">
        <f t="shared" si="1"/>
        <v/>
      </c>
      <c r="Q10" s="1" t="str">
        <f t="shared" si="2"/>
        <v/>
      </c>
    </row>
    <row r="11" spans="1:17" x14ac:dyDescent="0.35">
      <c r="A11" t="s">
        <v>22</v>
      </c>
      <c r="B11">
        <v>23367.31</v>
      </c>
      <c r="C11">
        <v>224.19800000000001</v>
      </c>
      <c r="D11">
        <v>1268</v>
      </c>
      <c r="E11">
        <v>1040</v>
      </c>
      <c r="F11">
        <v>23.521999999999998</v>
      </c>
      <c r="G11">
        <v>141.863</v>
      </c>
      <c r="I11">
        <f t="shared" si="0"/>
        <v>178.34068765707954</v>
      </c>
      <c r="P11" s="1" t="str">
        <f t="shared" si="1"/>
        <v/>
      </c>
      <c r="Q11" s="1" t="str">
        <f t="shared" si="2"/>
        <v/>
      </c>
    </row>
    <row r="12" spans="1:17" x14ac:dyDescent="0.35">
      <c r="A12" t="s">
        <v>23</v>
      </c>
      <c r="B12">
        <v>40322.468000000001</v>
      </c>
      <c r="C12">
        <v>246.61199999999999</v>
      </c>
      <c r="D12">
        <v>1267</v>
      </c>
      <c r="E12">
        <v>1158</v>
      </c>
      <c r="F12">
        <v>1.855</v>
      </c>
      <c r="G12">
        <v>212.52500000000001</v>
      </c>
      <c r="I12">
        <f t="shared" si="0"/>
        <v>228.93495866730359</v>
      </c>
      <c r="P12" s="1" t="str">
        <f t="shared" si="1"/>
        <v/>
      </c>
      <c r="Q12" s="1" t="str">
        <f t="shared" si="2"/>
        <v/>
      </c>
    </row>
    <row r="13" spans="1:17" x14ac:dyDescent="0.35">
      <c r="A13" t="s">
        <v>24</v>
      </c>
      <c r="B13">
        <v>15205.182000000001</v>
      </c>
      <c r="C13">
        <v>181.96100000000001</v>
      </c>
      <c r="D13">
        <v>1290</v>
      </c>
      <c r="E13">
        <v>1126</v>
      </c>
      <c r="F13">
        <v>119.095</v>
      </c>
      <c r="G13">
        <v>119.015</v>
      </c>
      <c r="I13">
        <f t="shared" si="0"/>
        <v>147.16007751764744</v>
      </c>
      <c r="P13" s="1" t="str">
        <f t="shared" si="1"/>
        <v/>
      </c>
      <c r="Q13" s="1" t="str">
        <f t="shared" si="2"/>
        <v/>
      </c>
    </row>
    <row r="14" spans="1:17" x14ac:dyDescent="0.35">
      <c r="A14" t="s">
        <v>25</v>
      </c>
      <c r="B14">
        <v>108851.344</v>
      </c>
      <c r="C14">
        <v>561.78599999999994</v>
      </c>
      <c r="D14">
        <v>226</v>
      </c>
      <c r="E14">
        <v>1048</v>
      </c>
      <c r="F14">
        <v>19.401</v>
      </c>
      <c r="G14">
        <v>266.767</v>
      </c>
      <c r="I14">
        <f t="shared" si="0"/>
        <v>387.12525862051416</v>
      </c>
      <c r="P14" s="1" t="str">
        <f t="shared" si="1"/>
        <v/>
      </c>
      <c r="Q14" s="1" t="str">
        <f t="shared" si="2"/>
        <v/>
      </c>
    </row>
    <row r="15" spans="1:17" x14ac:dyDescent="0.35">
      <c r="A15" t="s">
        <v>26</v>
      </c>
      <c r="B15">
        <v>42872.745000000003</v>
      </c>
      <c r="C15">
        <v>281.89699999999999</v>
      </c>
      <c r="D15">
        <v>741</v>
      </c>
      <c r="E15">
        <v>1615</v>
      </c>
      <c r="F15">
        <v>22.843</v>
      </c>
      <c r="G15">
        <v>195.358</v>
      </c>
      <c r="I15">
        <f t="shared" si="0"/>
        <v>234.6717582624718</v>
      </c>
      <c r="P15" s="1" t="str">
        <f t="shared" si="1"/>
        <v/>
      </c>
      <c r="Q15" s="1" t="str">
        <f t="shared" si="2"/>
        <v/>
      </c>
    </row>
    <row r="16" spans="1:17" x14ac:dyDescent="0.35">
      <c r="A16" t="s">
        <v>27</v>
      </c>
      <c r="B16">
        <v>66241.826000000001</v>
      </c>
      <c r="C16">
        <v>412.29899999999998</v>
      </c>
      <c r="D16">
        <v>1026</v>
      </c>
      <c r="E16">
        <v>589</v>
      </c>
      <c r="F16">
        <v>146.61799999999999</v>
      </c>
      <c r="G16">
        <v>246.76900000000001</v>
      </c>
      <c r="I16">
        <f t="shared" si="0"/>
        <v>318.97117727311974</v>
      </c>
      <c r="P16" s="1" t="str">
        <f t="shared" si="1"/>
        <v/>
      </c>
      <c r="Q16" s="1" t="str">
        <f t="shared" si="2"/>
        <v/>
      </c>
    </row>
    <row r="17" spans="1:17" x14ac:dyDescent="0.35">
      <c r="A17" t="s">
        <v>28</v>
      </c>
      <c r="B17">
        <v>43205.457999999999</v>
      </c>
      <c r="C17">
        <v>251.26599999999999</v>
      </c>
      <c r="D17">
        <v>1937</v>
      </c>
      <c r="E17">
        <v>905</v>
      </c>
      <c r="F17">
        <v>59.972999999999999</v>
      </c>
      <c r="G17">
        <v>218.346</v>
      </c>
      <c r="I17">
        <f t="shared" si="0"/>
        <v>234.22836300499563</v>
      </c>
      <c r="P17" s="1" t="str">
        <f t="shared" si="1"/>
        <v/>
      </c>
      <c r="Q17" s="1" t="str">
        <f t="shared" si="2"/>
        <v/>
      </c>
    </row>
    <row r="18" spans="1:17" x14ac:dyDescent="0.35">
      <c r="A18" t="s">
        <v>29</v>
      </c>
      <c r="B18">
        <v>49042.915000000001</v>
      </c>
      <c r="C18">
        <v>295.435</v>
      </c>
      <c r="D18">
        <v>1001</v>
      </c>
      <c r="E18">
        <v>77</v>
      </c>
      <c r="F18">
        <v>166.05799999999999</v>
      </c>
      <c r="G18">
        <v>200.911</v>
      </c>
      <c r="I18">
        <f t="shared" si="0"/>
        <v>243.63115828029879</v>
      </c>
      <c r="P18" s="1" t="str">
        <f t="shared" si="1"/>
        <v/>
      </c>
      <c r="Q18" s="1" t="str">
        <f t="shared" si="2"/>
        <v/>
      </c>
    </row>
    <row r="19" spans="1:17" x14ac:dyDescent="0.35">
      <c r="A19" t="s">
        <v>30</v>
      </c>
      <c r="B19">
        <v>150340.46299999999</v>
      </c>
      <c r="C19">
        <v>458.50799999999998</v>
      </c>
      <c r="D19">
        <v>524</v>
      </c>
      <c r="E19">
        <v>995</v>
      </c>
      <c r="F19">
        <v>7.3780000000000001</v>
      </c>
      <c r="G19">
        <v>422.56299999999999</v>
      </c>
      <c r="H19" s="8"/>
      <c r="I19" s="8">
        <f t="shared" si="0"/>
        <v>440.168735832067</v>
      </c>
      <c r="J19" s="8"/>
      <c r="K19" s="8"/>
      <c r="L19" s="8"/>
      <c r="M19" s="8"/>
      <c r="N19" s="8"/>
      <c r="O19" s="8"/>
      <c r="P19" s="10" t="str">
        <f t="shared" si="1"/>
        <v>outlier</v>
      </c>
      <c r="Q19" s="10" t="str">
        <f t="shared" si="2"/>
        <v/>
      </c>
    </row>
    <row r="20" spans="1:17" x14ac:dyDescent="0.35">
      <c r="A20" t="s">
        <v>31</v>
      </c>
      <c r="B20">
        <v>55610.635000000002</v>
      </c>
      <c r="C20">
        <v>294.53500000000003</v>
      </c>
      <c r="D20">
        <v>1199</v>
      </c>
      <c r="E20">
        <v>800</v>
      </c>
      <c r="F20">
        <v>170.77199999999999</v>
      </c>
      <c r="G20">
        <v>250.22800000000001</v>
      </c>
      <c r="I20">
        <f t="shared" si="0"/>
        <v>271.47910413142296</v>
      </c>
      <c r="P20" s="1" t="str">
        <f t="shared" si="1"/>
        <v/>
      </c>
      <c r="Q20" s="1" t="str">
        <f t="shared" si="2"/>
        <v/>
      </c>
    </row>
    <row r="21" spans="1:17" x14ac:dyDescent="0.35">
      <c r="A21" t="s">
        <v>32</v>
      </c>
      <c r="B21">
        <v>57411.286</v>
      </c>
      <c r="C21">
        <v>292.61700000000002</v>
      </c>
      <c r="D21">
        <v>867</v>
      </c>
      <c r="E21">
        <v>990</v>
      </c>
      <c r="F21">
        <v>150.81299999999999</v>
      </c>
      <c r="G21">
        <v>253.672</v>
      </c>
      <c r="I21">
        <f t="shared" si="0"/>
        <v>272.44951756976928</v>
      </c>
      <c r="P21" s="1" t="str">
        <f t="shared" si="1"/>
        <v/>
      </c>
      <c r="Q21" s="1" t="str">
        <f t="shared" si="2"/>
        <v/>
      </c>
    </row>
    <row r="22" spans="1:17" x14ac:dyDescent="0.35">
      <c r="A22" t="s">
        <v>33</v>
      </c>
      <c r="B22">
        <v>83845.701000000001</v>
      </c>
      <c r="C22">
        <v>356.88900000000001</v>
      </c>
      <c r="D22">
        <v>1364</v>
      </c>
      <c r="E22">
        <v>1550</v>
      </c>
      <c r="F22">
        <v>62.886000000000003</v>
      </c>
      <c r="G22">
        <v>302.18</v>
      </c>
      <c r="I22">
        <f t="shared" si="0"/>
        <v>328.39719551177654</v>
      </c>
      <c r="P22" s="1" t="str">
        <f t="shared" si="1"/>
        <v/>
      </c>
      <c r="Q22" s="1" t="str">
        <f t="shared" si="2"/>
        <v/>
      </c>
    </row>
    <row r="23" spans="1:17" x14ac:dyDescent="0.35">
      <c r="A23" t="s">
        <v>34</v>
      </c>
      <c r="B23">
        <v>20242.669000000002</v>
      </c>
      <c r="C23">
        <v>172.614</v>
      </c>
      <c r="D23">
        <v>546</v>
      </c>
      <c r="E23">
        <v>925</v>
      </c>
      <c r="F23">
        <v>35.588999999999999</v>
      </c>
      <c r="G23">
        <v>153.81399999999999</v>
      </c>
      <c r="I23">
        <f t="shared" si="0"/>
        <v>162.9430875980936</v>
      </c>
      <c r="P23" s="1" t="str">
        <f t="shared" si="1"/>
        <v/>
      </c>
      <c r="Q23" s="1" t="str">
        <f t="shared" si="2"/>
        <v/>
      </c>
    </row>
    <row r="24" spans="1:17" x14ac:dyDescent="0.35">
      <c r="A24" t="s">
        <v>35</v>
      </c>
      <c r="B24">
        <v>36596.909</v>
      </c>
      <c r="C24">
        <v>252.59200000000001</v>
      </c>
      <c r="D24">
        <v>962</v>
      </c>
      <c r="E24">
        <v>1258</v>
      </c>
      <c r="F24">
        <v>48.417000000000002</v>
      </c>
      <c r="G24">
        <v>196.89599999999999</v>
      </c>
      <c r="I24">
        <f t="shared" si="0"/>
        <v>223.01200512976874</v>
      </c>
      <c r="P24" s="1" t="str">
        <f t="shared" si="1"/>
        <v/>
      </c>
      <c r="Q24" s="1" t="str">
        <f t="shared" si="2"/>
        <v/>
      </c>
    </row>
    <row r="25" spans="1:17" x14ac:dyDescent="0.35">
      <c r="A25" t="s">
        <v>36</v>
      </c>
      <c r="B25">
        <v>52332.527999999998</v>
      </c>
      <c r="C25">
        <v>329.596</v>
      </c>
      <c r="D25">
        <v>715</v>
      </c>
      <c r="E25">
        <v>295</v>
      </c>
      <c r="F25">
        <v>138.928</v>
      </c>
      <c r="G25">
        <v>224.57300000000001</v>
      </c>
      <c r="I25">
        <f t="shared" si="0"/>
        <v>272.06315904216063</v>
      </c>
      <c r="P25" s="1" t="str">
        <f t="shared" si="1"/>
        <v/>
      </c>
      <c r="Q25" s="1" t="str">
        <f t="shared" si="2"/>
        <v/>
      </c>
    </row>
    <row r="26" spans="1:17" x14ac:dyDescent="0.35">
      <c r="A26" t="s">
        <v>37</v>
      </c>
      <c r="B26">
        <v>64897.81</v>
      </c>
      <c r="C26">
        <v>345.05099999999999</v>
      </c>
      <c r="D26">
        <v>1882</v>
      </c>
      <c r="E26">
        <v>188</v>
      </c>
      <c r="F26">
        <v>113.402</v>
      </c>
      <c r="G26">
        <v>241.46199999999999</v>
      </c>
      <c r="I26">
        <f t="shared" si="0"/>
        <v>288.64633128103327</v>
      </c>
      <c r="P26" s="1" t="str">
        <f t="shared" si="1"/>
        <v/>
      </c>
      <c r="Q26" s="1" t="str">
        <f t="shared" si="2"/>
        <v/>
      </c>
    </row>
    <row r="27" spans="1:17" x14ac:dyDescent="0.35">
      <c r="A27" t="s">
        <v>38</v>
      </c>
      <c r="B27">
        <v>37502.214</v>
      </c>
      <c r="C27">
        <v>272.358</v>
      </c>
      <c r="D27">
        <v>1224</v>
      </c>
      <c r="E27">
        <v>1454</v>
      </c>
      <c r="F27">
        <v>30.292000000000002</v>
      </c>
      <c r="G27">
        <v>175.84800000000001</v>
      </c>
      <c r="I27">
        <f t="shared" si="0"/>
        <v>218.84608651744267</v>
      </c>
      <c r="P27" s="1" t="str">
        <f t="shared" si="1"/>
        <v/>
      </c>
      <c r="Q27" s="1" t="str">
        <f t="shared" si="2"/>
        <v/>
      </c>
    </row>
    <row r="28" spans="1:17" x14ac:dyDescent="0.35">
      <c r="A28" t="s">
        <v>39</v>
      </c>
      <c r="B28">
        <v>64338.052000000003</v>
      </c>
      <c r="C28">
        <v>379.137</v>
      </c>
      <c r="D28">
        <v>1156</v>
      </c>
      <c r="E28">
        <v>1150</v>
      </c>
      <c r="F28">
        <v>36.94</v>
      </c>
      <c r="G28">
        <v>259.74599999999998</v>
      </c>
      <c r="I28">
        <f t="shared" si="0"/>
        <v>313.8141475491505</v>
      </c>
      <c r="P28" s="1" t="str">
        <f t="shared" si="1"/>
        <v/>
      </c>
      <c r="Q28" s="1" t="str">
        <f t="shared" si="2"/>
        <v/>
      </c>
    </row>
    <row r="29" spans="1:17" x14ac:dyDescent="0.35">
      <c r="A29" t="s">
        <v>40</v>
      </c>
      <c r="B29">
        <v>54221.033000000003</v>
      </c>
      <c r="C29">
        <v>280.63900000000001</v>
      </c>
      <c r="D29">
        <v>735</v>
      </c>
      <c r="E29">
        <v>654</v>
      </c>
      <c r="F29">
        <v>50.82</v>
      </c>
      <c r="G29">
        <v>239.16399999999999</v>
      </c>
      <c r="I29">
        <f t="shared" si="0"/>
        <v>259.07285808436205</v>
      </c>
      <c r="P29" s="1" t="str">
        <f t="shared" si="1"/>
        <v/>
      </c>
      <c r="Q29" s="1" t="str">
        <f t="shared" si="2"/>
        <v/>
      </c>
    </row>
    <row r="30" spans="1:17" x14ac:dyDescent="0.35">
      <c r="A30" t="s">
        <v>44</v>
      </c>
      <c r="B30">
        <v>18206.453000000001</v>
      </c>
      <c r="C30">
        <v>171.608</v>
      </c>
      <c r="D30">
        <v>1130</v>
      </c>
      <c r="E30">
        <v>789</v>
      </c>
      <c r="F30">
        <v>145.66300000000001</v>
      </c>
      <c r="G30">
        <v>139.43600000000001</v>
      </c>
      <c r="I30">
        <f t="shared" si="0"/>
        <v>154.68785695069928</v>
      </c>
      <c r="P30" s="1" t="str">
        <f t="shared" si="1"/>
        <v/>
      </c>
      <c r="Q30" s="1" t="str">
        <f t="shared" si="2"/>
        <v/>
      </c>
    </row>
  </sheetData>
  <mergeCells count="1">
    <mergeCell ref="M8:N8"/>
  </mergeCells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8C03D-B7EC-45A6-A76C-DB5B54917F6A}">
  <sheetPr>
    <tabColor theme="7"/>
  </sheetPr>
  <dimension ref="A1:Q33"/>
  <sheetViews>
    <sheetView workbookViewId="0">
      <selection activeCell="I3" sqref="I3:I14"/>
    </sheetView>
  </sheetViews>
  <sheetFormatPr baseColWidth="10" defaultRowHeight="14.5" x14ac:dyDescent="0.35"/>
  <cols>
    <col min="1" max="4" width="10.7265625" bestFit="1" customWidth="1"/>
    <col min="5" max="6" width="11.26953125" bestFit="1" customWidth="1"/>
    <col min="7" max="7" width="10.7265625" bestFit="1" customWidth="1"/>
    <col min="14" max="15" width="11.269531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7" ht="2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  <c r="N2" s="1" t="s">
        <v>125</v>
      </c>
      <c r="O2" s="1" t="s">
        <v>126</v>
      </c>
      <c r="P2" s="1" t="s">
        <v>127</v>
      </c>
      <c r="Q2" s="1" t="s">
        <v>128</v>
      </c>
    </row>
    <row r="3" spans="1:17" x14ac:dyDescent="0.35">
      <c r="A3" t="s">
        <v>14</v>
      </c>
      <c r="B3">
        <v>10673.347</v>
      </c>
      <c r="C3">
        <v>118.751</v>
      </c>
      <c r="D3">
        <v>348.26900000000001</v>
      </c>
      <c r="E3">
        <v>506.27</v>
      </c>
      <c r="F3">
        <v>0</v>
      </c>
      <c r="G3">
        <v>114.426</v>
      </c>
      <c r="I3">
        <f>GEOMEAN(C3,G3)</f>
        <v>116.56844309674896</v>
      </c>
      <c r="K3" t="s">
        <v>42</v>
      </c>
      <c r="L3" t="s">
        <v>43</v>
      </c>
      <c r="N3" s="1">
        <f>K4-2*L4</f>
        <v>94.92017217532603</v>
      </c>
      <c r="O3" s="2">
        <f>K4+2*L4</f>
        <v>352.94192411860968</v>
      </c>
      <c r="P3" s="1" t="str">
        <f>IF(I3&gt;$O$3,"outlier","")</f>
        <v/>
      </c>
      <c r="Q3" s="1" t="str">
        <f>IF(I3&lt;$N$3,"outlier","")</f>
        <v/>
      </c>
    </row>
    <row r="4" spans="1:17" x14ac:dyDescent="0.35">
      <c r="A4" t="s">
        <v>15</v>
      </c>
      <c r="B4">
        <v>47077.953999999998</v>
      </c>
      <c r="C4">
        <v>245.15199999999999</v>
      </c>
      <c r="D4">
        <v>537.37199999999996</v>
      </c>
      <c r="E4">
        <v>464.69099999999997</v>
      </c>
      <c r="F4">
        <v>90</v>
      </c>
      <c r="G4">
        <v>244.48699999999999</v>
      </c>
      <c r="I4">
        <f t="shared" ref="I4:I14" si="0">GEOMEAN(C4,G4)</f>
        <v>244.81927420854754</v>
      </c>
      <c r="K4">
        <f>GEOMEAN(I3:I14)</f>
        <v>223.93104814696787</v>
      </c>
      <c r="L4">
        <f>STDEV(I3:I14)</f>
        <v>64.505437985820919</v>
      </c>
      <c r="N4" s="3"/>
      <c r="O4" s="3"/>
      <c r="P4" s="1" t="str">
        <f t="shared" ref="P4:P14" si="1">IF(I4&gt;$O$3,"outlier","")</f>
        <v/>
      </c>
      <c r="Q4" s="1" t="str">
        <f t="shared" ref="Q4:Q14" si="2">IF(I4&lt;$N$3,"outlier","")</f>
        <v/>
      </c>
    </row>
    <row r="5" spans="1:17" x14ac:dyDescent="0.35">
      <c r="A5" t="s">
        <v>16</v>
      </c>
      <c r="B5">
        <v>48150.445</v>
      </c>
      <c r="C5">
        <v>258.125</v>
      </c>
      <c r="D5">
        <v>335.29599999999999</v>
      </c>
      <c r="E5">
        <v>318.99700000000001</v>
      </c>
      <c r="F5">
        <v>90</v>
      </c>
      <c r="G5">
        <v>237.501</v>
      </c>
      <c r="I5">
        <f t="shared" si="0"/>
        <v>247.59835545697794</v>
      </c>
      <c r="N5" s="4"/>
      <c r="O5" s="4"/>
      <c r="P5" s="1" t="str">
        <f t="shared" si="1"/>
        <v/>
      </c>
      <c r="Q5" s="1" t="str">
        <f t="shared" si="2"/>
        <v/>
      </c>
    </row>
    <row r="6" spans="1:17" x14ac:dyDescent="0.35">
      <c r="A6" t="s">
        <v>17</v>
      </c>
      <c r="B6">
        <v>25394.674999999999</v>
      </c>
      <c r="C6">
        <v>342.03199999999998</v>
      </c>
      <c r="D6">
        <v>605</v>
      </c>
      <c r="E6">
        <v>1507</v>
      </c>
      <c r="F6">
        <v>77.531999999999996</v>
      </c>
      <c r="G6">
        <v>159.26900000000001</v>
      </c>
      <c r="I6">
        <f t="shared" si="0"/>
        <v>233.39900301415173</v>
      </c>
      <c r="M6" s="5"/>
      <c r="N6" s="6"/>
      <c r="O6" s="6"/>
      <c r="P6" s="1" t="str">
        <f t="shared" si="1"/>
        <v/>
      </c>
      <c r="Q6" s="1" t="str">
        <f t="shared" si="2"/>
        <v/>
      </c>
    </row>
    <row r="7" spans="1:17" x14ac:dyDescent="0.35">
      <c r="A7" t="s">
        <v>18</v>
      </c>
      <c r="B7">
        <v>91687.176000000007</v>
      </c>
      <c r="C7">
        <v>364.16199999999998</v>
      </c>
      <c r="D7">
        <v>849</v>
      </c>
      <c r="E7">
        <v>1427</v>
      </c>
      <c r="F7">
        <v>43.963999999999999</v>
      </c>
      <c r="G7">
        <v>319.97699999999998</v>
      </c>
      <c r="I7">
        <f t="shared" si="0"/>
        <v>341.35533432773536</v>
      </c>
      <c r="M7" s="5"/>
      <c r="N7" s="5"/>
      <c r="O7" s="5"/>
      <c r="P7" s="1" t="str">
        <f t="shared" si="1"/>
        <v/>
      </c>
      <c r="Q7" s="1" t="str">
        <f t="shared" si="2"/>
        <v/>
      </c>
    </row>
    <row r="8" spans="1:17" x14ac:dyDescent="0.35">
      <c r="A8" t="s">
        <v>19</v>
      </c>
      <c r="B8">
        <v>54498.974999999999</v>
      </c>
      <c r="C8">
        <v>299.67599999999999</v>
      </c>
      <c r="D8">
        <v>1388</v>
      </c>
      <c r="E8">
        <v>327</v>
      </c>
      <c r="F8">
        <v>5.9889999999999999</v>
      </c>
      <c r="G8">
        <v>226.72399999999999</v>
      </c>
      <c r="I8">
        <f t="shared" si="0"/>
        <v>260.66020299232486</v>
      </c>
      <c r="M8" s="31"/>
      <c r="N8" s="31"/>
      <c r="P8" s="24" t="str">
        <f t="shared" si="1"/>
        <v/>
      </c>
      <c r="Q8" s="1" t="str">
        <f t="shared" si="2"/>
        <v/>
      </c>
    </row>
    <row r="9" spans="1:17" x14ac:dyDescent="0.35">
      <c r="A9" t="s">
        <v>20</v>
      </c>
      <c r="B9">
        <v>53299.463000000003</v>
      </c>
      <c r="C9">
        <v>275.43299999999999</v>
      </c>
      <c r="D9">
        <v>1702</v>
      </c>
      <c r="E9">
        <v>791</v>
      </c>
      <c r="F9">
        <v>156.43799999999999</v>
      </c>
      <c r="G9">
        <v>255.31899999999999</v>
      </c>
      <c r="I9">
        <f t="shared" si="0"/>
        <v>265.18536559734963</v>
      </c>
      <c r="M9" s="25"/>
      <c r="N9" s="25"/>
      <c r="P9" s="24" t="str">
        <f t="shared" si="1"/>
        <v/>
      </c>
      <c r="Q9" s="1" t="str">
        <f t="shared" si="2"/>
        <v/>
      </c>
    </row>
    <row r="10" spans="1:17" x14ac:dyDescent="0.35">
      <c r="A10" t="s">
        <v>21</v>
      </c>
      <c r="B10">
        <v>24942.907999999999</v>
      </c>
      <c r="C10">
        <v>233.28200000000001</v>
      </c>
      <c r="D10">
        <v>1072</v>
      </c>
      <c r="E10">
        <v>354</v>
      </c>
      <c r="F10">
        <v>91.715999999999994</v>
      </c>
      <c r="G10">
        <v>152.66</v>
      </c>
      <c r="I10">
        <f t="shared" si="0"/>
        <v>188.71361932833571</v>
      </c>
      <c r="M10" s="25"/>
      <c r="N10" s="25"/>
      <c r="P10" s="24" t="str">
        <f t="shared" si="1"/>
        <v/>
      </c>
      <c r="Q10" s="1" t="str">
        <f t="shared" si="2"/>
        <v/>
      </c>
    </row>
    <row r="11" spans="1:17" x14ac:dyDescent="0.35">
      <c r="A11" t="s">
        <v>22</v>
      </c>
      <c r="B11">
        <v>53516.881999999998</v>
      </c>
      <c r="C11">
        <v>324.24</v>
      </c>
      <c r="D11">
        <v>1606</v>
      </c>
      <c r="E11">
        <v>720</v>
      </c>
      <c r="F11">
        <v>107.431</v>
      </c>
      <c r="G11">
        <v>237.94200000000001</v>
      </c>
      <c r="I11">
        <f t="shared" si="0"/>
        <v>277.7594536284949</v>
      </c>
      <c r="P11" s="24" t="str">
        <f t="shared" si="1"/>
        <v/>
      </c>
      <c r="Q11" s="1" t="str">
        <f t="shared" si="2"/>
        <v/>
      </c>
    </row>
    <row r="12" spans="1:17" x14ac:dyDescent="0.35">
      <c r="A12" t="s">
        <v>23</v>
      </c>
      <c r="B12">
        <v>20908.758000000002</v>
      </c>
      <c r="C12">
        <v>171.44499999999999</v>
      </c>
      <c r="D12">
        <v>814</v>
      </c>
      <c r="E12">
        <v>1301</v>
      </c>
      <c r="F12">
        <v>151.744</v>
      </c>
      <c r="G12">
        <v>153.79300000000001</v>
      </c>
      <c r="I12">
        <f t="shared" si="0"/>
        <v>162.37931175183616</v>
      </c>
      <c r="P12" s="24" t="str">
        <f t="shared" si="1"/>
        <v/>
      </c>
      <c r="Q12" s="1" t="str">
        <f t="shared" si="2"/>
        <v/>
      </c>
    </row>
    <row r="13" spans="1:17" x14ac:dyDescent="0.35">
      <c r="A13" t="s">
        <v>24</v>
      </c>
      <c r="B13">
        <v>18204.018</v>
      </c>
      <c r="C13">
        <v>179.52</v>
      </c>
      <c r="D13">
        <v>1261</v>
      </c>
      <c r="E13">
        <v>1338</v>
      </c>
      <c r="F13">
        <v>83.296000000000006</v>
      </c>
      <c r="G13">
        <v>144.67699999999999</v>
      </c>
      <c r="I13">
        <f t="shared" si="0"/>
        <v>161.15959493619982</v>
      </c>
      <c r="P13" s="1" t="str">
        <f t="shared" si="1"/>
        <v/>
      </c>
      <c r="Q13" s="1" t="str">
        <f t="shared" si="2"/>
        <v/>
      </c>
    </row>
    <row r="14" spans="1:17" x14ac:dyDescent="0.35">
      <c r="A14" t="s">
        <v>25</v>
      </c>
      <c r="B14">
        <v>51017.832999999999</v>
      </c>
      <c r="C14">
        <v>346.36399999999998</v>
      </c>
      <c r="D14">
        <v>1381</v>
      </c>
      <c r="E14">
        <v>719</v>
      </c>
      <c r="F14">
        <v>27.574000000000002</v>
      </c>
      <c r="G14">
        <v>256.14400000000001</v>
      </c>
      <c r="I14">
        <f t="shared" si="0"/>
        <v>297.85744982457629</v>
      </c>
      <c r="P14" s="1" t="str">
        <f t="shared" si="1"/>
        <v/>
      </c>
      <c r="Q14" s="1" t="str">
        <f t="shared" si="2"/>
        <v/>
      </c>
    </row>
    <row r="17" spans="1:7" x14ac:dyDescent="0.35">
      <c r="B17" s="31"/>
      <c r="C17" s="31"/>
      <c r="D17" s="31"/>
      <c r="E17" s="31"/>
      <c r="F17" s="31"/>
      <c r="G17" s="31"/>
    </row>
    <row r="20" spans="1:7" x14ac:dyDescent="0.35">
      <c r="E20" s="3"/>
      <c r="F20" s="3"/>
      <c r="G20" s="3"/>
    </row>
    <row r="21" spans="1:7" x14ac:dyDescent="0.35">
      <c r="E21" s="3"/>
      <c r="F21" s="3"/>
      <c r="G21" s="3"/>
    </row>
    <row r="22" spans="1:7" x14ac:dyDescent="0.35">
      <c r="E22" s="3"/>
      <c r="F22" s="3"/>
      <c r="G22" s="3"/>
    </row>
    <row r="23" spans="1:7" x14ac:dyDescent="0.35">
      <c r="B23" s="16"/>
      <c r="C23" s="5"/>
      <c r="D23" s="16"/>
      <c r="E23" s="3"/>
      <c r="F23" s="3"/>
      <c r="G23" s="3"/>
    </row>
    <row r="24" spans="1:7" x14ac:dyDescent="0.35">
      <c r="E24" s="3"/>
      <c r="F24" s="3"/>
      <c r="G24" s="3"/>
    </row>
    <row r="25" spans="1:7" x14ac:dyDescent="0.35">
      <c r="E25" s="3"/>
      <c r="F25" s="3"/>
      <c r="G25" s="3"/>
    </row>
    <row r="26" spans="1:7" x14ac:dyDescent="0.35">
      <c r="E26" s="3"/>
      <c r="F26" s="3"/>
      <c r="G26" s="3"/>
    </row>
    <row r="27" spans="1:7" x14ac:dyDescent="0.35">
      <c r="E27" s="3"/>
      <c r="F27" s="3"/>
      <c r="G27" s="3"/>
    </row>
    <row r="28" spans="1:7" x14ac:dyDescent="0.35">
      <c r="A28" s="31"/>
      <c r="B28" s="31"/>
      <c r="E28" s="3"/>
      <c r="F28" s="3"/>
      <c r="G28" s="3"/>
    </row>
    <row r="29" spans="1:7" x14ac:dyDescent="0.35">
      <c r="A29" s="25"/>
      <c r="B29" s="25"/>
      <c r="E29" s="3"/>
      <c r="F29" s="3"/>
      <c r="G29" s="3"/>
    </row>
    <row r="30" spans="1:7" x14ac:dyDescent="0.35">
      <c r="A30" s="25"/>
      <c r="B30" s="25"/>
      <c r="E30" s="3"/>
      <c r="F30" s="3"/>
      <c r="G30" s="3"/>
    </row>
    <row r="31" spans="1:7" x14ac:dyDescent="0.35">
      <c r="E31" s="3"/>
      <c r="F31" s="3"/>
      <c r="G31" s="3"/>
    </row>
    <row r="32" spans="1:7" x14ac:dyDescent="0.35">
      <c r="E32" s="3"/>
      <c r="F32" s="3"/>
      <c r="G32" s="3"/>
    </row>
    <row r="33" spans="7:7" x14ac:dyDescent="0.35">
      <c r="G33" s="3"/>
    </row>
  </sheetData>
  <mergeCells count="3">
    <mergeCell ref="M8:N8"/>
    <mergeCell ref="B17:G17"/>
    <mergeCell ref="A28:B28"/>
  </mergeCells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BDDE0-C7C8-4D5A-AE37-E9BA35B1E6C8}">
  <sheetPr>
    <tabColor theme="7"/>
  </sheetPr>
  <dimension ref="A1:Q14"/>
  <sheetViews>
    <sheetView workbookViewId="0">
      <selection activeCell="I3" sqref="I3:I14"/>
    </sheetView>
  </sheetViews>
  <sheetFormatPr baseColWidth="10" defaultRowHeight="14.5" x14ac:dyDescent="0.35"/>
  <cols>
    <col min="1" max="7" width="10.72656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7" ht="2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  <c r="N2" s="1" t="s">
        <v>125</v>
      </c>
      <c r="O2" s="1" t="s">
        <v>126</v>
      </c>
      <c r="P2" s="1" t="s">
        <v>127</v>
      </c>
      <c r="Q2" s="1" t="s">
        <v>128</v>
      </c>
    </row>
    <row r="3" spans="1:17" x14ac:dyDescent="0.35">
      <c r="A3" t="s">
        <v>14</v>
      </c>
      <c r="B3">
        <v>47251.004000000001</v>
      </c>
      <c r="C3">
        <v>273.08199999999999</v>
      </c>
      <c r="D3">
        <v>946</v>
      </c>
      <c r="E3">
        <v>1156</v>
      </c>
      <c r="F3">
        <v>148.905</v>
      </c>
      <c r="G3">
        <v>230.15199999999999</v>
      </c>
      <c r="I3">
        <f>GEOMEAN(C3,G3)</f>
        <v>250.69975760658406</v>
      </c>
      <c r="K3" t="s">
        <v>42</v>
      </c>
      <c r="L3" t="s">
        <v>43</v>
      </c>
      <c r="N3" s="1">
        <f>K4-2*L4</f>
        <v>131.3100683748454</v>
      </c>
      <c r="O3" s="2">
        <f>K4+2*L4</f>
        <v>358.45381712809484</v>
      </c>
      <c r="P3" s="1" t="str">
        <f>IF(I3&gt;$O$3,"outlier","")</f>
        <v/>
      </c>
      <c r="Q3" s="1" t="str">
        <f>IF(I3&lt;$N$3,"outlier","")</f>
        <v/>
      </c>
    </row>
    <row r="4" spans="1:17" x14ac:dyDescent="0.35">
      <c r="A4" t="s">
        <v>15</v>
      </c>
      <c r="B4">
        <v>86725.039000000004</v>
      </c>
      <c r="C4">
        <v>603.68499999999995</v>
      </c>
      <c r="D4">
        <v>409</v>
      </c>
      <c r="E4">
        <v>1272</v>
      </c>
      <c r="F4">
        <v>35.582000000000001</v>
      </c>
      <c r="G4">
        <v>261.90100000000001</v>
      </c>
      <c r="H4" s="8"/>
      <c r="I4" s="8">
        <f t="shared" ref="I4:I14" si="0">GEOMEAN(C4,G4)</f>
        <v>397.62508118200992</v>
      </c>
      <c r="J4" s="8"/>
      <c r="K4">
        <f>GEOMEAN(I3:I14)</f>
        <v>244.88194275147012</v>
      </c>
      <c r="L4">
        <f>STDEV(I3:I14)</f>
        <v>56.78593718831236</v>
      </c>
      <c r="M4" s="8"/>
      <c r="N4" s="21"/>
      <c r="O4" s="21"/>
      <c r="P4" s="10" t="str">
        <f t="shared" ref="P4:P14" si="1">IF(I4&gt;$O$3,"outlier","")</f>
        <v>outlier</v>
      </c>
      <c r="Q4" s="10" t="str">
        <f t="shared" ref="Q4:Q14" si="2">IF(I4&lt;$N$3,"outlier","")</f>
        <v/>
      </c>
    </row>
    <row r="5" spans="1:17" x14ac:dyDescent="0.35">
      <c r="A5" t="s">
        <v>16</v>
      </c>
      <c r="B5">
        <v>31529.659</v>
      </c>
      <c r="C5">
        <v>250.00899999999999</v>
      </c>
      <c r="D5">
        <v>725</v>
      </c>
      <c r="E5">
        <v>1674</v>
      </c>
      <c r="F5">
        <v>53.222000000000001</v>
      </c>
      <c r="G5">
        <v>179.89699999999999</v>
      </c>
      <c r="I5">
        <f t="shared" si="0"/>
        <v>212.07514958853619</v>
      </c>
      <c r="N5" s="4"/>
      <c r="O5" s="4"/>
      <c r="P5" s="1" t="str">
        <f t="shared" si="1"/>
        <v/>
      </c>
      <c r="Q5" s="1" t="str">
        <f t="shared" si="2"/>
        <v/>
      </c>
    </row>
    <row r="6" spans="1:17" x14ac:dyDescent="0.35">
      <c r="A6" t="s">
        <v>17</v>
      </c>
      <c r="B6">
        <v>50073.36</v>
      </c>
      <c r="C6">
        <v>272.37099999999998</v>
      </c>
      <c r="D6">
        <v>1205</v>
      </c>
      <c r="E6">
        <v>1156</v>
      </c>
      <c r="F6">
        <v>20.294</v>
      </c>
      <c r="G6">
        <v>242.125</v>
      </c>
      <c r="I6">
        <f t="shared" si="0"/>
        <v>256.80309261182975</v>
      </c>
      <c r="M6" s="5"/>
      <c r="N6" s="6"/>
      <c r="O6" s="6"/>
      <c r="P6" s="1" t="str">
        <f t="shared" si="1"/>
        <v/>
      </c>
      <c r="Q6" s="1" t="str">
        <f t="shared" si="2"/>
        <v/>
      </c>
    </row>
    <row r="7" spans="1:17" x14ac:dyDescent="0.35">
      <c r="A7" t="s">
        <v>18</v>
      </c>
      <c r="B7">
        <v>36020.444000000003</v>
      </c>
      <c r="C7">
        <v>224.53</v>
      </c>
      <c r="D7">
        <v>1666</v>
      </c>
      <c r="E7">
        <v>1141</v>
      </c>
      <c r="F7">
        <v>65.864999999999995</v>
      </c>
      <c r="G7">
        <v>205.298</v>
      </c>
      <c r="I7">
        <f t="shared" si="0"/>
        <v>214.69876557633023</v>
      </c>
      <c r="M7" s="5"/>
      <c r="N7" s="5"/>
      <c r="O7" s="5"/>
      <c r="P7" s="1" t="str">
        <f t="shared" si="1"/>
        <v/>
      </c>
      <c r="Q7" s="1" t="str">
        <f t="shared" si="2"/>
        <v/>
      </c>
    </row>
    <row r="8" spans="1:17" x14ac:dyDescent="0.35">
      <c r="A8" t="s">
        <v>19</v>
      </c>
      <c r="B8">
        <v>25254.817999999999</v>
      </c>
      <c r="C8">
        <v>386.26100000000002</v>
      </c>
      <c r="D8">
        <v>1237</v>
      </c>
      <c r="E8">
        <v>825</v>
      </c>
      <c r="F8">
        <v>118.551</v>
      </c>
      <c r="G8">
        <v>115.24299999999999</v>
      </c>
      <c r="I8">
        <f t="shared" si="0"/>
        <v>210.98311881048684</v>
      </c>
      <c r="M8" s="27" t="s">
        <v>129</v>
      </c>
      <c r="N8" s="27"/>
      <c r="P8" s="1" t="str">
        <f t="shared" si="1"/>
        <v/>
      </c>
      <c r="Q8" s="1" t="str">
        <f t="shared" si="2"/>
        <v/>
      </c>
    </row>
    <row r="9" spans="1:17" x14ac:dyDescent="0.35">
      <c r="A9" t="s">
        <v>20</v>
      </c>
      <c r="B9">
        <v>43108.974000000002</v>
      </c>
      <c r="C9">
        <v>239.49700000000001</v>
      </c>
      <c r="D9">
        <v>343.61200000000002</v>
      </c>
      <c r="E9">
        <v>191.43100000000001</v>
      </c>
      <c r="F9">
        <v>0</v>
      </c>
      <c r="G9">
        <v>229.185</v>
      </c>
      <c r="I9">
        <f t="shared" si="0"/>
        <v>234.28427165518389</v>
      </c>
      <c r="M9" s="7" t="s">
        <v>130</v>
      </c>
      <c r="N9" s="7" t="s">
        <v>131</v>
      </c>
      <c r="P9" s="1" t="str">
        <f t="shared" si="1"/>
        <v/>
      </c>
      <c r="Q9" s="1" t="str">
        <f t="shared" si="2"/>
        <v/>
      </c>
    </row>
    <row r="10" spans="1:17" x14ac:dyDescent="0.35">
      <c r="A10" t="s">
        <v>21</v>
      </c>
      <c r="B10">
        <v>22900.494999999999</v>
      </c>
      <c r="C10">
        <v>187.20500000000001</v>
      </c>
      <c r="D10">
        <v>574</v>
      </c>
      <c r="E10">
        <v>1467</v>
      </c>
      <c r="F10">
        <v>174.28899999999999</v>
      </c>
      <c r="G10">
        <v>159.511</v>
      </c>
      <c r="I10">
        <f t="shared" si="0"/>
        <v>172.8040993582039</v>
      </c>
      <c r="M10" s="7">
        <f>GEOMEAN(I3,I5:I14)</f>
        <v>234.3251221872512</v>
      </c>
      <c r="N10" s="7">
        <f>STDEV(I3,I5:I14)</f>
        <v>34.213229358559985</v>
      </c>
      <c r="P10" s="1" t="str">
        <f t="shared" si="1"/>
        <v/>
      </c>
      <c r="Q10" s="1" t="str">
        <f t="shared" si="2"/>
        <v/>
      </c>
    </row>
    <row r="11" spans="1:17" x14ac:dyDescent="0.35">
      <c r="A11" t="s">
        <v>22</v>
      </c>
      <c r="B11">
        <v>44555.226999999999</v>
      </c>
      <c r="C11">
        <v>244.102</v>
      </c>
      <c r="D11">
        <v>566</v>
      </c>
      <c r="E11">
        <v>1210</v>
      </c>
      <c r="F11">
        <v>175.93700000000001</v>
      </c>
      <c r="G11">
        <v>233.32300000000001</v>
      </c>
      <c r="I11">
        <f t="shared" si="0"/>
        <v>238.65165188198466</v>
      </c>
      <c r="P11" s="1" t="str">
        <f t="shared" si="1"/>
        <v/>
      </c>
      <c r="Q11" s="1" t="str">
        <f t="shared" si="2"/>
        <v/>
      </c>
    </row>
    <row r="12" spans="1:17" x14ac:dyDescent="0.35">
      <c r="A12" t="s">
        <v>23</v>
      </c>
      <c r="B12">
        <v>68765.106</v>
      </c>
      <c r="C12">
        <v>322.97000000000003</v>
      </c>
      <c r="D12">
        <v>1037</v>
      </c>
      <c r="E12">
        <v>1229</v>
      </c>
      <c r="F12">
        <v>29.628</v>
      </c>
      <c r="G12">
        <v>288.77300000000002</v>
      </c>
      <c r="I12">
        <f t="shared" si="0"/>
        <v>305.39321506870454</v>
      </c>
      <c r="P12" s="1" t="str">
        <f t="shared" si="1"/>
        <v/>
      </c>
      <c r="Q12" s="1" t="str">
        <f t="shared" si="2"/>
        <v/>
      </c>
    </row>
    <row r="13" spans="1:17" x14ac:dyDescent="0.35">
      <c r="A13" t="s">
        <v>24</v>
      </c>
      <c r="B13">
        <v>50144.173000000003</v>
      </c>
      <c r="C13">
        <v>268.78100000000001</v>
      </c>
      <c r="D13">
        <v>1441</v>
      </c>
      <c r="E13">
        <v>1268</v>
      </c>
      <c r="F13">
        <v>48.16</v>
      </c>
      <c r="G13">
        <v>239.81899999999999</v>
      </c>
      <c r="I13">
        <f t="shared" si="0"/>
        <v>253.88735817090222</v>
      </c>
      <c r="P13" s="1" t="str">
        <f t="shared" si="1"/>
        <v/>
      </c>
      <c r="Q13" s="1" t="str">
        <f t="shared" si="2"/>
        <v/>
      </c>
    </row>
    <row r="14" spans="1:17" x14ac:dyDescent="0.35">
      <c r="A14" t="s">
        <v>25</v>
      </c>
      <c r="B14">
        <v>50043.375</v>
      </c>
      <c r="C14">
        <v>257.459</v>
      </c>
      <c r="D14">
        <v>181.95099999999999</v>
      </c>
      <c r="E14">
        <v>183.614</v>
      </c>
      <c r="F14">
        <v>0</v>
      </c>
      <c r="G14">
        <v>247.48</v>
      </c>
      <c r="I14">
        <f t="shared" si="0"/>
        <v>252.42019198154495</v>
      </c>
      <c r="P14" s="1" t="str">
        <f t="shared" si="1"/>
        <v/>
      </c>
      <c r="Q14" s="1" t="str">
        <f t="shared" si="2"/>
        <v/>
      </c>
    </row>
  </sheetData>
  <mergeCells count="1">
    <mergeCell ref="M8:N8"/>
  </mergeCells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62C07-EF32-4E5D-A3EC-9312613FB88D}">
  <sheetPr>
    <tabColor theme="7"/>
  </sheetPr>
  <dimension ref="A1:Q32"/>
  <sheetViews>
    <sheetView workbookViewId="0">
      <selection activeCell="I3" sqref="I3:I13"/>
    </sheetView>
  </sheetViews>
  <sheetFormatPr baseColWidth="10" defaultRowHeight="14.5" x14ac:dyDescent="0.35"/>
  <cols>
    <col min="1" max="4" width="10.7265625" bestFit="1" customWidth="1"/>
    <col min="5" max="6" width="11.26953125" bestFit="1" customWidth="1"/>
    <col min="7" max="7" width="10.7265625" bestFit="1" customWidth="1"/>
    <col min="14" max="14" width="11.269531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7" ht="2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  <c r="N2" s="1" t="s">
        <v>125</v>
      </c>
      <c r="O2" s="1" t="s">
        <v>126</v>
      </c>
      <c r="P2" s="1" t="s">
        <v>127</v>
      </c>
      <c r="Q2" s="1" t="s">
        <v>128</v>
      </c>
    </row>
    <row r="3" spans="1:17" x14ac:dyDescent="0.35">
      <c r="A3" t="s">
        <v>14</v>
      </c>
      <c r="B3">
        <v>61133.192999999999</v>
      </c>
      <c r="C3">
        <v>286.06599999999997</v>
      </c>
      <c r="D3">
        <v>329.30799999999999</v>
      </c>
      <c r="E3">
        <v>456.375</v>
      </c>
      <c r="F3">
        <v>90</v>
      </c>
      <c r="G3">
        <v>272.09500000000003</v>
      </c>
      <c r="I3">
        <f>GEOMEAN(C3,G3)</f>
        <v>278.99306132948897</v>
      </c>
      <c r="K3" t="s">
        <v>42</v>
      </c>
      <c r="L3" t="s">
        <v>43</v>
      </c>
      <c r="N3" s="1">
        <f>K4-2*L4</f>
        <v>153.15070139486494</v>
      </c>
      <c r="O3" s="2">
        <f>K4+2*L4</f>
        <v>418.84598630025658</v>
      </c>
      <c r="P3" s="1" t="str">
        <f>IF(I3&gt;$O$3,"outlier","")</f>
        <v/>
      </c>
      <c r="Q3" s="1" t="str">
        <f>IF(I3&lt;$N$3,"outlier","")</f>
        <v/>
      </c>
    </row>
    <row r="4" spans="1:17" x14ac:dyDescent="0.35">
      <c r="A4" t="s">
        <v>15</v>
      </c>
      <c r="B4">
        <v>39255.508999999998</v>
      </c>
      <c r="C4">
        <v>242.654</v>
      </c>
      <c r="D4">
        <v>596</v>
      </c>
      <c r="E4">
        <v>1077</v>
      </c>
      <c r="F4">
        <v>128.488</v>
      </c>
      <c r="G4">
        <v>209.13</v>
      </c>
      <c r="I4">
        <f t="shared" ref="I4:I13" si="0">GEOMEAN(C4,G4)</f>
        <v>225.26924117597591</v>
      </c>
      <c r="K4">
        <f>GEOMEAN(I3:I13)</f>
        <v>285.99834384756076</v>
      </c>
      <c r="L4">
        <f>STDEV(I3:I13)</f>
        <v>66.423821226347911</v>
      </c>
      <c r="N4" s="3"/>
      <c r="O4" s="3"/>
      <c r="P4" s="1" t="str">
        <f t="shared" ref="P4:P13" si="1">IF(I4&gt;$O$3,"outlier","")</f>
        <v/>
      </c>
      <c r="Q4" s="1" t="str">
        <f t="shared" ref="Q4:Q13" si="2">IF(I4&lt;$N$3,"outlier","")</f>
        <v/>
      </c>
    </row>
    <row r="5" spans="1:17" x14ac:dyDescent="0.35">
      <c r="A5" t="s">
        <v>16</v>
      </c>
      <c r="B5">
        <v>28007.467000000001</v>
      </c>
      <c r="C5">
        <v>231.86799999999999</v>
      </c>
      <c r="D5">
        <v>520</v>
      </c>
      <c r="E5">
        <v>821</v>
      </c>
      <c r="F5">
        <v>8.1649999999999991</v>
      </c>
      <c r="G5">
        <v>167.001</v>
      </c>
      <c r="I5">
        <f t="shared" si="0"/>
        <v>196.77954128414873</v>
      </c>
      <c r="N5" s="4"/>
      <c r="O5" s="4"/>
      <c r="P5" s="1" t="str">
        <f t="shared" si="1"/>
        <v/>
      </c>
      <c r="Q5" s="1" t="str">
        <f t="shared" si="2"/>
        <v/>
      </c>
    </row>
    <row r="6" spans="1:17" x14ac:dyDescent="0.35">
      <c r="A6" t="s">
        <v>17</v>
      </c>
      <c r="B6">
        <v>85207.088000000003</v>
      </c>
      <c r="C6">
        <v>372.55200000000002</v>
      </c>
      <c r="D6">
        <v>537</v>
      </c>
      <c r="E6">
        <v>1610</v>
      </c>
      <c r="F6">
        <v>31.788</v>
      </c>
      <c r="G6">
        <v>312.14100000000002</v>
      </c>
      <c r="I6">
        <f t="shared" si="0"/>
        <v>341.0113690656076</v>
      </c>
      <c r="M6" s="5"/>
      <c r="N6" s="6"/>
      <c r="O6" s="6"/>
      <c r="P6" s="1" t="str">
        <f t="shared" si="1"/>
        <v/>
      </c>
      <c r="Q6" s="1" t="str">
        <f t="shared" si="2"/>
        <v/>
      </c>
    </row>
    <row r="7" spans="1:17" x14ac:dyDescent="0.35">
      <c r="A7" t="s">
        <v>18</v>
      </c>
      <c r="B7">
        <v>61775.493000000002</v>
      </c>
      <c r="C7">
        <v>335.51</v>
      </c>
      <c r="D7">
        <v>1661</v>
      </c>
      <c r="E7">
        <v>1427</v>
      </c>
      <c r="F7">
        <v>87.954999999999998</v>
      </c>
      <c r="G7">
        <v>247.83199999999999</v>
      </c>
      <c r="I7">
        <f t="shared" si="0"/>
        <v>288.35761533207335</v>
      </c>
      <c r="M7" s="5"/>
      <c r="N7" s="5"/>
      <c r="O7" s="5"/>
      <c r="P7" s="24" t="str">
        <f t="shared" si="1"/>
        <v/>
      </c>
      <c r="Q7" s="1" t="str">
        <f t="shared" si="2"/>
        <v/>
      </c>
    </row>
    <row r="8" spans="1:17" x14ac:dyDescent="0.35">
      <c r="A8" t="s">
        <v>19</v>
      </c>
      <c r="B8">
        <v>127696.003</v>
      </c>
      <c r="C8">
        <v>426.21600000000001</v>
      </c>
      <c r="D8">
        <v>450</v>
      </c>
      <c r="E8">
        <v>1140</v>
      </c>
      <c r="F8">
        <v>36.046999999999997</v>
      </c>
      <c r="G8">
        <v>379.15600000000001</v>
      </c>
      <c r="I8">
        <f t="shared" si="0"/>
        <v>401.99795235299399</v>
      </c>
      <c r="M8" s="31"/>
      <c r="N8" s="31"/>
      <c r="P8" s="24" t="str">
        <f t="shared" si="1"/>
        <v/>
      </c>
      <c r="Q8" s="1" t="str">
        <f t="shared" si="2"/>
        <v/>
      </c>
    </row>
    <row r="9" spans="1:17" x14ac:dyDescent="0.35">
      <c r="A9" t="s">
        <v>20</v>
      </c>
      <c r="B9">
        <v>96289.493000000002</v>
      </c>
      <c r="C9">
        <v>384.18400000000003</v>
      </c>
      <c r="D9">
        <v>1746</v>
      </c>
      <c r="E9">
        <v>1884</v>
      </c>
      <c r="F9">
        <v>66.853999999999999</v>
      </c>
      <c r="G9">
        <v>329.63600000000002</v>
      </c>
      <c r="I9">
        <f t="shared" si="0"/>
        <v>355.86637523654861</v>
      </c>
      <c r="M9" s="25"/>
      <c r="N9" s="25"/>
      <c r="P9" s="24" t="str">
        <f t="shared" si="1"/>
        <v/>
      </c>
      <c r="Q9" s="1" t="str">
        <f t="shared" si="2"/>
        <v/>
      </c>
    </row>
    <row r="10" spans="1:17" x14ac:dyDescent="0.35">
      <c r="A10" t="s">
        <v>21</v>
      </c>
      <c r="B10">
        <v>81467.366999999998</v>
      </c>
      <c r="C10">
        <v>381.87</v>
      </c>
      <c r="D10">
        <v>1210</v>
      </c>
      <c r="E10">
        <v>448</v>
      </c>
      <c r="F10">
        <v>160.77600000000001</v>
      </c>
      <c r="G10">
        <v>277.72399999999999</v>
      </c>
      <c r="I10">
        <f t="shared" si="0"/>
        <v>325.66004341951441</v>
      </c>
      <c r="M10" s="25"/>
      <c r="N10" s="25"/>
      <c r="P10" s="24" t="str">
        <f t="shared" si="1"/>
        <v/>
      </c>
      <c r="Q10" s="1" t="str">
        <f t="shared" si="2"/>
        <v/>
      </c>
    </row>
    <row r="11" spans="1:17" x14ac:dyDescent="0.35">
      <c r="A11" t="s">
        <v>22</v>
      </c>
      <c r="B11">
        <v>71045.517999999996</v>
      </c>
      <c r="C11">
        <v>377.89499999999998</v>
      </c>
      <c r="D11">
        <v>324</v>
      </c>
      <c r="E11">
        <v>2</v>
      </c>
      <c r="F11">
        <v>139.35499999999999</v>
      </c>
      <c r="G11">
        <v>268.23200000000003</v>
      </c>
      <c r="I11">
        <f t="shared" si="0"/>
        <v>318.37639931376822</v>
      </c>
      <c r="P11" s="24" t="str">
        <f t="shared" si="1"/>
        <v/>
      </c>
      <c r="Q11" s="1" t="str">
        <f t="shared" si="2"/>
        <v/>
      </c>
    </row>
    <row r="12" spans="1:17" x14ac:dyDescent="0.35">
      <c r="A12" t="s">
        <v>23</v>
      </c>
      <c r="B12">
        <v>28149.425999999999</v>
      </c>
      <c r="C12">
        <v>218.17599999999999</v>
      </c>
      <c r="D12">
        <v>1496</v>
      </c>
      <c r="E12">
        <v>1043</v>
      </c>
      <c r="F12">
        <v>120.005</v>
      </c>
      <c r="G12">
        <v>169.56200000000001</v>
      </c>
      <c r="I12">
        <f t="shared" si="0"/>
        <v>192.33917674774426</v>
      </c>
      <c r="P12" s="24" t="str">
        <f t="shared" si="1"/>
        <v/>
      </c>
      <c r="Q12" s="1" t="str">
        <f t="shared" si="2"/>
        <v/>
      </c>
    </row>
    <row r="13" spans="1:17" x14ac:dyDescent="0.35">
      <c r="A13" t="s">
        <v>24</v>
      </c>
      <c r="B13">
        <v>67245.716</v>
      </c>
      <c r="C13">
        <v>342.09100000000001</v>
      </c>
      <c r="D13">
        <v>1067</v>
      </c>
      <c r="E13">
        <v>1425</v>
      </c>
      <c r="F13">
        <v>17.835999999999999</v>
      </c>
      <c r="G13">
        <v>266.279</v>
      </c>
      <c r="I13">
        <f t="shared" si="0"/>
        <v>301.81393173443797</v>
      </c>
      <c r="P13" s="19" t="str">
        <f t="shared" si="1"/>
        <v/>
      </c>
      <c r="Q13" s="19" t="str">
        <f t="shared" si="2"/>
        <v/>
      </c>
    </row>
    <row r="14" spans="1:17" x14ac:dyDescent="0.35">
      <c r="P14" s="3"/>
      <c r="Q14" s="3"/>
    </row>
    <row r="18" spans="1:7" x14ac:dyDescent="0.35">
      <c r="B18" s="31"/>
      <c r="C18" s="31"/>
      <c r="D18" s="31"/>
      <c r="E18" s="31"/>
      <c r="F18" s="31"/>
      <c r="G18" s="31"/>
    </row>
    <row r="21" spans="1:7" x14ac:dyDescent="0.35">
      <c r="E21" s="3"/>
      <c r="F21" s="3"/>
      <c r="G21" s="3"/>
    </row>
    <row r="22" spans="1:7" x14ac:dyDescent="0.35">
      <c r="E22" s="3"/>
      <c r="F22" s="3"/>
      <c r="G22" s="3"/>
    </row>
    <row r="23" spans="1:7" x14ac:dyDescent="0.35">
      <c r="E23" s="3"/>
      <c r="F23" s="3"/>
      <c r="G23" s="3"/>
    </row>
    <row r="24" spans="1:7" x14ac:dyDescent="0.35">
      <c r="B24" s="16"/>
      <c r="C24" s="5"/>
      <c r="D24" s="16"/>
      <c r="E24" s="3"/>
      <c r="F24" s="3"/>
      <c r="G24" s="3"/>
    </row>
    <row r="25" spans="1:7" x14ac:dyDescent="0.35">
      <c r="E25" s="3"/>
      <c r="F25" s="3"/>
      <c r="G25" s="3"/>
    </row>
    <row r="26" spans="1:7" x14ac:dyDescent="0.35">
      <c r="E26" s="3"/>
      <c r="F26" s="3"/>
      <c r="G26" s="3"/>
    </row>
    <row r="27" spans="1:7" x14ac:dyDescent="0.35">
      <c r="E27" s="3"/>
      <c r="F27" s="3"/>
      <c r="G27" s="3"/>
    </row>
    <row r="28" spans="1:7" x14ac:dyDescent="0.35">
      <c r="E28" s="3"/>
      <c r="F28" s="3"/>
      <c r="G28" s="3"/>
    </row>
    <row r="29" spans="1:7" x14ac:dyDescent="0.35">
      <c r="A29" s="31"/>
      <c r="B29" s="31"/>
      <c r="E29" s="3"/>
      <c r="F29" s="3"/>
      <c r="G29" s="3"/>
    </row>
    <row r="30" spans="1:7" x14ac:dyDescent="0.35">
      <c r="A30" s="25"/>
      <c r="B30" s="25"/>
      <c r="E30" s="3"/>
      <c r="F30" s="3"/>
      <c r="G30" s="3"/>
    </row>
    <row r="31" spans="1:7" x14ac:dyDescent="0.35">
      <c r="A31" s="25"/>
      <c r="B31" s="25"/>
      <c r="E31" s="3"/>
      <c r="F31" s="3"/>
      <c r="G31" s="3"/>
    </row>
    <row r="32" spans="1:7" x14ac:dyDescent="0.35">
      <c r="E32" s="3"/>
      <c r="F32" s="3"/>
      <c r="G32" s="3"/>
    </row>
  </sheetData>
  <mergeCells count="3">
    <mergeCell ref="M8:N8"/>
    <mergeCell ref="B18:G18"/>
    <mergeCell ref="A29:B29"/>
  </mergeCells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FC921-CE71-4B52-9AC6-EAF6BC99B44E}">
  <sheetPr>
    <tabColor theme="7"/>
  </sheetPr>
  <dimension ref="A1:L4"/>
  <sheetViews>
    <sheetView workbookViewId="0">
      <selection activeCell="I3" sqref="I3:I4"/>
    </sheetView>
  </sheetViews>
  <sheetFormatPr baseColWidth="10" defaultRowHeight="14.5" x14ac:dyDescent="0.35"/>
  <cols>
    <col min="1" max="7" width="10.7265625" bestFit="1" customWidth="1"/>
  </cols>
  <sheetData>
    <row r="1" spans="1:1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2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</row>
    <row r="3" spans="1:12" x14ac:dyDescent="0.35">
      <c r="A3" t="s">
        <v>14</v>
      </c>
      <c r="B3">
        <v>44078.675000000003</v>
      </c>
      <c r="C3">
        <v>253.04900000000001</v>
      </c>
      <c r="D3" t="s">
        <v>87</v>
      </c>
      <c r="E3" t="s">
        <v>88</v>
      </c>
      <c r="F3">
        <v>171.30500000000001</v>
      </c>
      <c r="G3">
        <v>223.19800000000001</v>
      </c>
      <c r="I3">
        <f>GEOMEAN(C3,G3)</f>
        <v>237.6552770337743</v>
      </c>
      <c r="K3" t="s">
        <v>42</v>
      </c>
      <c r="L3" t="s">
        <v>43</v>
      </c>
    </row>
    <row r="4" spans="1:12" x14ac:dyDescent="0.35">
      <c r="A4" t="s">
        <v>15</v>
      </c>
      <c r="B4">
        <v>47272.468999999997</v>
      </c>
      <c r="C4">
        <v>270.745</v>
      </c>
      <c r="D4" t="s">
        <v>89</v>
      </c>
      <c r="E4" t="s">
        <v>90</v>
      </c>
      <c r="F4">
        <v>79.38</v>
      </c>
      <c r="G4">
        <v>241.03700000000001</v>
      </c>
      <c r="I4">
        <f t="shared" ref="I4" si="0">GEOMEAN(C4,G4)</f>
        <v>255.45951257488926</v>
      </c>
      <c r="K4">
        <f>GEOMEAN(I3:I4)</f>
        <v>246.39663397030864</v>
      </c>
      <c r="L4">
        <f>STDEV(I3:I4)</f>
        <v>12.58949568496493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59AB5-C1DD-4650-AFA6-28C95198710F}">
  <sheetPr>
    <tabColor theme="7"/>
  </sheetPr>
  <dimension ref="A1:L19"/>
  <sheetViews>
    <sheetView workbookViewId="0">
      <selection activeCell="I3" sqref="I3:I19"/>
    </sheetView>
  </sheetViews>
  <sheetFormatPr baseColWidth="10" defaultRowHeight="14.5" x14ac:dyDescent="0.35"/>
  <cols>
    <col min="1" max="7" width="10.7265625" bestFit="1" customWidth="1"/>
  </cols>
  <sheetData>
    <row r="1" spans="1:1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2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</row>
    <row r="3" spans="1:12" x14ac:dyDescent="0.35">
      <c r="A3" t="s">
        <v>14</v>
      </c>
      <c r="B3">
        <v>58894.273000000001</v>
      </c>
      <c r="C3">
        <v>314.447</v>
      </c>
      <c r="D3">
        <v>859</v>
      </c>
      <c r="E3">
        <v>1174</v>
      </c>
      <c r="F3">
        <v>176.96799999999999</v>
      </c>
      <c r="G3">
        <v>247.273</v>
      </c>
      <c r="I3">
        <f>GEOMEAN(C3,G3)</f>
        <v>278.84449614614954</v>
      </c>
      <c r="K3" t="s">
        <v>42</v>
      </c>
      <c r="L3" t="s">
        <v>43</v>
      </c>
    </row>
    <row r="4" spans="1:12" x14ac:dyDescent="0.35">
      <c r="A4" t="s">
        <v>15</v>
      </c>
      <c r="B4">
        <v>69216.209000000003</v>
      </c>
      <c r="C4">
        <v>330.74099999999999</v>
      </c>
      <c r="D4">
        <v>380</v>
      </c>
      <c r="E4">
        <v>750</v>
      </c>
      <c r="F4">
        <v>22.593</v>
      </c>
      <c r="G4">
        <v>271.15199999999999</v>
      </c>
      <c r="I4">
        <f t="shared" ref="I4:I19" si="0">GEOMEAN(C4,G4)</f>
        <v>299.4680010151335</v>
      </c>
      <c r="K4">
        <f>GEOMEAN(I3:I19)</f>
        <v>265.95488176787012</v>
      </c>
      <c r="L4">
        <f>STDEV(I3:I19)</f>
        <v>38.559296524045173</v>
      </c>
    </row>
    <row r="5" spans="1:12" x14ac:dyDescent="0.35">
      <c r="A5" t="s">
        <v>16</v>
      </c>
      <c r="B5">
        <v>57870.356</v>
      </c>
      <c r="C5">
        <v>312.30399999999997</v>
      </c>
      <c r="D5">
        <v>1328</v>
      </c>
      <c r="E5">
        <v>480</v>
      </c>
      <c r="F5">
        <v>18.376999999999999</v>
      </c>
      <c r="G5">
        <v>228.85300000000001</v>
      </c>
      <c r="I5">
        <f t="shared" si="0"/>
        <v>267.34192958082724</v>
      </c>
    </row>
    <row r="6" spans="1:12" x14ac:dyDescent="0.35">
      <c r="A6" t="s">
        <v>17</v>
      </c>
      <c r="B6">
        <v>58286.716999999997</v>
      </c>
      <c r="C6">
        <v>334.71499999999997</v>
      </c>
      <c r="D6">
        <v>86</v>
      </c>
      <c r="E6">
        <v>1916</v>
      </c>
      <c r="F6">
        <v>29.01</v>
      </c>
      <c r="G6">
        <v>231.64099999999999</v>
      </c>
      <c r="I6">
        <f t="shared" si="0"/>
        <v>278.44876964174216</v>
      </c>
    </row>
    <row r="7" spans="1:12" x14ac:dyDescent="0.35">
      <c r="A7" t="s">
        <v>18</v>
      </c>
      <c r="B7">
        <v>46017.302000000003</v>
      </c>
      <c r="C7">
        <v>308.53699999999998</v>
      </c>
      <c r="D7">
        <v>1297</v>
      </c>
      <c r="E7">
        <v>1467</v>
      </c>
      <c r="F7">
        <v>67.028999999999996</v>
      </c>
      <c r="G7">
        <v>200.31200000000001</v>
      </c>
      <c r="I7">
        <f t="shared" si="0"/>
        <v>248.60342625153018</v>
      </c>
    </row>
    <row r="8" spans="1:12" x14ac:dyDescent="0.35">
      <c r="A8" t="s">
        <v>19</v>
      </c>
      <c r="B8">
        <v>65210.273999999998</v>
      </c>
      <c r="C8">
        <v>380.572</v>
      </c>
      <c r="D8">
        <v>606</v>
      </c>
      <c r="E8">
        <v>456</v>
      </c>
      <c r="F8">
        <v>139.04</v>
      </c>
      <c r="G8">
        <v>275.58800000000002</v>
      </c>
      <c r="I8">
        <f t="shared" si="0"/>
        <v>323.85347973427736</v>
      </c>
    </row>
    <row r="9" spans="1:12" x14ac:dyDescent="0.35">
      <c r="A9" t="s">
        <v>20</v>
      </c>
      <c r="B9">
        <v>64211.031000000003</v>
      </c>
      <c r="C9">
        <v>408.755</v>
      </c>
      <c r="D9">
        <v>1179</v>
      </c>
      <c r="E9">
        <v>1318</v>
      </c>
      <c r="F9">
        <v>47.637999999999998</v>
      </c>
      <c r="G9">
        <v>228.983</v>
      </c>
      <c r="I9">
        <f t="shared" si="0"/>
        <v>305.93781421230034</v>
      </c>
    </row>
    <row r="10" spans="1:12" x14ac:dyDescent="0.35">
      <c r="A10" t="s">
        <v>21</v>
      </c>
      <c r="B10">
        <v>41604.300999999999</v>
      </c>
      <c r="C10">
        <v>332.12400000000002</v>
      </c>
      <c r="D10">
        <v>1142</v>
      </c>
      <c r="E10">
        <v>492</v>
      </c>
      <c r="F10">
        <v>149.017</v>
      </c>
      <c r="G10">
        <v>293.21699999999998</v>
      </c>
      <c r="I10">
        <f t="shared" si="0"/>
        <v>312.06474153290691</v>
      </c>
    </row>
    <row r="11" spans="1:12" x14ac:dyDescent="0.35">
      <c r="A11" t="s">
        <v>22</v>
      </c>
      <c r="B11">
        <v>67296.501999999993</v>
      </c>
      <c r="C11">
        <v>365.08699999999999</v>
      </c>
      <c r="D11">
        <v>260</v>
      </c>
      <c r="E11">
        <v>1042</v>
      </c>
      <c r="F11">
        <v>134.114</v>
      </c>
      <c r="G11">
        <v>282.69299999999998</v>
      </c>
      <c r="I11">
        <f t="shared" si="0"/>
        <v>321.25930226376323</v>
      </c>
    </row>
    <row r="12" spans="1:12" x14ac:dyDescent="0.35">
      <c r="A12" t="s">
        <v>23</v>
      </c>
      <c r="B12">
        <v>23596.456999999999</v>
      </c>
      <c r="C12">
        <v>205.65299999999999</v>
      </c>
      <c r="D12">
        <v>1614</v>
      </c>
      <c r="E12">
        <v>640</v>
      </c>
      <c r="F12">
        <v>40.802</v>
      </c>
      <c r="G12">
        <v>147.33699999999999</v>
      </c>
      <c r="I12">
        <f t="shared" si="0"/>
        <v>174.06980226621732</v>
      </c>
    </row>
    <row r="13" spans="1:12" x14ac:dyDescent="0.35">
      <c r="A13" t="s">
        <v>24</v>
      </c>
      <c r="B13">
        <v>36113.828999999998</v>
      </c>
      <c r="C13">
        <v>242.80099999999999</v>
      </c>
      <c r="D13">
        <v>1386</v>
      </c>
      <c r="E13">
        <v>797</v>
      </c>
      <c r="F13">
        <v>152.59200000000001</v>
      </c>
      <c r="G13">
        <v>188.45599999999999</v>
      </c>
      <c r="I13">
        <f t="shared" si="0"/>
        <v>213.90957261422406</v>
      </c>
    </row>
    <row r="14" spans="1:12" x14ac:dyDescent="0.35">
      <c r="A14" t="s">
        <v>25</v>
      </c>
      <c r="B14">
        <v>48430.932000000001</v>
      </c>
      <c r="C14">
        <v>286.56099999999998</v>
      </c>
      <c r="D14">
        <v>938</v>
      </c>
      <c r="E14">
        <v>1283</v>
      </c>
      <c r="F14">
        <v>166.02799999999999</v>
      </c>
      <c r="G14">
        <v>214.53399999999999</v>
      </c>
      <c r="I14">
        <f t="shared" si="0"/>
        <v>247.94571497406443</v>
      </c>
    </row>
    <row r="15" spans="1:12" x14ac:dyDescent="0.35">
      <c r="A15" t="s">
        <v>26</v>
      </c>
      <c r="B15">
        <v>49338.559999999998</v>
      </c>
      <c r="C15">
        <v>296.404</v>
      </c>
      <c r="D15">
        <v>591</v>
      </c>
      <c r="E15">
        <v>1305</v>
      </c>
      <c r="F15">
        <v>60.558</v>
      </c>
      <c r="G15">
        <v>239.16900000000001</v>
      </c>
      <c r="I15">
        <f t="shared" si="0"/>
        <v>266.25297796644458</v>
      </c>
    </row>
    <row r="16" spans="1:12" x14ac:dyDescent="0.35">
      <c r="A16" t="s">
        <v>27</v>
      </c>
      <c r="B16">
        <v>42857.919000000002</v>
      </c>
      <c r="C16">
        <v>347.233</v>
      </c>
      <c r="D16">
        <v>625</v>
      </c>
      <c r="E16">
        <v>1537</v>
      </c>
      <c r="F16">
        <v>31.923999999999999</v>
      </c>
      <c r="G16">
        <v>211.59100000000001</v>
      </c>
      <c r="I16">
        <f t="shared" si="0"/>
        <v>271.05604162792611</v>
      </c>
    </row>
    <row r="17" spans="1:9" x14ac:dyDescent="0.35">
      <c r="A17" t="s">
        <v>28</v>
      </c>
      <c r="B17">
        <v>49312.669000000002</v>
      </c>
      <c r="C17">
        <v>256.79399999999998</v>
      </c>
      <c r="D17">
        <v>247.48</v>
      </c>
      <c r="E17">
        <v>365.399</v>
      </c>
      <c r="F17">
        <v>0</v>
      </c>
      <c r="G17">
        <v>244.48699999999999</v>
      </c>
      <c r="I17">
        <f t="shared" si="0"/>
        <v>250.56495101669745</v>
      </c>
    </row>
    <row r="18" spans="1:9" x14ac:dyDescent="0.35">
      <c r="A18" t="s">
        <v>29</v>
      </c>
      <c r="B18">
        <v>51926.678999999996</v>
      </c>
      <c r="C18">
        <v>327.61</v>
      </c>
      <c r="D18">
        <v>539</v>
      </c>
      <c r="E18">
        <v>942</v>
      </c>
      <c r="F18">
        <v>126.07899999999999</v>
      </c>
      <c r="G18">
        <v>207.67400000000001</v>
      </c>
      <c r="I18">
        <f t="shared" si="0"/>
        <v>260.83726562744062</v>
      </c>
    </row>
    <row r="19" spans="1:9" x14ac:dyDescent="0.35">
      <c r="A19" t="s">
        <v>30</v>
      </c>
      <c r="B19">
        <v>48598.781999999999</v>
      </c>
      <c r="C19">
        <v>275.38</v>
      </c>
      <c r="D19">
        <v>905</v>
      </c>
      <c r="E19">
        <v>836</v>
      </c>
      <c r="F19">
        <v>5.5449999999999999</v>
      </c>
      <c r="G19">
        <v>225.63300000000001</v>
      </c>
      <c r="I19">
        <f t="shared" si="0"/>
        <v>249.26856107419565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A7EB-8C3A-4B01-9158-EA44C1835F02}">
  <sheetPr>
    <tabColor theme="7"/>
  </sheetPr>
  <dimension ref="A1:Q19"/>
  <sheetViews>
    <sheetView workbookViewId="0">
      <selection activeCell="I3" sqref="I3:I19"/>
    </sheetView>
  </sheetViews>
  <sheetFormatPr baseColWidth="10" defaultRowHeight="14.5" x14ac:dyDescent="0.35"/>
  <cols>
    <col min="1" max="7" width="10.7265625" bestFit="1" customWidth="1"/>
    <col min="14" max="15" width="11.269531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7" ht="2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  <c r="N2" s="1" t="s">
        <v>125</v>
      </c>
      <c r="O2" s="1" t="s">
        <v>126</v>
      </c>
      <c r="P2" s="1" t="s">
        <v>127</v>
      </c>
      <c r="Q2" s="1" t="s">
        <v>128</v>
      </c>
    </row>
    <row r="3" spans="1:17" x14ac:dyDescent="0.35">
      <c r="A3" t="s">
        <v>14</v>
      </c>
      <c r="B3">
        <v>47921.961000000003</v>
      </c>
      <c r="C3">
        <v>267.93799999999999</v>
      </c>
      <c r="D3" t="s">
        <v>91</v>
      </c>
      <c r="E3" t="s">
        <v>92</v>
      </c>
      <c r="F3">
        <v>55.521000000000001</v>
      </c>
      <c r="G3">
        <v>231.99700000000001</v>
      </c>
      <c r="I3">
        <f>GEOMEAN(C3,G3)</f>
        <v>249.32070147903883</v>
      </c>
      <c r="K3" t="s">
        <v>42</v>
      </c>
      <c r="L3" t="s">
        <v>43</v>
      </c>
      <c r="N3" s="1">
        <f>K4-2*L4</f>
        <v>75.432417535248163</v>
      </c>
      <c r="O3" s="2">
        <f>K4+2*L4</f>
        <v>400.17138660785645</v>
      </c>
      <c r="P3" s="1" t="str">
        <f>IF(I3&gt;$O$3,"outlier","")</f>
        <v/>
      </c>
      <c r="Q3" s="1" t="str">
        <f>IF(I3&lt;$N$3,"outlier","")</f>
        <v/>
      </c>
    </row>
    <row r="4" spans="1:17" x14ac:dyDescent="0.35">
      <c r="A4" t="s">
        <v>15</v>
      </c>
      <c r="B4">
        <v>20392.925999999999</v>
      </c>
      <c r="C4">
        <v>214.49299999999999</v>
      </c>
      <c r="D4" t="s">
        <v>93</v>
      </c>
      <c r="E4" t="s">
        <v>94</v>
      </c>
      <c r="F4">
        <v>78.551000000000002</v>
      </c>
      <c r="G4">
        <v>121.105</v>
      </c>
      <c r="I4">
        <f t="shared" ref="I4:I19" si="0">GEOMEAN(C4,G4)</f>
        <v>161.17125911588579</v>
      </c>
      <c r="K4">
        <f>GEOMEAN(I3:I19)</f>
        <v>237.80190207155232</v>
      </c>
      <c r="L4">
        <f>STDEV(I3:I19)</f>
        <v>81.184742268152078</v>
      </c>
      <c r="N4" s="3"/>
      <c r="O4" s="3"/>
      <c r="P4" s="1" t="str">
        <f t="shared" ref="P4:P19" si="1">IF(I4&gt;$O$3,"outlier","")</f>
        <v/>
      </c>
      <c r="Q4" s="1" t="str">
        <f t="shared" ref="Q4:Q19" si="2">IF(I4&lt;$N$3,"outlier","")</f>
        <v/>
      </c>
    </row>
    <row r="5" spans="1:17" x14ac:dyDescent="0.35">
      <c r="A5" t="s">
        <v>16</v>
      </c>
      <c r="B5">
        <v>24214.082999999999</v>
      </c>
      <c r="C5">
        <v>266.88099999999997</v>
      </c>
      <c r="D5" t="s">
        <v>95</v>
      </c>
      <c r="E5" t="s">
        <v>96</v>
      </c>
      <c r="F5">
        <v>69.192999999999998</v>
      </c>
      <c r="G5">
        <v>127.672</v>
      </c>
      <c r="I5">
        <f t="shared" si="0"/>
        <v>184.58935785142111</v>
      </c>
      <c r="N5" s="4"/>
      <c r="O5" s="4"/>
      <c r="P5" s="1" t="str">
        <f t="shared" si="1"/>
        <v/>
      </c>
      <c r="Q5" s="1" t="str">
        <f t="shared" si="2"/>
        <v/>
      </c>
    </row>
    <row r="6" spans="1:17" x14ac:dyDescent="0.35">
      <c r="A6" t="s">
        <v>17</v>
      </c>
      <c r="B6">
        <v>70087.544999999998</v>
      </c>
      <c r="C6">
        <v>351.93</v>
      </c>
      <c r="D6" t="s">
        <v>97</v>
      </c>
      <c r="E6" t="s">
        <v>98</v>
      </c>
      <c r="F6">
        <v>85.010999999999996</v>
      </c>
      <c r="G6">
        <v>276.38</v>
      </c>
      <c r="I6">
        <f t="shared" si="0"/>
        <v>311.87563771477886</v>
      </c>
      <c r="M6" s="5"/>
      <c r="N6" s="6"/>
      <c r="O6" s="6"/>
      <c r="P6" s="1" t="str">
        <f t="shared" si="1"/>
        <v/>
      </c>
      <c r="Q6" s="1" t="str">
        <f t="shared" si="2"/>
        <v/>
      </c>
    </row>
    <row r="7" spans="1:17" x14ac:dyDescent="0.35">
      <c r="A7" t="s">
        <v>18</v>
      </c>
      <c r="B7">
        <v>61694.832000000002</v>
      </c>
      <c r="C7">
        <v>315.43200000000002</v>
      </c>
      <c r="D7" t="s">
        <v>99</v>
      </c>
      <c r="E7" t="s">
        <v>100</v>
      </c>
      <c r="F7">
        <v>69.119</v>
      </c>
      <c r="G7">
        <v>267.392</v>
      </c>
      <c r="I7">
        <f t="shared" si="0"/>
        <v>290.42037350020746</v>
      </c>
      <c r="M7" s="5"/>
      <c r="N7" s="5"/>
      <c r="O7" s="5"/>
      <c r="P7" s="1" t="str">
        <f t="shared" si="1"/>
        <v/>
      </c>
      <c r="Q7" s="1" t="str">
        <f t="shared" si="2"/>
        <v/>
      </c>
    </row>
    <row r="8" spans="1:17" x14ac:dyDescent="0.35">
      <c r="A8" t="s">
        <v>19</v>
      </c>
      <c r="B8">
        <v>91934.138000000006</v>
      </c>
      <c r="C8">
        <v>380.47399999999999</v>
      </c>
      <c r="D8" t="s">
        <v>101</v>
      </c>
      <c r="E8" t="s">
        <v>102</v>
      </c>
      <c r="F8">
        <v>33.301000000000002</v>
      </c>
      <c r="G8">
        <v>307.61599999999999</v>
      </c>
      <c r="I8">
        <f t="shared" si="0"/>
        <v>342.11093227782123</v>
      </c>
      <c r="M8" s="27" t="s">
        <v>129</v>
      </c>
      <c r="N8" s="27"/>
      <c r="P8" s="1" t="str">
        <f t="shared" si="1"/>
        <v/>
      </c>
      <c r="Q8" s="1" t="str">
        <f t="shared" si="2"/>
        <v/>
      </c>
    </row>
    <row r="9" spans="1:17" x14ac:dyDescent="0.35">
      <c r="A9" t="s">
        <v>20</v>
      </c>
      <c r="B9">
        <v>50360.264999999999</v>
      </c>
      <c r="C9">
        <v>305.738</v>
      </c>
      <c r="D9" t="s">
        <v>103</v>
      </c>
      <c r="E9" t="s">
        <v>104</v>
      </c>
      <c r="F9">
        <v>70.421999999999997</v>
      </c>
      <c r="G9">
        <v>248.70099999999999</v>
      </c>
      <c r="I9">
        <f t="shared" si="0"/>
        <v>275.74870142577282</v>
      </c>
      <c r="M9" s="7" t="s">
        <v>130</v>
      </c>
      <c r="N9" s="7" t="s">
        <v>131</v>
      </c>
      <c r="P9" s="1" t="str">
        <f t="shared" si="1"/>
        <v/>
      </c>
      <c r="Q9" s="1" t="str">
        <f t="shared" si="2"/>
        <v/>
      </c>
    </row>
    <row r="10" spans="1:17" x14ac:dyDescent="0.35">
      <c r="A10" t="s">
        <v>21</v>
      </c>
      <c r="B10">
        <v>39571.514000000003</v>
      </c>
      <c r="C10">
        <v>269.17099999999999</v>
      </c>
      <c r="D10" t="s">
        <v>105</v>
      </c>
      <c r="E10" t="s">
        <v>106</v>
      </c>
      <c r="F10">
        <v>60.457000000000001</v>
      </c>
      <c r="G10">
        <v>206.45400000000001</v>
      </c>
      <c r="I10">
        <f t="shared" si="0"/>
        <v>235.73593199595177</v>
      </c>
      <c r="M10" s="7">
        <f>GEOMEAN(I3:I12,I14:I19)</f>
        <v>229.46184586382046</v>
      </c>
      <c r="N10" s="7">
        <f>STDEV(I3:I12,I14:I19)</f>
        <v>70.583623725725076</v>
      </c>
      <c r="P10" s="1" t="str">
        <f t="shared" si="1"/>
        <v/>
      </c>
      <c r="Q10" s="1" t="str">
        <f t="shared" si="2"/>
        <v/>
      </c>
    </row>
    <row r="11" spans="1:17" x14ac:dyDescent="0.35">
      <c r="A11" t="s">
        <v>22</v>
      </c>
      <c r="B11">
        <v>84496.740999999995</v>
      </c>
      <c r="C11">
        <v>345.863</v>
      </c>
      <c r="D11" t="s">
        <v>107</v>
      </c>
      <c r="E11" t="s">
        <v>108</v>
      </c>
      <c r="F11">
        <v>124.974</v>
      </c>
      <c r="G11">
        <v>311.01</v>
      </c>
      <c r="I11">
        <f t="shared" si="0"/>
        <v>327.97385815031049</v>
      </c>
      <c r="P11" s="1" t="str">
        <f t="shared" si="1"/>
        <v/>
      </c>
      <c r="Q11" s="1" t="str">
        <f t="shared" si="2"/>
        <v/>
      </c>
    </row>
    <row r="12" spans="1:17" x14ac:dyDescent="0.35">
      <c r="A12" t="s">
        <v>23</v>
      </c>
      <c r="B12">
        <v>88954.885999999999</v>
      </c>
      <c r="C12">
        <v>441.202</v>
      </c>
      <c r="D12" t="s">
        <v>109</v>
      </c>
      <c r="E12" t="s">
        <v>110</v>
      </c>
      <c r="F12">
        <v>148.755</v>
      </c>
      <c r="G12">
        <v>264.98099999999999</v>
      </c>
      <c r="I12">
        <f t="shared" si="0"/>
        <v>341.92125871609676</v>
      </c>
      <c r="P12" s="1" t="str">
        <f t="shared" si="1"/>
        <v/>
      </c>
      <c r="Q12" s="1" t="str">
        <f t="shared" si="2"/>
        <v/>
      </c>
    </row>
    <row r="13" spans="1:17" x14ac:dyDescent="0.35">
      <c r="A13" t="s">
        <v>24</v>
      </c>
      <c r="B13">
        <v>123056.288</v>
      </c>
      <c r="C13">
        <v>480.5</v>
      </c>
      <c r="D13" t="s">
        <v>111</v>
      </c>
      <c r="E13" t="s">
        <v>112</v>
      </c>
      <c r="F13">
        <v>142.369</v>
      </c>
      <c r="G13">
        <v>368.88600000000002</v>
      </c>
      <c r="H13" s="8"/>
      <c r="I13" s="8">
        <f t="shared" si="0"/>
        <v>421.01035973001899</v>
      </c>
      <c r="J13" s="8"/>
      <c r="K13" s="8"/>
      <c r="L13" s="8"/>
      <c r="M13" s="8"/>
      <c r="N13" s="8"/>
      <c r="O13" s="8"/>
      <c r="P13" s="10" t="str">
        <f t="shared" si="1"/>
        <v>outlier</v>
      </c>
      <c r="Q13" s="10" t="str">
        <f t="shared" si="2"/>
        <v/>
      </c>
    </row>
    <row r="14" spans="1:17" x14ac:dyDescent="0.35">
      <c r="A14" t="s">
        <v>25</v>
      </c>
      <c r="B14">
        <v>29099.985000000001</v>
      </c>
      <c r="C14">
        <v>216.47900000000001</v>
      </c>
      <c r="D14" t="s">
        <v>113</v>
      </c>
      <c r="E14" t="s">
        <v>114</v>
      </c>
      <c r="F14">
        <v>12.242000000000001</v>
      </c>
      <c r="G14">
        <v>185.083</v>
      </c>
      <c r="I14">
        <f t="shared" si="0"/>
        <v>200.16638768034957</v>
      </c>
      <c r="P14" s="1" t="str">
        <f t="shared" si="1"/>
        <v/>
      </c>
      <c r="Q14" s="1" t="str">
        <f t="shared" si="2"/>
        <v/>
      </c>
    </row>
    <row r="15" spans="1:17" x14ac:dyDescent="0.35">
      <c r="A15" t="s">
        <v>26</v>
      </c>
      <c r="B15">
        <v>7652.6030000000001</v>
      </c>
      <c r="C15">
        <v>117.42100000000001</v>
      </c>
      <c r="D15" t="s">
        <v>115</v>
      </c>
      <c r="E15" t="s">
        <v>116</v>
      </c>
      <c r="F15">
        <v>60.094000000000001</v>
      </c>
      <c r="G15">
        <v>85.685000000000002</v>
      </c>
      <c r="I15">
        <f t="shared" si="0"/>
        <v>100.30562489212656</v>
      </c>
      <c r="P15" s="1" t="str">
        <f t="shared" si="1"/>
        <v/>
      </c>
      <c r="Q15" s="1" t="str">
        <f t="shared" si="2"/>
        <v/>
      </c>
    </row>
    <row r="16" spans="1:17" x14ac:dyDescent="0.35">
      <c r="A16" t="s">
        <v>27</v>
      </c>
      <c r="B16">
        <v>37340.892</v>
      </c>
      <c r="C16">
        <v>274.70999999999998</v>
      </c>
      <c r="D16" t="s">
        <v>117</v>
      </c>
      <c r="E16" t="s">
        <v>118</v>
      </c>
      <c r="F16">
        <v>38.313000000000002</v>
      </c>
      <c r="G16">
        <v>204.50800000000001</v>
      </c>
      <c r="I16">
        <f t="shared" si="0"/>
        <v>237.02403397124098</v>
      </c>
      <c r="P16" s="1" t="str">
        <f t="shared" si="1"/>
        <v/>
      </c>
      <c r="Q16" s="1" t="str">
        <f t="shared" si="2"/>
        <v/>
      </c>
    </row>
    <row r="17" spans="1:17" x14ac:dyDescent="0.35">
      <c r="A17" t="s">
        <v>28</v>
      </c>
      <c r="B17">
        <v>30960.828000000001</v>
      </c>
      <c r="C17">
        <v>234.142</v>
      </c>
      <c r="D17" t="s">
        <v>119</v>
      </c>
      <c r="E17" t="s">
        <v>120</v>
      </c>
      <c r="F17">
        <v>48.11</v>
      </c>
      <c r="G17">
        <v>186.37100000000001</v>
      </c>
      <c r="I17">
        <f t="shared" si="0"/>
        <v>208.89537735909812</v>
      </c>
      <c r="P17" s="1" t="str">
        <f t="shared" si="1"/>
        <v/>
      </c>
      <c r="Q17" s="1" t="str">
        <f t="shared" si="2"/>
        <v/>
      </c>
    </row>
    <row r="18" spans="1:17" x14ac:dyDescent="0.35">
      <c r="A18" t="s">
        <v>29</v>
      </c>
      <c r="B18">
        <v>30010.269</v>
      </c>
      <c r="C18">
        <v>239.87799999999999</v>
      </c>
      <c r="D18" t="s">
        <v>121</v>
      </c>
      <c r="E18" t="s">
        <v>122</v>
      </c>
      <c r="F18">
        <v>123.117</v>
      </c>
      <c r="G18">
        <v>175.631</v>
      </c>
      <c r="I18">
        <f t="shared" si="0"/>
        <v>205.25596950637026</v>
      </c>
      <c r="P18" s="1" t="str">
        <f t="shared" si="1"/>
        <v/>
      </c>
      <c r="Q18" s="1" t="str">
        <f t="shared" si="2"/>
        <v/>
      </c>
    </row>
    <row r="19" spans="1:17" x14ac:dyDescent="0.35">
      <c r="A19" t="s">
        <v>30</v>
      </c>
      <c r="B19">
        <v>21429.9</v>
      </c>
      <c r="C19">
        <v>190.352</v>
      </c>
      <c r="D19" t="s">
        <v>123</v>
      </c>
      <c r="E19" t="s">
        <v>124</v>
      </c>
      <c r="F19">
        <v>156.30199999999999</v>
      </c>
      <c r="G19">
        <v>156.83600000000001</v>
      </c>
      <c r="I19">
        <f t="shared" si="0"/>
        <v>172.78323492746628</v>
      </c>
      <c r="P19" s="1" t="str">
        <f t="shared" si="1"/>
        <v/>
      </c>
      <c r="Q19" s="1" t="str">
        <f t="shared" si="2"/>
        <v/>
      </c>
    </row>
  </sheetData>
  <mergeCells count="1">
    <mergeCell ref="M8:N8"/>
  </mergeCells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83840-2D14-4BC4-B9E3-0AAFF5A2374D}">
  <sheetPr>
    <tabColor theme="7"/>
  </sheetPr>
  <dimension ref="A1:Q45"/>
  <sheetViews>
    <sheetView workbookViewId="0">
      <selection activeCell="I3" sqref="I3:I20"/>
    </sheetView>
  </sheetViews>
  <sheetFormatPr baseColWidth="10" defaultRowHeight="14.5" x14ac:dyDescent="0.35"/>
  <cols>
    <col min="1" max="4" width="10.7265625" bestFit="1" customWidth="1"/>
    <col min="5" max="5" width="11.26953125" bestFit="1" customWidth="1"/>
    <col min="6" max="7" width="10.72656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7" ht="2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  <c r="N2" s="1" t="s">
        <v>125</v>
      </c>
      <c r="O2" s="1" t="s">
        <v>126</v>
      </c>
      <c r="P2" s="1" t="s">
        <v>127</v>
      </c>
      <c r="Q2" s="1" t="s">
        <v>128</v>
      </c>
    </row>
    <row r="3" spans="1:17" x14ac:dyDescent="0.35">
      <c r="A3" t="s">
        <v>14</v>
      </c>
      <c r="B3">
        <v>69443.808000000005</v>
      </c>
      <c r="C3">
        <v>361.54500000000002</v>
      </c>
      <c r="D3">
        <v>915</v>
      </c>
      <c r="E3">
        <v>1532</v>
      </c>
      <c r="F3">
        <v>48.655000000000001</v>
      </c>
      <c r="G3">
        <v>304.25099999999998</v>
      </c>
      <c r="I3">
        <f>GEOMEAN(C3,G3)</f>
        <v>331.66312396014121</v>
      </c>
      <c r="K3" t="s">
        <v>42</v>
      </c>
      <c r="L3" t="s">
        <v>43</v>
      </c>
      <c r="N3" s="1">
        <f>K4-2*L4</f>
        <v>118.99984968134217</v>
      </c>
      <c r="O3" s="2">
        <f>K4+2*L4</f>
        <v>432.76278570516899</v>
      </c>
      <c r="P3" s="1" t="str">
        <f>IF(I3&gt;$O$3,"outlier","")</f>
        <v/>
      </c>
      <c r="Q3" s="1" t="str">
        <f>IF(I3&lt;$N$3,"outlier","")</f>
        <v/>
      </c>
    </row>
    <row r="4" spans="1:17" x14ac:dyDescent="0.35">
      <c r="A4" t="s">
        <v>15</v>
      </c>
      <c r="B4">
        <v>82954.78</v>
      </c>
      <c r="C4">
        <v>503.19900000000001</v>
      </c>
      <c r="D4">
        <v>301</v>
      </c>
      <c r="E4">
        <v>1470</v>
      </c>
      <c r="F4">
        <v>30.158000000000001</v>
      </c>
      <c r="G4">
        <v>330.815</v>
      </c>
      <c r="I4">
        <f t="shared" ref="I4:I20" si="0">GEOMEAN(C4,G4)</f>
        <v>408.00217791698122</v>
      </c>
      <c r="K4">
        <f>GEOMEAN(I3:I20)</f>
        <v>275.8813176932556</v>
      </c>
      <c r="L4">
        <f>STDEV(I3:I20)</f>
        <v>78.440734005956713</v>
      </c>
      <c r="N4" s="3"/>
      <c r="O4" s="3"/>
      <c r="P4" s="1" t="str">
        <f t="shared" ref="P4:P20" si="1">IF(I4&gt;$O$3,"outlier","")</f>
        <v/>
      </c>
      <c r="Q4" s="1" t="str">
        <f t="shared" ref="Q4:Q20" si="2">IF(I4&lt;$N$3,"outlier","")</f>
        <v/>
      </c>
    </row>
    <row r="5" spans="1:17" x14ac:dyDescent="0.35">
      <c r="A5" t="s">
        <v>16</v>
      </c>
      <c r="B5">
        <v>50084.425000000003</v>
      </c>
      <c r="C5">
        <v>303.52600000000001</v>
      </c>
      <c r="D5">
        <v>1214</v>
      </c>
      <c r="E5">
        <v>911</v>
      </c>
      <c r="F5">
        <v>25.442</v>
      </c>
      <c r="G5">
        <v>236.274</v>
      </c>
      <c r="I5">
        <f t="shared" si="0"/>
        <v>267.79712867019322</v>
      </c>
      <c r="N5" s="4"/>
      <c r="O5" s="4"/>
      <c r="P5" s="1" t="str">
        <f t="shared" si="1"/>
        <v/>
      </c>
      <c r="Q5" s="1" t="str">
        <f t="shared" si="2"/>
        <v/>
      </c>
    </row>
    <row r="6" spans="1:17" x14ac:dyDescent="0.35">
      <c r="A6" t="s">
        <v>17</v>
      </c>
      <c r="B6">
        <v>47805.34</v>
      </c>
      <c r="C6">
        <v>390.68200000000002</v>
      </c>
      <c r="D6">
        <v>344</v>
      </c>
      <c r="E6">
        <v>1570</v>
      </c>
      <c r="F6">
        <v>25.736000000000001</v>
      </c>
      <c r="G6">
        <v>171.952</v>
      </c>
      <c r="I6">
        <f t="shared" si="0"/>
        <v>259.18825448696555</v>
      </c>
      <c r="M6" s="5"/>
      <c r="N6" s="6"/>
      <c r="O6" s="6"/>
      <c r="P6" s="1" t="str">
        <f t="shared" si="1"/>
        <v/>
      </c>
      <c r="Q6" s="1" t="str">
        <f t="shared" si="2"/>
        <v/>
      </c>
    </row>
    <row r="7" spans="1:17" x14ac:dyDescent="0.35">
      <c r="A7" t="s">
        <v>18</v>
      </c>
      <c r="B7">
        <v>57881.421000000002</v>
      </c>
      <c r="C7">
        <v>307.95400000000001</v>
      </c>
      <c r="D7">
        <v>1544</v>
      </c>
      <c r="E7">
        <v>1427</v>
      </c>
      <c r="F7">
        <v>69.647000000000006</v>
      </c>
      <c r="G7">
        <v>253.19399999999999</v>
      </c>
      <c r="I7">
        <f t="shared" si="0"/>
        <v>279.23485648464447</v>
      </c>
      <c r="M7" s="5"/>
      <c r="N7" s="5"/>
      <c r="O7" s="5"/>
      <c r="P7" s="1" t="str">
        <f t="shared" si="1"/>
        <v/>
      </c>
      <c r="Q7" s="1" t="str">
        <f t="shared" si="2"/>
        <v/>
      </c>
    </row>
    <row r="8" spans="1:17" x14ac:dyDescent="0.35">
      <c r="A8" t="s">
        <v>19</v>
      </c>
      <c r="B8">
        <v>43057.192000000003</v>
      </c>
      <c r="C8">
        <v>259.49299999999999</v>
      </c>
      <c r="D8">
        <v>1560</v>
      </c>
      <c r="E8">
        <v>28</v>
      </c>
      <c r="F8">
        <v>95.885999999999996</v>
      </c>
      <c r="G8">
        <v>211.858</v>
      </c>
      <c r="I8">
        <f t="shared" si="0"/>
        <v>234.46890624131808</v>
      </c>
      <c r="M8" s="27" t="s">
        <v>129</v>
      </c>
      <c r="N8" s="27"/>
      <c r="P8" s="1" t="str">
        <f t="shared" si="1"/>
        <v/>
      </c>
      <c r="Q8" s="1" t="str">
        <f t="shared" si="2"/>
        <v/>
      </c>
    </row>
    <row r="9" spans="1:17" x14ac:dyDescent="0.35">
      <c r="A9" t="s">
        <v>20</v>
      </c>
      <c r="B9">
        <v>40840.955000000002</v>
      </c>
      <c r="C9">
        <v>261.709</v>
      </c>
      <c r="D9">
        <v>782</v>
      </c>
      <c r="E9">
        <v>267</v>
      </c>
      <c r="F9">
        <v>174.38399999999999</v>
      </c>
      <c r="G9">
        <v>207.755</v>
      </c>
      <c r="I9">
        <f t="shared" si="0"/>
        <v>233.17665683983034</v>
      </c>
      <c r="M9" s="7" t="s">
        <v>130</v>
      </c>
      <c r="N9" s="7" t="s">
        <v>131</v>
      </c>
      <c r="P9" s="1" t="str">
        <f t="shared" si="1"/>
        <v/>
      </c>
      <c r="Q9" s="1" t="str">
        <f t="shared" si="2"/>
        <v/>
      </c>
    </row>
    <row r="10" spans="1:17" x14ac:dyDescent="0.35">
      <c r="A10" t="s">
        <v>21</v>
      </c>
      <c r="B10">
        <v>54440.332999999999</v>
      </c>
      <c r="C10">
        <v>317.428</v>
      </c>
      <c r="D10">
        <v>260</v>
      </c>
      <c r="E10">
        <v>1130</v>
      </c>
      <c r="F10">
        <v>139.16399999999999</v>
      </c>
      <c r="G10">
        <v>240.94499999999999</v>
      </c>
      <c r="I10">
        <f t="shared" si="0"/>
        <v>276.55503875359057</v>
      </c>
      <c r="M10" s="7">
        <f>GEOMEAN(I3:I13,I15:I20)</f>
        <v>291.78708553372263</v>
      </c>
      <c r="N10" s="7">
        <f>STDEV(I3:I13,I15:I20)</f>
        <v>66.004754688177542</v>
      </c>
      <c r="P10" s="1" t="str">
        <f t="shared" si="1"/>
        <v/>
      </c>
      <c r="Q10" s="1" t="str">
        <f t="shared" si="2"/>
        <v/>
      </c>
    </row>
    <row r="11" spans="1:17" x14ac:dyDescent="0.35">
      <c r="A11" t="s">
        <v>22</v>
      </c>
      <c r="B11">
        <v>44313.355000000003</v>
      </c>
      <c r="C11">
        <v>434.15600000000001</v>
      </c>
      <c r="D11">
        <v>907</v>
      </c>
      <c r="E11">
        <v>883</v>
      </c>
      <c r="F11">
        <v>2.4590000000000001</v>
      </c>
      <c r="G11">
        <v>163.93700000000001</v>
      </c>
      <c r="I11">
        <f t="shared" si="0"/>
        <v>266.7849924039956</v>
      </c>
      <c r="P11" s="1" t="str">
        <f t="shared" si="1"/>
        <v/>
      </c>
      <c r="Q11" s="1" t="str">
        <f t="shared" si="2"/>
        <v/>
      </c>
    </row>
    <row r="12" spans="1:17" x14ac:dyDescent="0.35">
      <c r="A12" t="s">
        <v>23</v>
      </c>
      <c r="B12">
        <v>24810.795999999998</v>
      </c>
      <c r="C12">
        <v>186.941</v>
      </c>
      <c r="D12">
        <v>361.57400000000001</v>
      </c>
      <c r="E12">
        <v>425.77300000000002</v>
      </c>
      <c r="F12">
        <v>0</v>
      </c>
      <c r="G12">
        <v>168.97800000000001</v>
      </c>
      <c r="I12">
        <f t="shared" si="0"/>
        <v>177.73271026459932</v>
      </c>
      <c r="P12" s="1" t="str">
        <f t="shared" si="1"/>
        <v/>
      </c>
      <c r="Q12" s="1" t="str">
        <f t="shared" si="2"/>
        <v/>
      </c>
    </row>
    <row r="13" spans="1:17" x14ac:dyDescent="0.35">
      <c r="A13" t="s">
        <v>24</v>
      </c>
      <c r="B13">
        <v>51114.427000000003</v>
      </c>
      <c r="C13">
        <v>258.79000000000002</v>
      </c>
      <c r="D13">
        <v>446.39600000000002</v>
      </c>
      <c r="E13">
        <v>236.17099999999999</v>
      </c>
      <c r="F13">
        <v>0</v>
      </c>
      <c r="G13">
        <v>251.47200000000001</v>
      </c>
      <c r="I13">
        <f t="shared" si="0"/>
        <v>255.10476059846474</v>
      </c>
      <c r="P13" s="1" t="str">
        <f t="shared" si="1"/>
        <v/>
      </c>
      <c r="Q13" s="1" t="str">
        <f t="shared" si="2"/>
        <v/>
      </c>
    </row>
    <row r="14" spans="1:17" x14ac:dyDescent="0.35">
      <c r="A14" t="s">
        <v>25</v>
      </c>
      <c r="B14">
        <v>8458.4369999999999</v>
      </c>
      <c r="C14">
        <v>143.76</v>
      </c>
      <c r="D14">
        <v>1612</v>
      </c>
      <c r="E14">
        <v>1364</v>
      </c>
      <c r="F14">
        <v>59.4</v>
      </c>
      <c r="G14">
        <v>78.725999999999999</v>
      </c>
      <c r="H14" s="8"/>
      <c r="I14" s="8">
        <f t="shared" si="0"/>
        <v>106.38444322362174</v>
      </c>
      <c r="J14" s="8"/>
      <c r="K14" s="8"/>
      <c r="L14" s="8"/>
      <c r="M14" s="8"/>
      <c r="N14" s="8"/>
      <c r="O14" s="8"/>
      <c r="P14" s="10" t="str">
        <f t="shared" si="1"/>
        <v/>
      </c>
      <c r="Q14" s="10" t="str">
        <f t="shared" si="2"/>
        <v>outlier</v>
      </c>
    </row>
    <row r="15" spans="1:17" x14ac:dyDescent="0.35">
      <c r="A15" t="s">
        <v>26</v>
      </c>
      <c r="B15">
        <v>75610.324999999997</v>
      </c>
      <c r="C15">
        <v>368.54599999999999</v>
      </c>
      <c r="D15">
        <v>251</v>
      </c>
      <c r="E15">
        <v>756</v>
      </c>
      <c r="F15">
        <v>42.183</v>
      </c>
      <c r="G15">
        <v>251.47200000000001</v>
      </c>
      <c r="I15">
        <f t="shared" si="0"/>
        <v>304.43225800167761</v>
      </c>
      <c r="P15" s="1" t="str">
        <f t="shared" si="1"/>
        <v/>
      </c>
      <c r="Q15" s="1" t="str">
        <f t="shared" si="2"/>
        <v/>
      </c>
    </row>
    <row r="16" spans="1:17" x14ac:dyDescent="0.35">
      <c r="A16" t="s">
        <v>27</v>
      </c>
      <c r="B16">
        <v>130764.21400000001</v>
      </c>
      <c r="C16">
        <v>457.75900000000001</v>
      </c>
      <c r="D16">
        <v>831</v>
      </c>
      <c r="E16">
        <v>1506</v>
      </c>
      <c r="F16">
        <v>55.271000000000001</v>
      </c>
      <c r="G16">
        <v>393.37900000000002</v>
      </c>
      <c r="I16">
        <f t="shared" si="0"/>
        <v>424.349829340133</v>
      </c>
      <c r="P16" s="1" t="str">
        <f t="shared" si="1"/>
        <v/>
      </c>
      <c r="Q16" s="1" t="str">
        <f t="shared" si="2"/>
        <v/>
      </c>
    </row>
    <row r="17" spans="1:17" x14ac:dyDescent="0.35">
      <c r="A17" t="s">
        <v>28</v>
      </c>
      <c r="B17">
        <v>76129.697</v>
      </c>
      <c r="C17">
        <v>313.34199999999998</v>
      </c>
      <c r="D17">
        <v>288.72699999999998</v>
      </c>
      <c r="E17">
        <v>385.524</v>
      </c>
      <c r="F17">
        <v>0</v>
      </c>
      <c r="G17">
        <v>309.35000000000002</v>
      </c>
      <c r="I17">
        <f t="shared" si="0"/>
        <v>311.33960188193214</v>
      </c>
      <c r="P17" s="1" t="str">
        <f t="shared" si="1"/>
        <v/>
      </c>
      <c r="Q17" s="1" t="str">
        <f t="shared" si="2"/>
        <v/>
      </c>
    </row>
    <row r="18" spans="1:17" x14ac:dyDescent="0.35">
      <c r="A18" t="s">
        <v>29</v>
      </c>
      <c r="B18">
        <v>105044.35</v>
      </c>
      <c r="C18">
        <v>467.04599999999999</v>
      </c>
      <c r="D18">
        <v>985</v>
      </c>
      <c r="E18">
        <v>543</v>
      </c>
      <c r="F18">
        <v>121.279</v>
      </c>
      <c r="G18">
        <v>324.72899999999998</v>
      </c>
      <c r="I18">
        <f t="shared" si="0"/>
        <v>389.43982915721398</v>
      </c>
      <c r="P18" s="1" t="str">
        <f t="shared" si="1"/>
        <v/>
      </c>
      <c r="Q18" s="1" t="str">
        <f t="shared" si="2"/>
        <v/>
      </c>
    </row>
    <row r="19" spans="1:17" x14ac:dyDescent="0.35">
      <c r="A19" t="s">
        <v>30</v>
      </c>
      <c r="B19">
        <v>96261.498999999996</v>
      </c>
      <c r="C19">
        <v>380.22899999999998</v>
      </c>
      <c r="D19">
        <v>628</v>
      </c>
      <c r="E19">
        <v>765</v>
      </c>
      <c r="F19">
        <v>169.51599999999999</v>
      </c>
      <c r="G19">
        <v>330.05099999999999</v>
      </c>
      <c r="I19">
        <f t="shared" si="0"/>
        <v>354.2526805530199</v>
      </c>
      <c r="P19" s="1" t="str">
        <f t="shared" si="1"/>
        <v/>
      </c>
      <c r="Q19" s="1" t="str">
        <f t="shared" si="2"/>
        <v/>
      </c>
    </row>
    <row r="20" spans="1:17" x14ac:dyDescent="0.35">
      <c r="A20" t="s">
        <v>31</v>
      </c>
      <c r="B20">
        <v>57502.347999999998</v>
      </c>
      <c r="C20">
        <v>313.67500000000001</v>
      </c>
      <c r="D20">
        <v>769.71699999999998</v>
      </c>
      <c r="E20">
        <v>663.93899999999996</v>
      </c>
      <c r="F20">
        <v>90</v>
      </c>
      <c r="G20">
        <v>292.053</v>
      </c>
      <c r="I20">
        <f t="shared" si="0"/>
        <v>302.67098436255827</v>
      </c>
      <c r="P20" s="1" t="str">
        <f t="shared" si="1"/>
        <v/>
      </c>
      <c r="Q20" s="1" t="str">
        <f t="shared" si="2"/>
        <v/>
      </c>
    </row>
    <row r="24" spans="1:17" x14ac:dyDescent="0.35">
      <c r="A24" s="11"/>
      <c r="B24" s="28" t="s">
        <v>132</v>
      </c>
      <c r="C24" s="28"/>
      <c r="D24" s="28"/>
      <c r="E24" s="28"/>
      <c r="F24" s="28"/>
      <c r="G24" s="28"/>
      <c r="H24" s="12"/>
    </row>
    <row r="25" spans="1:17" x14ac:dyDescent="0.35">
      <c r="A25" s="13"/>
      <c r="H25" s="14"/>
    </row>
    <row r="26" spans="1:17" x14ac:dyDescent="0.35">
      <c r="A26" s="13"/>
      <c r="H26" s="14"/>
    </row>
    <row r="27" spans="1:17" ht="29" x14ac:dyDescent="0.35">
      <c r="A27" s="13"/>
      <c r="C27" t="s">
        <v>133</v>
      </c>
      <c r="E27" s="15" t="s">
        <v>134</v>
      </c>
      <c r="F27" s="15" t="s">
        <v>135</v>
      </c>
      <c r="G27" s="15" t="s">
        <v>136</v>
      </c>
      <c r="H27" s="14"/>
    </row>
    <row r="28" spans="1:17" x14ac:dyDescent="0.35">
      <c r="A28" s="13"/>
      <c r="C28">
        <v>331.66312396014121</v>
      </c>
      <c r="E28" s="15">
        <f>ABS(C28-$K$4)</f>
        <v>55.78180626688561</v>
      </c>
      <c r="F28" s="15">
        <f>E28/$L$4</f>
        <v>0.71113315006269051</v>
      </c>
      <c r="G28" s="15" t="str">
        <f>IF(F28&gt;$B$32,"outlier","")</f>
        <v/>
      </c>
      <c r="H28" s="14"/>
    </row>
    <row r="29" spans="1:17" x14ac:dyDescent="0.35">
      <c r="A29" s="13"/>
      <c r="C29">
        <v>408.00217791698122</v>
      </c>
      <c r="E29" s="15">
        <f t="shared" ref="E29:E45" si="3">ABS(C29-$K$4)</f>
        <v>132.12086022372563</v>
      </c>
      <c r="F29" s="15">
        <f t="shared" ref="F29:F45" si="4">E29/$L$4</f>
        <v>1.6843399274373503</v>
      </c>
      <c r="G29" s="15" t="str">
        <f t="shared" ref="G29:G45" si="5">IF(F29&gt;$B$32,"outlier","")</f>
        <v/>
      </c>
      <c r="H29" s="14"/>
    </row>
    <row r="30" spans="1:17" x14ac:dyDescent="0.35">
      <c r="A30" s="13"/>
      <c r="B30" s="16"/>
      <c r="C30" s="5">
        <v>267.79712867019322</v>
      </c>
      <c r="D30" s="16"/>
      <c r="E30" s="15">
        <f t="shared" si="3"/>
        <v>8.084189023062379</v>
      </c>
      <c r="F30" s="15">
        <f t="shared" si="4"/>
        <v>0.10306110881686131</v>
      </c>
      <c r="G30" s="15" t="str">
        <f t="shared" si="5"/>
        <v/>
      </c>
      <c r="H30" s="14"/>
    </row>
    <row r="31" spans="1:17" x14ac:dyDescent="0.35">
      <c r="A31" t="s">
        <v>137</v>
      </c>
      <c r="B31">
        <f>COUNT(I:I)</f>
        <v>18</v>
      </c>
      <c r="C31">
        <v>259.18825448696555</v>
      </c>
      <c r="E31" s="15">
        <f t="shared" si="3"/>
        <v>16.693063206290049</v>
      </c>
      <c r="F31" s="15">
        <f t="shared" si="4"/>
        <v>0.21281115504378623</v>
      </c>
      <c r="G31" s="15" t="str">
        <f t="shared" si="5"/>
        <v/>
      </c>
      <c r="H31" s="14"/>
    </row>
    <row r="32" spans="1:17" x14ac:dyDescent="0.35">
      <c r="A32" t="s">
        <v>138</v>
      </c>
      <c r="B32">
        <v>2.13</v>
      </c>
      <c r="C32">
        <v>279.23485648464447</v>
      </c>
      <c r="E32" s="15">
        <f t="shared" si="3"/>
        <v>3.3535387913888712</v>
      </c>
      <c r="F32" s="15">
        <f t="shared" si="4"/>
        <v>4.2752516710695319E-2</v>
      </c>
      <c r="G32" s="15" t="str">
        <f t="shared" si="5"/>
        <v/>
      </c>
      <c r="H32" s="14"/>
    </row>
    <row r="33" spans="1:8" x14ac:dyDescent="0.35">
      <c r="C33">
        <v>234.46890624131808</v>
      </c>
      <c r="E33" s="15">
        <f t="shared" si="3"/>
        <v>41.412411451937515</v>
      </c>
      <c r="F33" s="15">
        <f t="shared" si="4"/>
        <v>0.52794523122122616</v>
      </c>
      <c r="G33" s="15" t="str">
        <f t="shared" si="5"/>
        <v/>
      </c>
      <c r="H33" s="14"/>
    </row>
    <row r="34" spans="1:8" x14ac:dyDescent="0.35">
      <c r="A34" s="13"/>
      <c r="C34">
        <v>233.17665683983034</v>
      </c>
      <c r="E34" s="15">
        <f t="shared" si="3"/>
        <v>42.704660853425253</v>
      </c>
      <c r="F34" s="15">
        <f t="shared" si="4"/>
        <v>0.54441944475152793</v>
      </c>
      <c r="G34" s="15" t="str">
        <f t="shared" si="5"/>
        <v/>
      </c>
      <c r="H34" s="14"/>
    </row>
    <row r="35" spans="1:8" x14ac:dyDescent="0.35">
      <c r="A35" s="29" t="s">
        <v>129</v>
      </c>
      <c r="B35" s="29"/>
      <c r="C35">
        <v>276.55503875359057</v>
      </c>
      <c r="E35" s="15">
        <f t="shared" si="3"/>
        <v>0.67372106033496948</v>
      </c>
      <c r="F35" s="15">
        <f t="shared" si="4"/>
        <v>8.5889183582066909E-3</v>
      </c>
      <c r="G35" s="15" t="str">
        <f t="shared" si="5"/>
        <v/>
      </c>
      <c r="H35" s="14"/>
    </row>
    <row r="36" spans="1:8" x14ac:dyDescent="0.35">
      <c r="A36" s="9" t="s">
        <v>130</v>
      </c>
      <c r="B36" s="17" t="s">
        <v>131</v>
      </c>
      <c r="C36">
        <v>266.7849924039956</v>
      </c>
      <c r="E36" s="15">
        <f t="shared" si="3"/>
        <v>9.096325289259994</v>
      </c>
      <c r="F36" s="15">
        <f t="shared" si="4"/>
        <v>0.11596430610362758</v>
      </c>
      <c r="G36" s="15" t="str">
        <f t="shared" si="5"/>
        <v/>
      </c>
      <c r="H36" s="14"/>
    </row>
    <row r="37" spans="1:8" x14ac:dyDescent="0.35">
      <c r="A37" s="9">
        <f>GEOMEAN(C28,C30:C33)</f>
        <v>272.66830691612029</v>
      </c>
      <c r="B37" s="17">
        <f>STDEV(C28,C30:C33)</f>
        <v>35.957974582173819</v>
      </c>
      <c r="C37">
        <v>177.73271026459932</v>
      </c>
      <c r="E37" s="15">
        <f t="shared" si="3"/>
        <v>98.148607428656277</v>
      </c>
      <c r="F37" s="15">
        <f t="shared" si="4"/>
        <v>1.251245397846519</v>
      </c>
      <c r="G37" s="15" t="str">
        <f t="shared" si="5"/>
        <v/>
      </c>
      <c r="H37" s="14"/>
    </row>
    <row r="38" spans="1:8" x14ac:dyDescent="0.35">
      <c r="A38" s="13"/>
      <c r="C38">
        <v>255.10476059846474</v>
      </c>
      <c r="E38" s="15">
        <f t="shared" si="3"/>
        <v>20.77655709479086</v>
      </c>
      <c r="F38" s="15">
        <f t="shared" si="4"/>
        <v>0.26486948851362235</v>
      </c>
      <c r="G38" s="15" t="str">
        <f t="shared" si="5"/>
        <v/>
      </c>
      <c r="H38" s="14"/>
    </row>
    <row r="39" spans="1:8" x14ac:dyDescent="0.35">
      <c r="C39">
        <v>106.38444322362174</v>
      </c>
      <c r="E39" s="15">
        <f t="shared" si="3"/>
        <v>169.49687446963384</v>
      </c>
      <c r="F39" s="15">
        <f t="shared" si="4"/>
        <v>2.1608272362260457</v>
      </c>
      <c r="G39" s="15" t="str">
        <f t="shared" si="5"/>
        <v>outlier</v>
      </c>
    </row>
    <row r="40" spans="1:8" x14ac:dyDescent="0.35">
      <c r="C40">
        <v>304.43225800167761</v>
      </c>
      <c r="E40" s="15">
        <f t="shared" si="3"/>
        <v>28.550940308422014</v>
      </c>
      <c r="F40" s="15">
        <f t="shared" si="4"/>
        <v>0.3639810446732164</v>
      </c>
      <c r="G40" s="15" t="str">
        <f t="shared" si="5"/>
        <v/>
      </c>
    </row>
    <row r="41" spans="1:8" x14ac:dyDescent="0.35">
      <c r="C41">
        <v>424.349829340133</v>
      </c>
      <c r="E41" s="15">
        <f t="shared" si="3"/>
        <v>148.4685116468774</v>
      </c>
      <c r="F41" s="15">
        <f t="shared" si="4"/>
        <v>1.8927476078385861</v>
      </c>
      <c r="G41" s="15" t="str">
        <f t="shared" si="5"/>
        <v/>
      </c>
    </row>
    <row r="42" spans="1:8" x14ac:dyDescent="0.35">
      <c r="C42">
        <v>311.33960188193214</v>
      </c>
      <c r="E42" s="15">
        <f t="shared" si="3"/>
        <v>35.458284188676544</v>
      </c>
      <c r="F42" s="15">
        <f t="shared" si="4"/>
        <v>0.45203916865418259</v>
      </c>
      <c r="G42" s="15" t="str">
        <f t="shared" si="5"/>
        <v/>
      </c>
    </row>
    <row r="43" spans="1:8" x14ac:dyDescent="0.35">
      <c r="C43">
        <v>389.43982915721398</v>
      </c>
      <c r="E43" s="15">
        <f t="shared" si="3"/>
        <v>113.55851146395838</v>
      </c>
      <c r="F43" s="15">
        <f t="shared" si="4"/>
        <v>1.4476982259668154</v>
      </c>
      <c r="G43" s="15" t="str">
        <f t="shared" si="5"/>
        <v/>
      </c>
    </row>
    <row r="44" spans="1:8" x14ac:dyDescent="0.35">
      <c r="C44">
        <v>354.2526805530199</v>
      </c>
      <c r="E44" s="15">
        <f t="shared" si="3"/>
        <v>78.371362859764304</v>
      </c>
      <c r="F44" s="15">
        <f t="shared" si="4"/>
        <v>0.99911562344397309</v>
      </c>
      <c r="G44" s="15" t="str">
        <f t="shared" si="5"/>
        <v/>
      </c>
    </row>
    <row r="45" spans="1:8" x14ac:dyDescent="0.35">
      <c r="C45">
        <v>302.67098436255827</v>
      </c>
      <c r="E45" s="15">
        <f t="shared" si="3"/>
        <v>26.789666669302676</v>
      </c>
      <c r="F45" s="15">
        <f t="shared" si="4"/>
        <v>0.34152748579925696</v>
      </c>
      <c r="G45" s="15" t="str">
        <f t="shared" si="5"/>
        <v/>
      </c>
    </row>
  </sheetData>
  <mergeCells count="3">
    <mergeCell ref="M8:N8"/>
    <mergeCell ref="B24:G24"/>
    <mergeCell ref="A35:B35"/>
  </mergeCells>
  <pageMargins left="0.7" right="0.7" top="0.75" bottom="0.75" header="0.3" footer="0.3"/>
  <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6D50-9E98-4FFA-86B7-C5C1542081AE}">
  <sheetPr>
    <tabColor theme="7"/>
  </sheetPr>
  <dimension ref="A1:Q58"/>
  <sheetViews>
    <sheetView topLeftCell="A5" zoomScale="96" zoomScaleNormal="96" zoomScalePageLayoutView="90" workbookViewId="0">
      <selection activeCell="I3" sqref="I3:I26"/>
    </sheetView>
  </sheetViews>
  <sheetFormatPr baseColWidth="10" defaultRowHeight="14.5" x14ac:dyDescent="0.35"/>
  <cols>
    <col min="1" max="4" width="10.7265625" bestFit="1" customWidth="1"/>
    <col min="5" max="6" width="11.26953125" bestFit="1" customWidth="1"/>
    <col min="7" max="7" width="10.7265625" bestFit="1" customWidth="1"/>
    <col min="14" max="15" width="11.269531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7" ht="2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  <c r="N2" s="1" t="s">
        <v>125</v>
      </c>
      <c r="O2" s="1" t="s">
        <v>126</v>
      </c>
      <c r="P2" s="1" t="s">
        <v>127</v>
      </c>
      <c r="Q2" s="1" t="s">
        <v>128</v>
      </c>
    </row>
    <row r="3" spans="1:17" x14ac:dyDescent="0.35">
      <c r="A3" t="s">
        <v>14</v>
      </c>
      <c r="B3">
        <v>51287.588000000003</v>
      </c>
      <c r="C3">
        <v>320.94</v>
      </c>
      <c r="D3">
        <v>520</v>
      </c>
      <c r="E3">
        <v>1700</v>
      </c>
      <c r="F3">
        <v>32.470999999999997</v>
      </c>
      <c r="G3">
        <v>226.21199999999999</v>
      </c>
      <c r="I3">
        <f>GEOMEAN(C3,G3)</f>
        <v>269.44476109213923</v>
      </c>
      <c r="K3" t="s">
        <v>42</v>
      </c>
      <c r="L3" t="s">
        <v>43</v>
      </c>
      <c r="N3" s="1">
        <f>K4-2*L4</f>
        <v>184.59211735540003</v>
      </c>
      <c r="O3" s="2">
        <f>K4+2*L4</f>
        <v>384.88256152988873</v>
      </c>
      <c r="P3" s="1" t="str">
        <f>IF(I3&gt;$O$3,"outlier","")</f>
        <v/>
      </c>
      <c r="Q3" s="1" t="str">
        <f>IF(I3&lt;$N$3,"outlier","")</f>
        <v/>
      </c>
    </row>
    <row r="4" spans="1:17" x14ac:dyDescent="0.35">
      <c r="A4" t="s">
        <v>15</v>
      </c>
      <c r="B4">
        <v>56765.224999999999</v>
      </c>
      <c r="C4">
        <v>302.09199999999998</v>
      </c>
      <c r="D4">
        <v>788</v>
      </c>
      <c r="E4">
        <v>1126</v>
      </c>
      <c r="F4">
        <v>1.1359999999999999</v>
      </c>
      <c r="G4">
        <v>254.143</v>
      </c>
      <c r="I4">
        <f t="shared" ref="I4:I26" si="0">GEOMEAN(C4,G4)</f>
        <v>277.08223897608445</v>
      </c>
      <c r="K4">
        <f>GEOMEAN(I3:I26)</f>
        <v>284.73733944264438</v>
      </c>
      <c r="L4">
        <f>STDEV(I3:I26)</f>
        <v>50.072611043622175</v>
      </c>
      <c r="N4" s="3"/>
      <c r="O4" s="3"/>
      <c r="P4" s="1" t="str">
        <f t="shared" ref="P4:P26" si="1">IF(I4&gt;$O$3,"outlier","")</f>
        <v/>
      </c>
      <c r="Q4" s="1" t="str">
        <f t="shared" ref="Q4:Q26" si="2">IF(I4&lt;$N$3,"outlier","")</f>
        <v/>
      </c>
    </row>
    <row r="5" spans="1:17" x14ac:dyDescent="0.35">
      <c r="A5" t="s">
        <v>16</v>
      </c>
      <c r="B5">
        <v>58545.296000000002</v>
      </c>
      <c r="C5">
        <v>307.03800000000001</v>
      </c>
      <c r="D5">
        <v>1247</v>
      </c>
      <c r="E5">
        <v>466</v>
      </c>
      <c r="F5">
        <v>109.88800000000001</v>
      </c>
      <c r="G5">
        <v>237.96100000000001</v>
      </c>
      <c r="I5">
        <f t="shared" si="0"/>
        <v>270.30181190291717</v>
      </c>
      <c r="N5" s="4"/>
      <c r="O5" s="4"/>
      <c r="P5" s="1" t="str">
        <f t="shared" si="1"/>
        <v/>
      </c>
      <c r="Q5" s="1" t="str">
        <f t="shared" si="2"/>
        <v/>
      </c>
    </row>
    <row r="6" spans="1:17" x14ac:dyDescent="0.35">
      <c r="A6" t="s">
        <v>17</v>
      </c>
      <c r="B6">
        <v>96970.74</v>
      </c>
      <c r="C6">
        <v>357.58199999999999</v>
      </c>
      <c r="D6">
        <v>96.796999999999997</v>
      </c>
      <c r="E6">
        <v>436.41699999999997</v>
      </c>
      <c r="F6">
        <v>0</v>
      </c>
      <c r="G6">
        <v>345.27499999999998</v>
      </c>
      <c r="I6">
        <f t="shared" si="0"/>
        <v>351.37462209157906</v>
      </c>
      <c r="M6" s="5"/>
      <c r="N6" s="6"/>
      <c r="O6" s="6"/>
      <c r="P6" s="1" t="str">
        <f t="shared" si="1"/>
        <v/>
      </c>
      <c r="Q6" s="1" t="str">
        <f t="shared" si="2"/>
        <v/>
      </c>
    </row>
    <row r="7" spans="1:17" x14ac:dyDescent="0.35">
      <c r="A7" t="s">
        <v>18</v>
      </c>
      <c r="B7">
        <v>46854.338000000003</v>
      </c>
      <c r="C7">
        <v>295.47300000000001</v>
      </c>
      <c r="D7">
        <v>1179</v>
      </c>
      <c r="E7">
        <v>884</v>
      </c>
      <c r="F7">
        <v>117.488</v>
      </c>
      <c r="G7">
        <v>213.238</v>
      </c>
      <c r="I7">
        <f t="shared" si="0"/>
        <v>251.01010253374267</v>
      </c>
      <c r="M7" s="5"/>
      <c r="N7" s="5"/>
      <c r="O7" s="5"/>
      <c r="P7" s="1" t="str">
        <f t="shared" si="1"/>
        <v/>
      </c>
      <c r="Q7" s="1" t="str">
        <f t="shared" si="2"/>
        <v/>
      </c>
    </row>
    <row r="8" spans="1:17" x14ac:dyDescent="0.35">
      <c r="A8" t="s">
        <v>19</v>
      </c>
      <c r="B8">
        <v>55373.741999999998</v>
      </c>
      <c r="C8">
        <v>280.976</v>
      </c>
      <c r="D8">
        <v>1050</v>
      </c>
      <c r="E8">
        <v>1274</v>
      </c>
      <c r="F8">
        <v>78.251000000000005</v>
      </c>
      <c r="G8">
        <v>253.67699999999999</v>
      </c>
      <c r="I8">
        <f t="shared" si="0"/>
        <v>266.97780572924034</v>
      </c>
      <c r="M8" s="27" t="s">
        <v>129</v>
      </c>
      <c r="N8" s="27"/>
      <c r="P8" s="1" t="str">
        <f t="shared" si="1"/>
        <v/>
      </c>
      <c r="Q8" s="1" t="str">
        <f t="shared" si="2"/>
        <v/>
      </c>
    </row>
    <row r="9" spans="1:17" x14ac:dyDescent="0.35">
      <c r="A9" t="s">
        <v>20</v>
      </c>
      <c r="B9">
        <v>63684.798999999999</v>
      </c>
      <c r="C9">
        <v>332.26499999999999</v>
      </c>
      <c r="D9">
        <v>1519</v>
      </c>
      <c r="E9">
        <v>1660</v>
      </c>
      <c r="F9">
        <v>73.959999999999994</v>
      </c>
      <c r="G9">
        <v>265.85599999999999</v>
      </c>
      <c r="I9">
        <f t="shared" si="0"/>
        <v>297.21144634754563</v>
      </c>
      <c r="M9" s="7" t="s">
        <v>130</v>
      </c>
      <c r="N9" s="7" t="s">
        <v>131</v>
      </c>
      <c r="P9" s="1" t="str">
        <f t="shared" si="1"/>
        <v/>
      </c>
      <c r="Q9" s="1" t="str">
        <f t="shared" si="2"/>
        <v/>
      </c>
    </row>
    <row r="10" spans="1:17" x14ac:dyDescent="0.35">
      <c r="A10" t="s">
        <v>21</v>
      </c>
      <c r="B10">
        <v>72029.048999999999</v>
      </c>
      <c r="C10">
        <v>314.69400000000002</v>
      </c>
      <c r="D10">
        <v>584</v>
      </c>
      <c r="E10">
        <v>994</v>
      </c>
      <c r="F10">
        <v>41.914999999999999</v>
      </c>
      <c r="G10">
        <v>292.78800000000001</v>
      </c>
      <c r="I10">
        <f t="shared" si="0"/>
        <v>303.54345137393426</v>
      </c>
      <c r="M10" s="7">
        <f>GEOMEAN(I3:I18,I20:I23,I25)</f>
        <v>281.63864618790643</v>
      </c>
      <c r="N10" s="7">
        <f>STDEV(I3:I18,I20:I23,I25)</f>
        <v>33.792955081052519</v>
      </c>
      <c r="P10" s="1" t="str">
        <f t="shared" si="1"/>
        <v/>
      </c>
      <c r="Q10" s="1" t="str">
        <f t="shared" si="2"/>
        <v/>
      </c>
    </row>
    <row r="11" spans="1:17" x14ac:dyDescent="0.35">
      <c r="A11" t="s">
        <v>22</v>
      </c>
      <c r="B11">
        <v>68897.659</v>
      </c>
      <c r="C11">
        <v>320.29300000000001</v>
      </c>
      <c r="D11">
        <v>1774</v>
      </c>
      <c r="E11">
        <v>477</v>
      </c>
      <c r="F11">
        <v>105.913</v>
      </c>
      <c r="G11">
        <v>288.74900000000002</v>
      </c>
      <c r="I11">
        <f t="shared" si="0"/>
        <v>304.1122875797688</v>
      </c>
      <c r="P11" s="1" t="str">
        <f t="shared" si="1"/>
        <v/>
      </c>
      <c r="Q11" s="1" t="str">
        <f t="shared" si="2"/>
        <v/>
      </c>
    </row>
    <row r="12" spans="1:17" x14ac:dyDescent="0.35">
      <c r="A12" t="s">
        <v>23</v>
      </c>
      <c r="B12">
        <v>60560.269</v>
      </c>
      <c r="C12">
        <v>335.27499999999998</v>
      </c>
      <c r="D12">
        <v>810</v>
      </c>
      <c r="E12">
        <v>1107</v>
      </c>
      <c r="F12">
        <v>47.573</v>
      </c>
      <c r="G12">
        <v>254.119</v>
      </c>
      <c r="I12">
        <f t="shared" si="0"/>
        <v>291.88995824625414</v>
      </c>
      <c r="P12" s="1" t="str">
        <f t="shared" si="1"/>
        <v/>
      </c>
      <c r="Q12" s="1" t="str">
        <f t="shared" si="2"/>
        <v/>
      </c>
    </row>
    <row r="13" spans="1:17" x14ac:dyDescent="0.35">
      <c r="A13" t="s">
        <v>24</v>
      </c>
      <c r="B13">
        <v>52729.747000000003</v>
      </c>
      <c r="C13">
        <v>266.846</v>
      </c>
      <c r="D13">
        <v>699</v>
      </c>
      <c r="E13">
        <v>1082</v>
      </c>
      <c r="F13">
        <v>43.283000000000001</v>
      </c>
      <c r="G13">
        <v>254.56800000000001</v>
      </c>
      <c r="I13">
        <f t="shared" si="0"/>
        <v>260.63471090397763</v>
      </c>
      <c r="P13" s="1" t="str">
        <f t="shared" si="1"/>
        <v/>
      </c>
      <c r="Q13" s="1" t="str">
        <f t="shared" si="2"/>
        <v/>
      </c>
    </row>
    <row r="14" spans="1:17" x14ac:dyDescent="0.35">
      <c r="A14" t="s">
        <v>25</v>
      </c>
      <c r="B14">
        <v>38069.716999999997</v>
      </c>
      <c r="C14">
        <v>224.86099999999999</v>
      </c>
      <c r="D14">
        <v>319.32900000000001</v>
      </c>
      <c r="E14">
        <v>270.09899999999999</v>
      </c>
      <c r="F14">
        <v>90</v>
      </c>
      <c r="G14">
        <v>215.547</v>
      </c>
      <c r="I14">
        <f t="shared" si="0"/>
        <v>220.15475004414506</v>
      </c>
      <c r="P14" s="1" t="str">
        <f t="shared" si="1"/>
        <v/>
      </c>
      <c r="Q14" s="1" t="str">
        <f t="shared" si="2"/>
        <v/>
      </c>
    </row>
    <row r="15" spans="1:17" x14ac:dyDescent="0.35">
      <c r="A15" t="s">
        <v>26</v>
      </c>
      <c r="B15">
        <v>88975.687999999995</v>
      </c>
      <c r="C15">
        <v>412.26600000000002</v>
      </c>
      <c r="D15">
        <v>382</v>
      </c>
      <c r="E15">
        <v>978</v>
      </c>
      <c r="F15">
        <v>46.7</v>
      </c>
      <c r="G15">
        <v>286.73399999999998</v>
      </c>
      <c r="I15">
        <f t="shared" si="0"/>
        <v>343.81779948687938</v>
      </c>
      <c r="P15" s="1" t="str">
        <f t="shared" si="1"/>
        <v/>
      </c>
      <c r="Q15" s="1" t="str">
        <f t="shared" si="2"/>
        <v/>
      </c>
    </row>
    <row r="16" spans="1:17" x14ac:dyDescent="0.35">
      <c r="A16" t="s">
        <v>27</v>
      </c>
      <c r="B16">
        <v>65182.502</v>
      </c>
      <c r="C16">
        <v>312.69200000000001</v>
      </c>
      <c r="D16">
        <v>2096</v>
      </c>
      <c r="E16">
        <v>707</v>
      </c>
      <c r="F16">
        <v>93.781999999999996</v>
      </c>
      <c r="G16">
        <v>270.19499999999999</v>
      </c>
      <c r="I16">
        <f t="shared" si="0"/>
        <v>290.66787737897698</v>
      </c>
      <c r="P16" s="1" t="str">
        <f t="shared" si="1"/>
        <v/>
      </c>
      <c r="Q16" s="1" t="str">
        <f t="shared" si="2"/>
        <v/>
      </c>
    </row>
    <row r="17" spans="1:17" x14ac:dyDescent="0.35">
      <c r="A17" t="s">
        <v>28</v>
      </c>
      <c r="B17">
        <v>59506.476999999999</v>
      </c>
      <c r="C17">
        <v>277.41699999999997</v>
      </c>
      <c r="D17">
        <v>206.23400000000001</v>
      </c>
      <c r="E17">
        <v>174.8</v>
      </c>
      <c r="F17">
        <v>0</v>
      </c>
      <c r="G17">
        <v>273.09300000000002</v>
      </c>
      <c r="I17">
        <f t="shared" si="0"/>
        <v>275.24650911682784</v>
      </c>
      <c r="P17" s="1" t="str">
        <f t="shared" si="1"/>
        <v/>
      </c>
      <c r="Q17" s="1" t="str">
        <f t="shared" si="2"/>
        <v/>
      </c>
    </row>
    <row r="18" spans="1:17" x14ac:dyDescent="0.35">
      <c r="A18" t="s">
        <v>29</v>
      </c>
      <c r="B18">
        <v>48217.053999999996</v>
      </c>
      <c r="C18">
        <v>276.94400000000002</v>
      </c>
      <c r="D18">
        <v>1391</v>
      </c>
      <c r="E18">
        <v>1775</v>
      </c>
      <c r="F18">
        <v>39.003999999999998</v>
      </c>
      <c r="G18">
        <v>221.37</v>
      </c>
      <c r="I18">
        <f t="shared" si="0"/>
        <v>247.60269239246978</v>
      </c>
      <c r="P18" s="1" t="str">
        <f t="shared" si="1"/>
        <v/>
      </c>
      <c r="Q18" s="1" t="str">
        <f t="shared" si="2"/>
        <v/>
      </c>
    </row>
    <row r="19" spans="1:17" x14ac:dyDescent="0.35">
      <c r="A19" t="s">
        <v>30</v>
      </c>
      <c r="B19">
        <v>107737.804</v>
      </c>
      <c r="C19">
        <v>463.38900000000001</v>
      </c>
      <c r="D19">
        <v>226</v>
      </c>
      <c r="E19">
        <v>1562</v>
      </c>
      <c r="F19">
        <v>17.03</v>
      </c>
      <c r="G19">
        <v>330.87700000000001</v>
      </c>
      <c r="H19" s="8"/>
      <c r="I19" s="8">
        <f t="shared" si="0"/>
        <v>391.56705958622211</v>
      </c>
      <c r="J19" s="8"/>
      <c r="K19" s="8"/>
      <c r="L19" s="8"/>
      <c r="M19" s="8"/>
      <c r="N19" s="8"/>
      <c r="O19" s="8"/>
      <c r="P19" s="10" t="str">
        <f t="shared" si="1"/>
        <v>outlier</v>
      </c>
      <c r="Q19" s="10" t="str">
        <f t="shared" si="2"/>
        <v/>
      </c>
    </row>
    <row r="20" spans="1:17" x14ac:dyDescent="0.35">
      <c r="A20" t="s">
        <v>31</v>
      </c>
      <c r="B20">
        <v>52715.695</v>
      </c>
      <c r="C20">
        <v>282.60399999999998</v>
      </c>
      <c r="D20">
        <v>1466</v>
      </c>
      <c r="E20">
        <v>1268</v>
      </c>
      <c r="F20">
        <v>168.32</v>
      </c>
      <c r="G20">
        <v>233.054</v>
      </c>
      <c r="I20">
        <f t="shared" si="0"/>
        <v>256.63591450925179</v>
      </c>
      <c r="P20" s="1" t="str">
        <f t="shared" si="1"/>
        <v/>
      </c>
      <c r="Q20" s="1" t="str">
        <f t="shared" si="2"/>
        <v/>
      </c>
    </row>
    <row r="21" spans="1:17" x14ac:dyDescent="0.35">
      <c r="A21" t="s">
        <v>32</v>
      </c>
      <c r="B21">
        <v>72180.744999999995</v>
      </c>
      <c r="C21">
        <v>468.173</v>
      </c>
      <c r="D21">
        <v>640</v>
      </c>
      <c r="E21">
        <v>429</v>
      </c>
      <c r="F21">
        <v>145.36099999999999</v>
      </c>
      <c r="G21">
        <v>243.84899999999999</v>
      </c>
      <c r="I21">
        <f t="shared" si="0"/>
        <v>337.88092262955598</v>
      </c>
      <c r="P21" s="1" t="str">
        <f t="shared" si="1"/>
        <v/>
      </c>
      <c r="Q21" s="1" t="str">
        <f t="shared" si="2"/>
        <v/>
      </c>
    </row>
    <row r="22" spans="1:17" x14ac:dyDescent="0.35">
      <c r="A22" t="s">
        <v>33</v>
      </c>
      <c r="B22">
        <v>50733.584000000003</v>
      </c>
      <c r="C22">
        <v>321.762</v>
      </c>
      <c r="D22">
        <v>1225</v>
      </c>
      <c r="E22">
        <v>1335</v>
      </c>
      <c r="F22">
        <v>175.256</v>
      </c>
      <c r="G22">
        <v>241.15799999999999</v>
      </c>
      <c r="I22">
        <f t="shared" si="0"/>
        <v>278.55965320914657</v>
      </c>
      <c r="P22" s="1" t="str">
        <f t="shared" si="1"/>
        <v/>
      </c>
      <c r="Q22" s="1" t="str">
        <f t="shared" si="2"/>
        <v/>
      </c>
    </row>
    <row r="23" spans="1:17" x14ac:dyDescent="0.35">
      <c r="A23" t="s">
        <v>34</v>
      </c>
      <c r="B23">
        <v>76790.252999999997</v>
      </c>
      <c r="C23">
        <v>324.02</v>
      </c>
      <c r="D23">
        <v>1432</v>
      </c>
      <c r="E23">
        <v>1165</v>
      </c>
      <c r="F23">
        <v>27.248999999999999</v>
      </c>
      <c r="G23">
        <v>300.94</v>
      </c>
      <c r="I23">
        <f t="shared" si="0"/>
        <v>312.2668390975897</v>
      </c>
      <c r="P23" s="1" t="str">
        <f t="shared" si="1"/>
        <v/>
      </c>
      <c r="Q23" s="1" t="str">
        <f t="shared" si="2"/>
        <v/>
      </c>
    </row>
    <row r="24" spans="1:17" x14ac:dyDescent="0.35">
      <c r="A24" t="s">
        <v>35</v>
      </c>
      <c r="B24">
        <v>27099.174999999999</v>
      </c>
      <c r="C24">
        <v>196.012</v>
      </c>
      <c r="D24">
        <v>1642</v>
      </c>
      <c r="E24">
        <v>1566</v>
      </c>
      <c r="F24">
        <v>6.04</v>
      </c>
      <c r="G24">
        <v>173.75</v>
      </c>
      <c r="I24" s="8">
        <f t="shared" si="0"/>
        <v>184.54561766674385</v>
      </c>
      <c r="J24" s="8"/>
      <c r="K24" s="8"/>
      <c r="L24" s="8"/>
      <c r="M24" s="8"/>
      <c r="N24" s="8"/>
      <c r="O24" s="8"/>
      <c r="P24" s="10" t="str">
        <f t="shared" si="1"/>
        <v/>
      </c>
      <c r="Q24" s="10" t="str">
        <f t="shared" si="2"/>
        <v>outlier</v>
      </c>
    </row>
    <row r="25" spans="1:17" x14ac:dyDescent="0.35">
      <c r="A25" t="s">
        <v>36</v>
      </c>
      <c r="B25">
        <v>44948.131000000001</v>
      </c>
      <c r="C25">
        <v>264.80700000000002</v>
      </c>
      <c r="D25">
        <v>962</v>
      </c>
      <c r="E25">
        <v>1750</v>
      </c>
      <c r="F25">
        <v>36.006</v>
      </c>
      <c r="G25">
        <v>231.399</v>
      </c>
      <c r="I25">
        <f t="shared" si="0"/>
        <v>247.54004725094484</v>
      </c>
      <c r="P25" s="1" t="str">
        <f t="shared" si="1"/>
        <v/>
      </c>
      <c r="Q25" s="1" t="str">
        <f t="shared" si="2"/>
        <v/>
      </c>
    </row>
    <row r="26" spans="1:17" x14ac:dyDescent="0.35">
      <c r="A26" t="s">
        <v>37</v>
      </c>
      <c r="B26">
        <v>119955.65700000001</v>
      </c>
      <c r="C26">
        <v>478.16800000000001</v>
      </c>
      <c r="D26">
        <v>1070</v>
      </c>
      <c r="E26">
        <v>1528</v>
      </c>
      <c r="F26">
        <v>59.295999999999999</v>
      </c>
      <c r="G26">
        <v>337.95400000000001</v>
      </c>
      <c r="H26" s="8"/>
      <c r="I26" s="8">
        <f t="shared" si="0"/>
        <v>401.99351769897982</v>
      </c>
      <c r="J26" s="8"/>
      <c r="K26" s="8"/>
      <c r="L26" s="8"/>
      <c r="M26" s="8"/>
      <c r="N26" s="8"/>
      <c r="O26" s="8"/>
      <c r="P26" s="10" t="str">
        <f t="shared" si="1"/>
        <v>outlier</v>
      </c>
      <c r="Q26" s="10" t="str">
        <f t="shared" si="2"/>
        <v/>
      </c>
    </row>
    <row r="30" spans="1:17" x14ac:dyDescent="0.35">
      <c r="A30" s="11"/>
      <c r="B30" s="28" t="s">
        <v>132</v>
      </c>
      <c r="C30" s="28"/>
      <c r="D30" s="28"/>
      <c r="E30" s="28"/>
      <c r="F30" s="28"/>
      <c r="G30" s="28"/>
      <c r="H30" s="12"/>
    </row>
    <row r="31" spans="1:17" x14ac:dyDescent="0.35">
      <c r="A31" s="13"/>
      <c r="H31" s="14"/>
    </row>
    <row r="32" spans="1:17" x14ac:dyDescent="0.35">
      <c r="A32" s="13"/>
      <c r="H32" s="14"/>
    </row>
    <row r="33" spans="1:8" ht="29" x14ac:dyDescent="0.35">
      <c r="A33" s="13"/>
      <c r="C33" t="s">
        <v>133</v>
      </c>
      <c r="E33" s="15" t="s">
        <v>134</v>
      </c>
      <c r="F33" s="15" t="s">
        <v>135</v>
      </c>
      <c r="G33" s="15" t="s">
        <v>136</v>
      </c>
      <c r="H33" s="14"/>
    </row>
    <row r="34" spans="1:8" x14ac:dyDescent="0.35">
      <c r="A34" s="13"/>
      <c r="C34">
        <v>269.44476109213923</v>
      </c>
      <c r="E34" s="15">
        <f>ABS(C34-$K$4)</f>
        <v>15.292578350505153</v>
      </c>
      <c r="F34" s="15">
        <f>E34/$L$4</f>
        <v>0.30540804706953645</v>
      </c>
      <c r="G34" s="15" t="str">
        <f>IF(F34&gt;$B$38,"outlier","")</f>
        <v/>
      </c>
      <c r="H34" s="14"/>
    </row>
    <row r="35" spans="1:8" x14ac:dyDescent="0.35">
      <c r="A35" s="13"/>
      <c r="C35">
        <v>277.08223897608445</v>
      </c>
      <c r="E35" s="15">
        <f t="shared" ref="E35:E57" si="3">ABS(C35-$K$4)</f>
        <v>7.6551004665599294</v>
      </c>
      <c r="F35" s="15">
        <f t="shared" ref="F35:F58" si="4">E35/$L$4</f>
        <v>0.15287999381320402</v>
      </c>
      <c r="G35" s="15" t="str">
        <f t="shared" ref="G35:G57" si="5">IF(F35&gt;$B$38,"outlier","")</f>
        <v/>
      </c>
      <c r="H35" s="14"/>
    </row>
    <row r="36" spans="1:8" x14ac:dyDescent="0.35">
      <c r="A36" s="13"/>
      <c r="B36" s="16"/>
      <c r="C36" s="5">
        <v>270.30181190291717</v>
      </c>
      <c r="D36" s="16"/>
      <c r="E36" s="15">
        <f t="shared" si="3"/>
        <v>14.435527539727218</v>
      </c>
      <c r="F36" s="15">
        <f t="shared" si="4"/>
        <v>0.2882918872984534</v>
      </c>
      <c r="G36" s="15" t="str">
        <f t="shared" si="5"/>
        <v/>
      </c>
      <c r="H36" s="14"/>
    </row>
    <row r="37" spans="1:8" x14ac:dyDescent="0.35">
      <c r="A37" t="s">
        <v>137</v>
      </c>
      <c r="B37">
        <f>COUNT(I:I)</f>
        <v>24</v>
      </c>
      <c r="C37">
        <v>351.37462209157906</v>
      </c>
      <c r="E37" s="15">
        <f t="shared" si="3"/>
        <v>66.637282648934672</v>
      </c>
      <c r="F37" s="15">
        <f t="shared" si="4"/>
        <v>1.3308130185358562</v>
      </c>
      <c r="G37" s="15" t="str">
        <f t="shared" si="5"/>
        <v/>
      </c>
      <c r="H37" s="14"/>
    </row>
    <row r="38" spans="1:8" x14ac:dyDescent="0.35">
      <c r="A38" t="s">
        <v>138</v>
      </c>
      <c r="B38">
        <v>2.2400000000000002</v>
      </c>
      <c r="C38">
        <v>251.01010253374267</v>
      </c>
      <c r="E38" s="15">
        <f t="shared" si="3"/>
        <v>33.727236908901716</v>
      </c>
      <c r="F38" s="15">
        <f t="shared" si="4"/>
        <v>0.67356657074501824</v>
      </c>
      <c r="G38" s="15" t="str">
        <f t="shared" si="5"/>
        <v/>
      </c>
      <c r="H38" s="14"/>
    </row>
    <row r="39" spans="1:8" x14ac:dyDescent="0.35">
      <c r="C39">
        <v>266.97780572924034</v>
      </c>
      <c r="E39" s="15">
        <f t="shared" si="3"/>
        <v>17.759533713404039</v>
      </c>
      <c r="F39" s="15">
        <f t="shared" si="4"/>
        <v>0.3546756069487233</v>
      </c>
      <c r="G39" s="15" t="str">
        <f t="shared" si="5"/>
        <v/>
      </c>
      <c r="H39" s="14"/>
    </row>
    <row r="40" spans="1:8" x14ac:dyDescent="0.35">
      <c r="A40" s="13"/>
      <c r="C40">
        <v>297.21144634754563</v>
      </c>
      <c r="E40" s="15">
        <f t="shared" si="3"/>
        <v>12.474106904901248</v>
      </c>
      <c r="F40" s="15">
        <f t="shared" si="4"/>
        <v>0.24912036031103063</v>
      </c>
      <c r="G40" s="15" t="str">
        <f t="shared" si="5"/>
        <v/>
      </c>
      <c r="H40" s="14"/>
    </row>
    <row r="41" spans="1:8" x14ac:dyDescent="0.35">
      <c r="A41" s="29" t="s">
        <v>129</v>
      </c>
      <c r="B41" s="29"/>
      <c r="C41">
        <v>303.54345137393426</v>
      </c>
      <c r="E41" s="15">
        <f t="shared" si="3"/>
        <v>18.806111931289877</v>
      </c>
      <c r="F41" s="15">
        <f t="shared" si="4"/>
        <v>0.37557681813130134</v>
      </c>
      <c r="G41" s="15" t="str">
        <f t="shared" si="5"/>
        <v/>
      </c>
      <c r="H41" s="14"/>
    </row>
    <row r="42" spans="1:8" x14ac:dyDescent="0.35">
      <c r="A42" s="9" t="s">
        <v>130</v>
      </c>
      <c r="B42" s="17" t="s">
        <v>131</v>
      </c>
      <c r="C42">
        <v>304.1122875797688</v>
      </c>
      <c r="E42" s="15">
        <f t="shared" si="3"/>
        <v>19.37494813712442</v>
      </c>
      <c r="F42" s="15">
        <f t="shared" si="4"/>
        <v>0.38693704468986817</v>
      </c>
      <c r="G42" s="15" t="str">
        <f t="shared" si="5"/>
        <v/>
      </c>
      <c r="H42" s="14"/>
    </row>
    <row r="43" spans="1:8" x14ac:dyDescent="0.35">
      <c r="A43" s="9">
        <f>GEOMEAN(C34,C36:C39)</f>
        <v>279.80217786743941</v>
      </c>
      <c r="B43" s="17">
        <f>STDEV(C34,C36:C39)</f>
        <v>39.66484950635423</v>
      </c>
      <c r="C43">
        <v>291.88995824625414</v>
      </c>
      <c r="E43" s="15">
        <f t="shared" si="3"/>
        <v>7.1526188036097551</v>
      </c>
      <c r="F43" s="15">
        <f t="shared" si="4"/>
        <v>0.14284493367798512</v>
      </c>
      <c r="G43" s="15" t="str">
        <f t="shared" si="5"/>
        <v/>
      </c>
      <c r="H43" s="14"/>
    </row>
    <row r="44" spans="1:8" x14ac:dyDescent="0.35">
      <c r="A44" s="13"/>
      <c r="C44">
        <v>260.63471090397763</v>
      </c>
      <c r="E44" s="15">
        <f t="shared" si="3"/>
        <v>24.10262853866675</v>
      </c>
      <c r="F44" s="15">
        <f t="shared" si="4"/>
        <v>0.48135353911680501</v>
      </c>
      <c r="G44" s="15" t="str">
        <f t="shared" si="5"/>
        <v/>
      </c>
      <c r="H44" s="14"/>
    </row>
    <row r="45" spans="1:8" x14ac:dyDescent="0.35">
      <c r="C45">
        <v>220.15475004414506</v>
      </c>
      <c r="E45" s="15">
        <f t="shared" si="3"/>
        <v>64.582589398499323</v>
      </c>
      <c r="F45" s="15">
        <f t="shared" si="4"/>
        <v>1.2897787443565978</v>
      </c>
      <c r="G45" s="15" t="str">
        <f t="shared" si="5"/>
        <v/>
      </c>
    </row>
    <row r="46" spans="1:8" x14ac:dyDescent="0.35">
      <c r="C46">
        <v>343.81779948687938</v>
      </c>
      <c r="E46" s="15">
        <f t="shared" si="3"/>
        <v>59.080460044234997</v>
      </c>
      <c r="F46" s="15">
        <f t="shared" si="4"/>
        <v>1.1798957316758534</v>
      </c>
      <c r="G46" s="15" t="str">
        <f t="shared" si="5"/>
        <v/>
      </c>
    </row>
    <row r="47" spans="1:8" x14ac:dyDescent="0.35">
      <c r="C47">
        <v>290.66787737897698</v>
      </c>
      <c r="E47" s="15">
        <f t="shared" si="3"/>
        <v>5.9305379363325983</v>
      </c>
      <c r="F47" s="15">
        <f t="shared" si="4"/>
        <v>0.11843875948801716</v>
      </c>
      <c r="G47" s="15" t="str">
        <f t="shared" si="5"/>
        <v/>
      </c>
    </row>
    <row r="48" spans="1:8" x14ac:dyDescent="0.35">
      <c r="C48">
        <v>275.24650911682784</v>
      </c>
      <c r="E48" s="15">
        <f t="shared" si="3"/>
        <v>9.4908303258165461</v>
      </c>
      <c r="F48" s="15">
        <f t="shared" si="4"/>
        <v>0.18954135061078281</v>
      </c>
      <c r="G48" s="15" t="str">
        <f t="shared" si="5"/>
        <v/>
      </c>
    </row>
    <row r="49" spans="3:7" x14ac:dyDescent="0.35">
      <c r="C49">
        <v>247.60269239246978</v>
      </c>
      <c r="E49" s="15">
        <f t="shared" si="3"/>
        <v>37.134647050174607</v>
      </c>
      <c r="F49" s="15">
        <f t="shared" si="4"/>
        <v>0.74161595084034482</v>
      </c>
      <c r="G49" s="15" t="str">
        <f t="shared" si="5"/>
        <v/>
      </c>
    </row>
    <row r="50" spans="3:7" x14ac:dyDescent="0.35">
      <c r="C50">
        <v>391.56705958622211</v>
      </c>
      <c r="E50" s="15">
        <f t="shared" si="3"/>
        <v>106.82972014357773</v>
      </c>
      <c r="F50" s="15">
        <f t="shared" si="4"/>
        <v>2.1334960953106679</v>
      </c>
      <c r="G50" s="15" t="str">
        <f t="shared" si="5"/>
        <v/>
      </c>
    </row>
    <row r="51" spans="3:7" x14ac:dyDescent="0.35">
      <c r="C51">
        <v>256.63591450925179</v>
      </c>
      <c r="E51" s="15">
        <f t="shared" si="3"/>
        <v>28.101424933392593</v>
      </c>
      <c r="F51" s="15">
        <f t="shared" si="4"/>
        <v>0.56121349271982723</v>
      </c>
      <c r="G51" s="15" t="str">
        <f t="shared" si="5"/>
        <v/>
      </c>
    </row>
    <row r="52" spans="3:7" x14ac:dyDescent="0.35">
      <c r="C52">
        <v>337.88092262955598</v>
      </c>
      <c r="E52" s="15">
        <f t="shared" si="3"/>
        <v>53.143583186911599</v>
      </c>
      <c r="F52" s="15">
        <f t="shared" si="4"/>
        <v>1.0613303776113066</v>
      </c>
      <c r="G52" s="15" t="str">
        <f t="shared" si="5"/>
        <v/>
      </c>
    </row>
    <row r="53" spans="3:7" x14ac:dyDescent="0.35">
      <c r="C53">
        <v>278.55965320914657</v>
      </c>
      <c r="E53" s="15">
        <f t="shared" si="3"/>
        <v>6.1776862334978091</v>
      </c>
      <c r="F53" s="15">
        <f t="shared" si="4"/>
        <v>0.12337455756233567</v>
      </c>
      <c r="G53" s="15" t="str">
        <f t="shared" si="5"/>
        <v/>
      </c>
    </row>
    <row r="54" spans="3:7" x14ac:dyDescent="0.35">
      <c r="C54">
        <v>312.2668390975897</v>
      </c>
      <c r="E54" s="15">
        <f t="shared" si="3"/>
        <v>27.529499654945312</v>
      </c>
      <c r="F54" s="15">
        <f t="shared" si="4"/>
        <v>0.54979157429921532</v>
      </c>
      <c r="G54" s="15" t="str">
        <f t="shared" si="5"/>
        <v/>
      </c>
    </row>
    <row r="55" spans="3:7" x14ac:dyDescent="0.35">
      <c r="C55">
        <v>184.54561766674385</v>
      </c>
      <c r="E55" s="15">
        <f t="shared" si="3"/>
        <v>100.19172177590053</v>
      </c>
      <c r="F55" s="15">
        <f t="shared" si="4"/>
        <v>2.0009286451752173</v>
      </c>
      <c r="G55" s="15" t="str">
        <f t="shared" si="5"/>
        <v/>
      </c>
    </row>
    <row r="56" spans="3:7" x14ac:dyDescent="0.35">
      <c r="C56">
        <v>247.54004725094484</v>
      </c>
      <c r="E56" s="15">
        <f t="shared" si="3"/>
        <v>37.197292191699546</v>
      </c>
      <c r="F56" s="15">
        <f t="shared" si="4"/>
        <v>0.74286703681767408</v>
      </c>
      <c r="G56" s="15" t="str">
        <f t="shared" si="5"/>
        <v/>
      </c>
    </row>
    <row r="57" spans="3:7" x14ac:dyDescent="0.35">
      <c r="C57" s="8">
        <v>401.99351769897982</v>
      </c>
      <c r="D57" s="8"/>
      <c r="E57" s="10">
        <f t="shared" si="3"/>
        <v>117.25617825633543</v>
      </c>
      <c r="F57" s="10">
        <f t="shared" si="4"/>
        <v>2.3417228663027854</v>
      </c>
      <c r="G57" s="10" t="str">
        <f t="shared" si="5"/>
        <v>outlier</v>
      </c>
    </row>
    <row r="58" spans="3:7" x14ac:dyDescent="0.35">
      <c r="F58" s="15">
        <f t="shared" si="4"/>
        <v>0</v>
      </c>
    </row>
  </sheetData>
  <mergeCells count="3">
    <mergeCell ref="M8:N8"/>
    <mergeCell ref="B30:G30"/>
    <mergeCell ref="A41:B4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0B78-DE8E-4281-86FC-71709F1B3564}">
  <sheetPr>
    <tabColor rgb="FFFF0000"/>
  </sheetPr>
  <dimension ref="A1:Q46"/>
  <sheetViews>
    <sheetView workbookViewId="0">
      <selection activeCell="J34" sqref="J34"/>
    </sheetView>
  </sheetViews>
  <sheetFormatPr baseColWidth="10" defaultRowHeight="14.5" x14ac:dyDescent="0.35"/>
  <cols>
    <col min="1" max="4" width="10.7265625" bestFit="1" customWidth="1"/>
    <col min="5" max="6" width="11.26953125" bestFit="1" customWidth="1"/>
    <col min="7" max="7" width="10.7265625" bestFit="1" customWidth="1"/>
    <col min="14" max="15" width="11.269531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7" ht="2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  <c r="N2" s="1" t="s">
        <v>125</v>
      </c>
      <c r="O2" s="1" t="s">
        <v>126</v>
      </c>
      <c r="P2" s="1" t="s">
        <v>127</v>
      </c>
      <c r="Q2" s="1" t="s">
        <v>128</v>
      </c>
    </row>
    <row r="3" spans="1:17" x14ac:dyDescent="0.35">
      <c r="A3" t="s">
        <v>14</v>
      </c>
      <c r="B3">
        <v>11328.039000000001</v>
      </c>
      <c r="C3">
        <v>120.081</v>
      </c>
      <c r="D3">
        <v>315.005</v>
      </c>
      <c r="E3">
        <v>431.59399999999999</v>
      </c>
      <c r="F3">
        <v>0</v>
      </c>
      <c r="G3">
        <v>120.081</v>
      </c>
      <c r="I3">
        <f>GEOMEAN(C3,G3)</f>
        <v>120.081</v>
      </c>
      <c r="K3" t="s">
        <v>42</v>
      </c>
      <c r="L3" t="s">
        <v>43</v>
      </c>
      <c r="N3" s="1">
        <f>K4-2*L4</f>
        <v>73.790680775923704</v>
      </c>
      <c r="O3" s="2">
        <f>K4+2*L4</f>
        <v>252.78430258416944</v>
      </c>
      <c r="P3" s="1" t="str">
        <f>IF(I3&gt;$O$3,"outlier","")</f>
        <v/>
      </c>
      <c r="Q3" s="1" t="str">
        <f>IF(I3&lt;$N$3,"outlier","")</f>
        <v/>
      </c>
    </row>
    <row r="4" spans="1:17" x14ac:dyDescent="0.35">
      <c r="A4" t="s">
        <v>15</v>
      </c>
      <c r="B4">
        <v>22640.587</v>
      </c>
      <c r="C4">
        <v>175.70400000000001</v>
      </c>
      <c r="D4">
        <v>853</v>
      </c>
      <c r="E4">
        <v>833</v>
      </c>
      <c r="F4">
        <v>149.25899999999999</v>
      </c>
      <c r="G4">
        <v>164.15899999999999</v>
      </c>
      <c r="I4">
        <f t="shared" ref="I4:I21" si="0">GEOMEAN(C4,G4)</f>
        <v>169.83342702777918</v>
      </c>
      <c r="K4">
        <f>GEOMEAN(I3:I21)</f>
        <v>163.28749168004657</v>
      </c>
      <c r="L4">
        <f>STDEV(I3:I21)</f>
        <v>44.748405452061434</v>
      </c>
      <c r="N4" s="3"/>
      <c r="O4" s="3"/>
      <c r="P4" s="1" t="str">
        <f t="shared" ref="P4:P21" si="1">IF(I4&gt;$O$3,"outlier","")</f>
        <v/>
      </c>
      <c r="Q4" s="1" t="str">
        <f t="shared" ref="Q4:Q21" si="2">IF(I4&lt;$N$3,"outlier","")</f>
        <v/>
      </c>
    </row>
    <row r="5" spans="1:17" x14ac:dyDescent="0.35">
      <c r="A5" t="s">
        <v>16</v>
      </c>
      <c r="B5">
        <v>8761.0540000000001</v>
      </c>
      <c r="C5">
        <v>123.973</v>
      </c>
      <c r="D5">
        <v>1536</v>
      </c>
      <c r="E5">
        <v>1196</v>
      </c>
      <c r="F5">
        <v>99.108000000000004</v>
      </c>
      <c r="G5">
        <v>88.54</v>
      </c>
      <c r="I5">
        <f t="shared" si="0"/>
        <v>104.76912436400335</v>
      </c>
      <c r="N5" s="4"/>
      <c r="O5" s="4"/>
      <c r="P5" s="1" t="str">
        <f t="shared" si="1"/>
        <v/>
      </c>
      <c r="Q5" s="1" t="str">
        <f>IF(I5&lt;$N$3,"outlier","")</f>
        <v/>
      </c>
    </row>
    <row r="6" spans="1:17" x14ac:dyDescent="0.35">
      <c r="A6" t="s">
        <v>17</v>
      </c>
      <c r="B6">
        <v>18403.181</v>
      </c>
      <c r="C6">
        <v>168.489</v>
      </c>
      <c r="D6">
        <v>1268</v>
      </c>
      <c r="E6">
        <v>1000</v>
      </c>
      <c r="F6">
        <v>9.89</v>
      </c>
      <c r="G6">
        <v>140.37200000000001</v>
      </c>
      <c r="I6">
        <f t="shared" si="0"/>
        <v>153.78926460582352</v>
      </c>
      <c r="M6" s="5"/>
      <c r="N6" s="6"/>
      <c r="O6" s="6"/>
      <c r="P6" s="1" t="str">
        <f t="shared" si="1"/>
        <v/>
      </c>
      <c r="Q6" s="1" t="str">
        <f t="shared" si="2"/>
        <v/>
      </c>
    </row>
    <row r="7" spans="1:17" x14ac:dyDescent="0.35">
      <c r="A7" t="s">
        <v>18</v>
      </c>
      <c r="B7">
        <v>16331.558000000001</v>
      </c>
      <c r="C7">
        <v>156.33699999999999</v>
      </c>
      <c r="D7">
        <v>1513</v>
      </c>
      <c r="E7">
        <v>1281</v>
      </c>
      <c r="F7">
        <v>35.212000000000003</v>
      </c>
      <c r="G7">
        <v>133.57599999999999</v>
      </c>
      <c r="I7">
        <f t="shared" si="0"/>
        <v>144.50906930708535</v>
      </c>
      <c r="M7" s="5"/>
      <c r="N7" s="5"/>
      <c r="O7" s="5"/>
      <c r="P7" s="1" t="str">
        <f t="shared" si="1"/>
        <v/>
      </c>
      <c r="Q7" s="1" t="str">
        <f t="shared" si="2"/>
        <v/>
      </c>
    </row>
    <row r="8" spans="1:17" x14ac:dyDescent="0.35">
      <c r="A8" t="s">
        <v>19</v>
      </c>
      <c r="B8">
        <v>4411.7839999999997</v>
      </c>
      <c r="C8">
        <v>79.120999999999995</v>
      </c>
      <c r="D8">
        <v>1514</v>
      </c>
      <c r="E8">
        <v>956</v>
      </c>
      <c r="F8">
        <v>51.829000000000001</v>
      </c>
      <c r="G8">
        <v>72.183000000000007</v>
      </c>
      <c r="I8">
        <f t="shared" si="0"/>
        <v>75.572423164802643</v>
      </c>
      <c r="M8" s="27" t="s">
        <v>129</v>
      </c>
      <c r="N8" s="27"/>
      <c r="P8" s="1" t="str">
        <f t="shared" si="1"/>
        <v/>
      </c>
      <c r="Q8" s="1" t="str">
        <f t="shared" si="2"/>
        <v/>
      </c>
    </row>
    <row r="9" spans="1:17" x14ac:dyDescent="0.35">
      <c r="A9" t="s">
        <v>20</v>
      </c>
      <c r="B9">
        <v>21588.677</v>
      </c>
      <c r="C9">
        <v>169.90199999999999</v>
      </c>
      <c r="D9">
        <v>700</v>
      </c>
      <c r="E9">
        <v>1098</v>
      </c>
      <c r="F9">
        <v>173.02799999999999</v>
      </c>
      <c r="G9">
        <v>164.22399999999999</v>
      </c>
      <c r="I9">
        <f t="shared" si="0"/>
        <v>167.03887585828633</v>
      </c>
      <c r="M9" s="7" t="s">
        <v>130</v>
      </c>
      <c r="N9" s="7" t="s">
        <v>131</v>
      </c>
      <c r="P9" s="1" t="str">
        <f t="shared" si="1"/>
        <v/>
      </c>
      <c r="Q9" s="1" t="str">
        <f t="shared" si="2"/>
        <v/>
      </c>
    </row>
    <row r="10" spans="1:17" x14ac:dyDescent="0.35">
      <c r="A10" t="s">
        <v>21</v>
      </c>
      <c r="B10">
        <v>27641.451000000001</v>
      </c>
      <c r="C10">
        <v>200.273</v>
      </c>
      <c r="D10">
        <v>836</v>
      </c>
      <c r="E10">
        <v>851</v>
      </c>
      <c r="F10">
        <v>57.893999999999998</v>
      </c>
      <c r="G10">
        <v>174.619</v>
      </c>
      <c r="I10">
        <f t="shared" si="0"/>
        <v>187.00660680040158</v>
      </c>
      <c r="M10" s="7">
        <f>GEOMEAN(I3:I20)</f>
        <v>158.41871407882473</v>
      </c>
      <c r="N10" s="7">
        <f>STDEV(I3:I20)</f>
        <v>36.57254906000221</v>
      </c>
      <c r="P10" s="1" t="str">
        <f t="shared" si="1"/>
        <v/>
      </c>
      <c r="Q10" s="1" t="str">
        <f t="shared" si="2"/>
        <v/>
      </c>
    </row>
    <row r="11" spans="1:17" x14ac:dyDescent="0.35">
      <c r="A11" t="s">
        <v>22</v>
      </c>
      <c r="B11">
        <v>30612.625</v>
      </c>
      <c r="C11">
        <v>206.58500000000001</v>
      </c>
      <c r="D11">
        <v>1287</v>
      </c>
      <c r="E11">
        <v>1065</v>
      </c>
      <c r="F11">
        <v>31.771000000000001</v>
      </c>
      <c r="G11">
        <v>186.071</v>
      </c>
      <c r="I11">
        <f t="shared" si="0"/>
        <v>196.05988252317198</v>
      </c>
      <c r="P11" s="1" t="str">
        <f t="shared" si="1"/>
        <v/>
      </c>
      <c r="Q11" s="1" t="str">
        <f t="shared" si="2"/>
        <v/>
      </c>
    </row>
    <row r="12" spans="1:17" x14ac:dyDescent="0.35">
      <c r="A12" t="s">
        <v>23</v>
      </c>
      <c r="B12">
        <v>29656.976999999999</v>
      </c>
      <c r="C12">
        <v>231.17599999999999</v>
      </c>
      <c r="D12">
        <v>1201</v>
      </c>
      <c r="E12">
        <v>821</v>
      </c>
      <c r="F12">
        <v>176.94800000000001</v>
      </c>
      <c r="G12">
        <v>166.46100000000001</v>
      </c>
      <c r="I12">
        <f t="shared" si="0"/>
        <v>196.16775508732317</v>
      </c>
      <c r="P12" s="1" t="str">
        <f t="shared" si="1"/>
        <v/>
      </c>
      <c r="Q12" s="1" t="str">
        <f t="shared" si="2"/>
        <v/>
      </c>
    </row>
    <row r="13" spans="1:17" x14ac:dyDescent="0.35">
      <c r="A13" t="s">
        <v>24</v>
      </c>
      <c r="B13">
        <v>20324.879000000001</v>
      </c>
      <c r="C13">
        <v>167.33199999999999</v>
      </c>
      <c r="D13">
        <v>1517</v>
      </c>
      <c r="E13">
        <v>1645</v>
      </c>
      <c r="F13">
        <v>73.366</v>
      </c>
      <c r="G13">
        <v>154.005</v>
      </c>
      <c r="I13">
        <f t="shared" si="0"/>
        <v>160.53026088560375</v>
      </c>
      <c r="P13" s="1" t="str">
        <f t="shared" si="1"/>
        <v/>
      </c>
      <c r="Q13" s="1" t="str">
        <f t="shared" si="2"/>
        <v/>
      </c>
    </row>
    <row r="14" spans="1:17" x14ac:dyDescent="0.35">
      <c r="A14" t="s">
        <v>25</v>
      </c>
      <c r="B14">
        <v>21144.323</v>
      </c>
      <c r="C14">
        <v>167.87799999999999</v>
      </c>
      <c r="D14">
        <v>1194</v>
      </c>
      <c r="E14">
        <v>1053</v>
      </c>
      <c r="F14">
        <v>167.64400000000001</v>
      </c>
      <c r="G14">
        <v>161.601</v>
      </c>
      <c r="I14">
        <f t="shared" si="0"/>
        <v>164.70960104984772</v>
      </c>
      <c r="P14" s="1" t="str">
        <f t="shared" si="1"/>
        <v/>
      </c>
      <c r="Q14" s="1" t="str">
        <f t="shared" si="2"/>
        <v/>
      </c>
    </row>
    <row r="15" spans="1:17" x14ac:dyDescent="0.35">
      <c r="A15" t="s">
        <v>26</v>
      </c>
      <c r="B15">
        <v>21424.81</v>
      </c>
      <c r="C15">
        <v>175.69300000000001</v>
      </c>
      <c r="D15">
        <v>1328</v>
      </c>
      <c r="E15">
        <v>508</v>
      </c>
      <c r="F15">
        <v>107.40600000000001</v>
      </c>
      <c r="G15">
        <v>157.30699999999999</v>
      </c>
      <c r="I15">
        <f t="shared" si="0"/>
        <v>166.24601875232983</v>
      </c>
      <c r="P15" s="1" t="str">
        <f t="shared" si="1"/>
        <v/>
      </c>
      <c r="Q15" s="1" t="str">
        <f t="shared" si="2"/>
        <v/>
      </c>
    </row>
    <row r="16" spans="1:17" x14ac:dyDescent="0.35">
      <c r="A16" t="s">
        <v>27</v>
      </c>
      <c r="B16">
        <v>29889.222000000002</v>
      </c>
      <c r="C16">
        <v>204.12200000000001</v>
      </c>
      <c r="D16">
        <v>973</v>
      </c>
      <c r="E16">
        <v>1602</v>
      </c>
      <c r="F16">
        <v>31.54</v>
      </c>
      <c r="G16">
        <v>186.48400000000001</v>
      </c>
      <c r="I16">
        <f t="shared" si="0"/>
        <v>195.10378532463179</v>
      </c>
      <c r="P16" s="1" t="str">
        <f t="shared" si="1"/>
        <v/>
      </c>
      <c r="Q16" s="1" t="str">
        <f t="shared" si="2"/>
        <v/>
      </c>
    </row>
    <row r="17" spans="1:17" x14ac:dyDescent="0.35">
      <c r="A17" t="s">
        <v>28</v>
      </c>
      <c r="B17">
        <v>16615.254000000001</v>
      </c>
      <c r="C17">
        <v>157.45400000000001</v>
      </c>
      <c r="D17">
        <v>1099</v>
      </c>
      <c r="E17">
        <v>1343</v>
      </c>
      <c r="F17">
        <v>81.373000000000005</v>
      </c>
      <c r="G17">
        <v>137.251</v>
      </c>
      <c r="I17">
        <f t="shared" si="0"/>
        <v>147.00584666604252</v>
      </c>
      <c r="P17" s="1" t="str">
        <f t="shared" si="1"/>
        <v/>
      </c>
      <c r="Q17" s="1" t="str">
        <f t="shared" si="2"/>
        <v/>
      </c>
    </row>
    <row r="18" spans="1:17" x14ac:dyDescent="0.35">
      <c r="A18" t="s">
        <v>29</v>
      </c>
      <c r="B18">
        <v>38998.478999999999</v>
      </c>
      <c r="C18">
        <v>241.666</v>
      </c>
      <c r="D18">
        <v>1132</v>
      </c>
      <c r="E18">
        <v>924</v>
      </c>
      <c r="F18">
        <v>113.354</v>
      </c>
      <c r="G18">
        <v>207.35499999999999</v>
      </c>
      <c r="I18">
        <f t="shared" si="0"/>
        <v>223.85408959855971</v>
      </c>
      <c r="P18" s="1" t="str">
        <f t="shared" si="1"/>
        <v/>
      </c>
      <c r="Q18" s="1" t="str">
        <f t="shared" si="2"/>
        <v/>
      </c>
    </row>
    <row r="19" spans="1:17" x14ac:dyDescent="0.35">
      <c r="A19" t="s">
        <v>30</v>
      </c>
      <c r="B19">
        <v>31836.812000000002</v>
      </c>
      <c r="C19">
        <v>206.107</v>
      </c>
      <c r="D19">
        <v>778</v>
      </c>
      <c r="E19">
        <v>605</v>
      </c>
      <c r="F19">
        <v>46.439</v>
      </c>
      <c r="G19">
        <v>199.566</v>
      </c>
      <c r="I19">
        <f t="shared" si="0"/>
        <v>202.81013180312269</v>
      </c>
      <c r="P19" s="1" t="str">
        <f t="shared" si="1"/>
        <v/>
      </c>
      <c r="Q19" s="1" t="str">
        <f t="shared" si="2"/>
        <v/>
      </c>
    </row>
    <row r="20" spans="1:17" x14ac:dyDescent="0.35">
      <c r="A20" t="s">
        <v>31</v>
      </c>
      <c r="B20">
        <v>19990.728999999999</v>
      </c>
      <c r="C20">
        <v>171.97300000000001</v>
      </c>
      <c r="D20">
        <v>1215</v>
      </c>
      <c r="E20">
        <v>1304</v>
      </c>
      <c r="F20">
        <v>112.398</v>
      </c>
      <c r="G20">
        <v>148.935</v>
      </c>
      <c r="I20">
        <f t="shared" si="0"/>
        <v>160.03999111159686</v>
      </c>
      <c r="P20" s="1" t="str">
        <f t="shared" si="1"/>
        <v/>
      </c>
      <c r="Q20" s="1" t="str">
        <f t="shared" si="2"/>
        <v/>
      </c>
    </row>
    <row r="21" spans="1:17" x14ac:dyDescent="0.35">
      <c r="A21" t="s">
        <v>32</v>
      </c>
      <c r="B21">
        <v>62268.642</v>
      </c>
      <c r="C21">
        <v>283.072</v>
      </c>
      <c r="D21">
        <v>521.23900000000003</v>
      </c>
      <c r="E21">
        <v>525.23</v>
      </c>
      <c r="F21">
        <v>90</v>
      </c>
      <c r="G21">
        <v>280.07900000000001</v>
      </c>
      <c r="H21" s="8"/>
      <c r="I21" s="8">
        <f t="shared" si="0"/>
        <v>281.57152321923468</v>
      </c>
      <c r="J21" s="8"/>
      <c r="K21" s="8"/>
      <c r="L21" s="8"/>
      <c r="M21" s="8"/>
      <c r="N21" s="8"/>
      <c r="O21" s="8"/>
      <c r="P21" s="10" t="str">
        <f t="shared" si="1"/>
        <v>outlier</v>
      </c>
      <c r="Q21" s="1" t="str">
        <f t="shared" si="2"/>
        <v/>
      </c>
    </row>
    <row r="24" spans="1:17" x14ac:dyDescent="0.35">
      <c r="A24" s="11"/>
      <c r="B24" s="28" t="s">
        <v>132</v>
      </c>
      <c r="C24" s="28"/>
      <c r="D24" s="28"/>
      <c r="E24" s="28"/>
      <c r="F24" s="28"/>
      <c r="G24" s="28"/>
      <c r="H24" s="12"/>
    </row>
    <row r="25" spans="1:17" x14ac:dyDescent="0.35">
      <c r="A25" s="13"/>
      <c r="H25" s="14"/>
    </row>
    <row r="26" spans="1:17" x14ac:dyDescent="0.35">
      <c r="A26" s="13"/>
      <c r="H26" s="14"/>
    </row>
    <row r="27" spans="1:17" ht="29" x14ac:dyDescent="0.35">
      <c r="A27" s="13"/>
      <c r="C27" t="s">
        <v>133</v>
      </c>
      <c r="E27" s="15" t="s">
        <v>134</v>
      </c>
      <c r="F27" s="15" t="s">
        <v>135</v>
      </c>
      <c r="G27" s="15" t="s">
        <v>136</v>
      </c>
      <c r="H27" s="14"/>
    </row>
    <row r="28" spans="1:17" x14ac:dyDescent="0.35">
      <c r="A28" s="13"/>
      <c r="C28">
        <v>120.081</v>
      </c>
      <c r="E28" s="15">
        <f>ABS(C28-$K$4)</f>
        <v>43.206491680046568</v>
      </c>
      <c r="F28" s="15">
        <f>E28/$L$4</f>
        <v>0.96554259852528812</v>
      </c>
      <c r="G28" s="15" t="str">
        <f>IF(F28&gt;$B$32,"outlier","")</f>
        <v/>
      </c>
      <c r="H28" s="14"/>
    </row>
    <row r="29" spans="1:17" x14ac:dyDescent="0.35">
      <c r="A29" s="13"/>
      <c r="C29">
        <v>169.83342702777918</v>
      </c>
      <c r="E29" s="15">
        <f t="shared" ref="E29:E46" si="3">ABS(C29-$K$4)</f>
        <v>6.545935347732609</v>
      </c>
      <c r="F29" s="15">
        <f t="shared" ref="F29:F46" si="4">E29/$L$4</f>
        <v>0.14628309727695685</v>
      </c>
      <c r="G29" s="15" t="str">
        <f t="shared" ref="G29:G46" si="5">IF(F29&gt;$B$32,"outlier","")</f>
        <v/>
      </c>
      <c r="H29" s="14"/>
    </row>
    <row r="30" spans="1:17" x14ac:dyDescent="0.35">
      <c r="A30" s="13"/>
      <c r="B30" s="16"/>
      <c r="C30" s="5">
        <v>104.76912436400335</v>
      </c>
      <c r="D30" s="16"/>
      <c r="E30" s="15">
        <f t="shared" si="3"/>
        <v>58.518367316043225</v>
      </c>
      <c r="F30" s="15">
        <f t="shared" si="4"/>
        <v>1.3077196097799155</v>
      </c>
      <c r="G30" s="15" t="str">
        <f t="shared" si="5"/>
        <v/>
      </c>
      <c r="H30" s="14"/>
    </row>
    <row r="31" spans="1:17" x14ac:dyDescent="0.35">
      <c r="A31" t="s">
        <v>137</v>
      </c>
      <c r="B31">
        <f>COUNT(I:I)</f>
        <v>19</v>
      </c>
      <c r="C31">
        <v>153.78926460582352</v>
      </c>
      <c r="E31" s="15">
        <f t="shared" si="3"/>
        <v>9.4982270742230526</v>
      </c>
      <c r="F31" s="15">
        <f t="shared" si="4"/>
        <v>0.21225844760878504</v>
      </c>
      <c r="G31" s="15" t="str">
        <f t="shared" si="5"/>
        <v/>
      </c>
      <c r="H31" s="14"/>
    </row>
    <row r="32" spans="1:17" x14ac:dyDescent="0.35">
      <c r="A32" t="s">
        <v>138</v>
      </c>
      <c r="B32">
        <v>2.13</v>
      </c>
      <c r="C32">
        <v>144.50906930708535</v>
      </c>
      <c r="E32" s="15">
        <f t="shared" si="3"/>
        <v>18.778422372961217</v>
      </c>
      <c r="F32" s="15">
        <f t="shared" si="4"/>
        <v>0.41964450315617108</v>
      </c>
      <c r="G32" s="15" t="str">
        <f t="shared" si="5"/>
        <v/>
      </c>
      <c r="H32" s="14"/>
    </row>
    <row r="33" spans="1:8" x14ac:dyDescent="0.35">
      <c r="C33">
        <v>75.572423164802643</v>
      </c>
      <c r="E33" s="15">
        <f t="shared" si="3"/>
        <v>87.715068515243928</v>
      </c>
      <c r="F33" s="15">
        <f t="shared" si="4"/>
        <v>1.96018310885317</v>
      </c>
      <c r="G33" s="15" t="str">
        <f t="shared" si="5"/>
        <v/>
      </c>
      <c r="H33" s="14"/>
    </row>
    <row r="34" spans="1:8" x14ac:dyDescent="0.35">
      <c r="A34" s="13"/>
      <c r="C34">
        <v>167.03887585828633</v>
      </c>
      <c r="E34" s="15">
        <f t="shared" si="3"/>
        <v>3.7513841782397606</v>
      </c>
      <c r="F34" s="15">
        <f t="shared" si="4"/>
        <v>8.3832801199108312E-2</v>
      </c>
      <c r="G34" s="15" t="str">
        <f t="shared" si="5"/>
        <v/>
      </c>
      <c r="H34" s="14"/>
    </row>
    <row r="35" spans="1:8" x14ac:dyDescent="0.35">
      <c r="A35" s="29" t="s">
        <v>129</v>
      </c>
      <c r="B35" s="29"/>
      <c r="C35">
        <v>187.00660680040158</v>
      </c>
      <c r="E35" s="15">
        <f t="shared" si="3"/>
        <v>23.719115120355013</v>
      </c>
      <c r="F35" s="15">
        <f t="shared" si="4"/>
        <v>0.53005497918277977</v>
      </c>
      <c r="G35" s="15" t="str">
        <f t="shared" si="5"/>
        <v/>
      </c>
      <c r="H35" s="14"/>
    </row>
    <row r="36" spans="1:8" x14ac:dyDescent="0.35">
      <c r="A36" s="9" t="s">
        <v>130</v>
      </c>
      <c r="B36" s="17" t="s">
        <v>131</v>
      </c>
      <c r="C36">
        <v>196.05988252317198</v>
      </c>
      <c r="E36" s="15">
        <f t="shared" si="3"/>
        <v>32.772390843125407</v>
      </c>
      <c r="F36" s="15">
        <f t="shared" si="4"/>
        <v>0.73237002552491348</v>
      </c>
      <c r="G36" s="15" t="str">
        <f t="shared" si="5"/>
        <v/>
      </c>
      <c r="H36" s="14"/>
    </row>
    <row r="37" spans="1:8" x14ac:dyDescent="0.35">
      <c r="A37" s="9">
        <f>GEOMEAN(C28,C30:C33)</f>
        <v>116.13908935583774</v>
      </c>
      <c r="B37" s="17">
        <f>STDEV(C28,C30:C33)</f>
        <v>31.4160682180759</v>
      </c>
      <c r="C37">
        <v>196.16775508732317</v>
      </c>
      <c r="E37" s="15">
        <f t="shared" si="3"/>
        <v>32.880263407276601</v>
      </c>
      <c r="F37" s="15">
        <f t="shared" si="4"/>
        <v>0.73478067151467408</v>
      </c>
      <c r="G37" s="15" t="str">
        <f t="shared" si="5"/>
        <v/>
      </c>
      <c r="H37" s="14"/>
    </row>
    <row r="38" spans="1:8" x14ac:dyDescent="0.35">
      <c r="A38" s="13"/>
      <c r="C38">
        <v>160.53026088560375</v>
      </c>
      <c r="E38" s="15">
        <f t="shared" si="3"/>
        <v>2.7572307944428189</v>
      </c>
      <c r="F38" s="15">
        <f t="shared" si="4"/>
        <v>6.1616291498847162E-2</v>
      </c>
      <c r="G38" s="15" t="str">
        <f t="shared" si="5"/>
        <v/>
      </c>
      <c r="H38" s="14"/>
    </row>
    <row r="39" spans="1:8" x14ac:dyDescent="0.35">
      <c r="A39" s="13"/>
      <c r="C39">
        <v>164.70960104984772</v>
      </c>
      <c r="E39" s="15">
        <f t="shared" si="3"/>
        <v>1.4221093698011487</v>
      </c>
      <c r="F39" s="15">
        <f t="shared" si="4"/>
        <v>3.1780112731047853E-2</v>
      </c>
      <c r="G39" s="15" t="str">
        <f t="shared" si="5"/>
        <v/>
      </c>
      <c r="H39" s="14"/>
    </row>
    <row r="40" spans="1:8" x14ac:dyDescent="0.35">
      <c r="A40" s="13"/>
      <c r="C40">
        <v>166.24601875232983</v>
      </c>
      <c r="E40" s="15">
        <f t="shared" si="3"/>
        <v>2.9585270722832604</v>
      </c>
      <c r="F40" s="15">
        <f t="shared" si="4"/>
        <v>6.6114692633075026E-2</v>
      </c>
      <c r="G40" s="15" t="str">
        <f t="shared" si="5"/>
        <v/>
      </c>
      <c r="H40" s="14"/>
    </row>
    <row r="41" spans="1:8" x14ac:dyDescent="0.35">
      <c r="A41" s="13"/>
      <c r="C41">
        <v>195.10378532463179</v>
      </c>
      <c r="E41" s="15">
        <f t="shared" si="3"/>
        <v>31.816293644585215</v>
      </c>
      <c r="F41" s="15">
        <f t="shared" si="4"/>
        <v>0.71100396367574992</v>
      </c>
      <c r="G41" s="15" t="str">
        <f t="shared" si="5"/>
        <v/>
      </c>
      <c r="H41" s="14"/>
    </row>
    <row r="42" spans="1:8" x14ac:dyDescent="0.35">
      <c r="A42" s="13"/>
      <c r="C42">
        <v>147.00584666604252</v>
      </c>
      <c r="E42" s="15">
        <f t="shared" si="3"/>
        <v>16.281645014004056</v>
      </c>
      <c r="F42" s="15">
        <f t="shared" si="4"/>
        <v>0.36384860755421633</v>
      </c>
      <c r="G42" s="15" t="str">
        <f t="shared" si="5"/>
        <v/>
      </c>
      <c r="H42" s="14"/>
    </row>
    <row r="43" spans="1:8" x14ac:dyDescent="0.35">
      <c r="A43" s="13"/>
      <c r="C43">
        <v>223.85408959855971</v>
      </c>
      <c r="E43" s="15">
        <f t="shared" si="3"/>
        <v>60.566597918513139</v>
      </c>
      <c r="F43" s="15">
        <f t="shared" si="4"/>
        <v>1.353491757005679</v>
      </c>
      <c r="G43" s="15" t="str">
        <f t="shared" si="5"/>
        <v/>
      </c>
      <c r="H43" s="14"/>
    </row>
    <row r="44" spans="1:8" x14ac:dyDescent="0.35">
      <c r="C44">
        <v>202.81013180312269</v>
      </c>
      <c r="E44" s="15">
        <f t="shared" si="3"/>
        <v>39.522640123076116</v>
      </c>
      <c r="F44" s="15">
        <f t="shared" si="4"/>
        <v>0.88321895995638022</v>
      </c>
      <c r="G44" s="15" t="str">
        <f t="shared" si="5"/>
        <v/>
      </c>
    </row>
    <row r="45" spans="1:8" x14ac:dyDescent="0.35">
      <c r="C45">
        <v>160.03999111159686</v>
      </c>
      <c r="E45" s="15">
        <f t="shared" si="3"/>
        <v>3.2475005684497091</v>
      </c>
      <c r="F45" s="15">
        <f t="shared" si="4"/>
        <v>7.2572431031732013E-2</v>
      </c>
      <c r="G45" s="15" t="str">
        <f t="shared" si="5"/>
        <v/>
      </c>
    </row>
    <row r="46" spans="1:8" x14ac:dyDescent="0.35">
      <c r="C46">
        <v>281.57152321923468</v>
      </c>
      <c r="E46" s="15">
        <f t="shared" si="3"/>
        <v>118.28403153918811</v>
      </c>
      <c r="F46" s="15">
        <f t="shared" si="4"/>
        <v>2.6433127693433618</v>
      </c>
      <c r="G46" s="15" t="str">
        <f t="shared" si="5"/>
        <v>outlier</v>
      </c>
    </row>
  </sheetData>
  <mergeCells count="3">
    <mergeCell ref="M8:N8"/>
    <mergeCell ref="B24:G24"/>
    <mergeCell ref="A35:B35"/>
  </mergeCells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23CAE-5F20-40D3-AFAD-424BE1CB7BAA}">
  <sheetPr>
    <tabColor theme="7"/>
  </sheetPr>
  <dimension ref="A1:Q51"/>
  <sheetViews>
    <sheetView topLeftCell="A2" workbookViewId="0">
      <selection activeCell="I2" activeCellId="1" sqref="I3:I23 I2"/>
    </sheetView>
  </sheetViews>
  <sheetFormatPr baseColWidth="10" defaultRowHeight="14.5" x14ac:dyDescent="0.35"/>
  <cols>
    <col min="1" max="4" width="10.7265625" bestFit="1" customWidth="1"/>
    <col min="5" max="6" width="11.26953125" bestFit="1" customWidth="1"/>
    <col min="7" max="7" width="10.72656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7" ht="2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  <c r="N2" s="1" t="s">
        <v>125</v>
      </c>
      <c r="O2" s="1" t="s">
        <v>126</v>
      </c>
      <c r="P2" s="1" t="s">
        <v>127</v>
      </c>
      <c r="Q2" s="1" t="s">
        <v>128</v>
      </c>
    </row>
    <row r="3" spans="1:17" x14ac:dyDescent="0.35">
      <c r="A3" t="s">
        <v>14</v>
      </c>
      <c r="B3">
        <v>57104.133000000002</v>
      </c>
      <c r="C3">
        <v>348.63200000000001</v>
      </c>
      <c r="D3">
        <v>1070</v>
      </c>
      <c r="E3">
        <v>1196</v>
      </c>
      <c r="F3">
        <v>172.875</v>
      </c>
      <c r="G3">
        <v>235.41200000000001</v>
      </c>
      <c r="I3">
        <f>GEOMEAN(C3,G3)</f>
        <v>286.4823840727384</v>
      </c>
      <c r="K3" t="s">
        <v>42</v>
      </c>
      <c r="L3" t="s">
        <v>43</v>
      </c>
      <c r="N3" s="1">
        <f>K4-2*L4</f>
        <v>158.76003478066056</v>
      </c>
      <c r="O3" s="2">
        <f>K4+2*L4</f>
        <v>423.29260280740482</v>
      </c>
      <c r="P3" s="1" t="str">
        <f>IF(I3&gt;$O$3,"outlier","")</f>
        <v/>
      </c>
      <c r="Q3" s="1" t="str">
        <f>IF(I3&lt;$N$3,"outlier","")</f>
        <v/>
      </c>
    </row>
    <row r="4" spans="1:17" x14ac:dyDescent="0.35">
      <c r="A4" t="s">
        <v>15</v>
      </c>
      <c r="B4">
        <v>66358.445999999996</v>
      </c>
      <c r="C4">
        <v>348.50799999999998</v>
      </c>
      <c r="D4">
        <v>1021</v>
      </c>
      <c r="E4">
        <v>1163</v>
      </c>
      <c r="F4">
        <v>86.716999999999999</v>
      </c>
      <c r="G4">
        <v>285.37200000000001</v>
      </c>
      <c r="I4">
        <f t="shared" ref="I4:I23" si="0">GEOMEAN(C4,G4)</f>
        <v>315.36395636787665</v>
      </c>
      <c r="K4">
        <f>GEOMEAN(I3:I23)</f>
        <v>291.0263187940327</v>
      </c>
      <c r="L4">
        <f>STDEV(I3:I23)</f>
        <v>66.133142006686072</v>
      </c>
      <c r="N4" s="3"/>
      <c r="O4" s="3"/>
      <c r="P4" s="1" t="str">
        <f t="shared" ref="P4:P23" si="1">IF(I4&gt;$O$3,"outlier","")</f>
        <v/>
      </c>
      <c r="Q4" s="1" t="str">
        <f t="shared" ref="Q4:Q23" si="2">IF(I4&lt;$N$3,"outlier","")</f>
        <v/>
      </c>
    </row>
    <row r="5" spans="1:17" x14ac:dyDescent="0.35">
      <c r="A5" t="s">
        <v>16</v>
      </c>
      <c r="B5">
        <v>22262.732</v>
      </c>
      <c r="C5">
        <v>176.417</v>
      </c>
      <c r="D5">
        <v>1234</v>
      </c>
      <c r="E5">
        <v>758</v>
      </c>
      <c r="F5">
        <v>68.66</v>
      </c>
      <c r="G5">
        <v>164.869</v>
      </c>
      <c r="I5">
        <f t="shared" si="0"/>
        <v>170.54528540244084</v>
      </c>
      <c r="N5" s="4"/>
      <c r="O5" s="4"/>
      <c r="P5" s="1" t="str">
        <f t="shared" si="1"/>
        <v/>
      </c>
      <c r="Q5" s="1" t="str">
        <f t="shared" si="2"/>
        <v/>
      </c>
    </row>
    <row r="6" spans="1:17" x14ac:dyDescent="0.35">
      <c r="A6" t="s">
        <v>17</v>
      </c>
      <c r="B6">
        <v>32957.987000000001</v>
      </c>
      <c r="C6">
        <v>305.709</v>
      </c>
      <c r="D6">
        <v>833</v>
      </c>
      <c r="E6">
        <v>32</v>
      </c>
      <c r="F6">
        <v>107.607</v>
      </c>
      <c r="G6">
        <v>157.14599999999999</v>
      </c>
      <c r="I6">
        <f t="shared" si="0"/>
        <v>219.18245028742606</v>
      </c>
      <c r="M6" s="5"/>
      <c r="N6" s="6"/>
      <c r="O6" s="6"/>
      <c r="P6" s="1" t="str">
        <f t="shared" si="1"/>
        <v/>
      </c>
      <c r="Q6" s="1" t="str">
        <f t="shared" si="2"/>
        <v/>
      </c>
    </row>
    <row r="7" spans="1:17" x14ac:dyDescent="0.35">
      <c r="A7" t="s">
        <v>18</v>
      </c>
      <c r="B7">
        <v>97271.585999999996</v>
      </c>
      <c r="C7">
        <v>429.11399999999998</v>
      </c>
      <c r="D7">
        <v>1348</v>
      </c>
      <c r="E7">
        <v>514</v>
      </c>
      <c r="F7">
        <v>98.155000000000001</v>
      </c>
      <c r="G7">
        <v>316.48</v>
      </c>
      <c r="I7">
        <f t="shared" si="0"/>
        <v>368.51865450747539</v>
      </c>
      <c r="M7" s="5"/>
      <c r="N7" s="5"/>
      <c r="O7" s="5"/>
      <c r="P7" s="1" t="str">
        <f t="shared" si="1"/>
        <v/>
      </c>
      <c r="Q7" s="1" t="str">
        <f t="shared" si="2"/>
        <v/>
      </c>
    </row>
    <row r="8" spans="1:17" x14ac:dyDescent="0.35">
      <c r="A8" t="s">
        <v>19</v>
      </c>
      <c r="B8">
        <v>46522.733</v>
      </c>
      <c r="C8">
        <v>415.517</v>
      </c>
      <c r="D8">
        <v>352</v>
      </c>
      <c r="E8">
        <v>910</v>
      </c>
      <c r="F8">
        <v>177.52199999999999</v>
      </c>
      <c r="G8">
        <v>161.875</v>
      </c>
      <c r="I8">
        <f t="shared" si="0"/>
        <v>259.34882759519081</v>
      </c>
      <c r="M8" s="27" t="s">
        <v>129</v>
      </c>
      <c r="N8" s="27"/>
      <c r="P8" s="1" t="str">
        <f t="shared" si="1"/>
        <v/>
      </c>
      <c r="Q8" s="1" t="str">
        <f t="shared" si="2"/>
        <v/>
      </c>
    </row>
    <row r="9" spans="1:17" x14ac:dyDescent="0.35">
      <c r="A9" t="s">
        <v>20</v>
      </c>
      <c r="B9">
        <v>40597.311999999998</v>
      </c>
      <c r="C9">
        <v>308.447</v>
      </c>
      <c r="D9">
        <v>1514</v>
      </c>
      <c r="E9">
        <v>1088</v>
      </c>
      <c r="F9">
        <v>82.813999999999993</v>
      </c>
      <c r="G9">
        <v>186.22800000000001</v>
      </c>
      <c r="I9">
        <f t="shared" si="0"/>
        <v>239.66949725820348</v>
      </c>
      <c r="M9" s="7" t="s">
        <v>130</v>
      </c>
      <c r="N9" s="7" t="s">
        <v>131</v>
      </c>
      <c r="P9" s="1" t="str">
        <f t="shared" si="1"/>
        <v/>
      </c>
      <c r="Q9" s="1" t="str">
        <f t="shared" si="2"/>
        <v/>
      </c>
    </row>
    <row r="10" spans="1:17" x14ac:dyDescent="0.35">
      <c r="A10" t="s">
        <v>21</v>
      </c>
      <c r="B10">
        <v>68577.782000000007</v>
      </c>
      <c r="C10">
        <v>305.50900000000001</v>
      </c>
      <c r="D10">
        <v>1259</v>
      </c>
      <c r="E10">
        <v>980</v>
      </c>
      <c r="F10">
        <v>72.512</v>
      </c>
      <c r="G10">
        <v>285.40100000000001</v>
      </c>
      <c r="I10">
        <f t="shared" si="0"/>
        <v>295.2838873169344</v>
      </c>
      <c r="M10" s="7">
        <f>GEOMEAN(I3:I18,I20:I23,I25)</f>
        <v>292.7413768384929</v>
      </c>
      <c r="N10" s="7">
        <f>STDEV(I3:I18,I20:I23,I25)</f>
        <v>67.230079595967297</v>
      </c>
      <c r="P10" s="1" t="str">
        <f t="shared" si="1"/>
        <v/>
      </c>
      <c r="Q10" s="1" t="str">
        <f t="shared" si="2"/>
        <v/>
      </c>
    </row>
    <row r="11" spans="1:17" x14ac:dyDescent="0.35">
      <c r="A11" t="s">
        <v>22</v>
      </c>
      <c r="B11">
        <v>159093.43900000001</v>
      </c>
      <c r="C11">
        <v>617.41999999999996</v>
      </c>
      <c r="D11">
        <v>580</v>
      </c>
      <c r="E11">
        <v>744</v>
      </c>
      <c r="F11">
        <v>156.874</v>
      </c>
      <c r="G11">
        <v>357.13</v>
      </c>
      <c r="H11" s="8"/>
      <c r="I11" s="8">
        <f t="shared" si="0"/>
        <v>469.57342833682566</v>
      </c>
      <c r="J11" s="8"/>
      <c r="K11" s="8"/>
      <c r="L11" s="8"/>
      <c r="M11" s="8"/>
      <c r="N11" s="8"/>
      <c r="O11" s="8"/>
      <c r="P11" s="10" t="str">
        <f t="shared" si="1"/>
        <v>outlier</v>
      </c>
      <c r="Q11" s="10" t="str">
        <f t="shared" si="2"/>
        <v/>
      </c>
    </row>
    <row r="12" spans="1:17" x14ac:dyDescent="0.35">
      <c r="A12" t="s">
        <v>23</v>
      </c>
      <c r="B12">
        <v>82134.23</v>
      </c>
      <c r="C12">
        <v>350.40800000000002</v>
      </c>
      <c r="D12">
        <v>1312</v>
      </c>
      <c r="E12">
        <v>920</v>
      </c>
      <c r="F12">
        <v>139.08000000000001</v>
      </c>
      <c r="G12">
        <v>302.22899999999998</v>
      </c>
      <c r="I12">
        <f t="shared" si="0"/>
        <v>325.42811715031633</v>
      </c>
      <c r="P12" s="1" t="str">
        <f t="shared" si="1"/>
        <v/>
      </c>
      <c r="Q12" s="1" t="str">
        <f t="shared" si="2"/>
        <v/>
      </c>
    </row>
    <row r="13" spans="1:17" x14ac:dyDescent="0.35">
      <c r="A13" t="s">
        <v>24</v>
      </c>
      <c r="B13">
        <v>51108.341999999997</v>
      </c>
      <c r="C13">
        <v>281.029</v>
      </c>
      <c r="D13">
        <v>1058</v>
      </c>
      <c r="E13">
        <v>1129</v>
      </c>
      <c r="F13">
        <v>42.89</v>
      </c>
      <c r="G13">
        <v>232.77500000000001</v>
      </c>
      <c r="I13">
        <f t="shared" si="0"/>
        <v>255.76654487051272</v>
      </c>
      <c r="P13" s="1" t="str">
        <f t="shared" si="1"/>
        <v/>
      </c>
      <c r="Q13" s="1" t="str">
        <f t="shared" si="2"/>
        <v/>
      </c>
    </row>
    <row r="14" spans="1:17" x14ac:dyDescent="0.35">
      <c r="A14" t="s">
        <v>25</v>
      </c>
      <c r="B14">
        <v>52327.548999999999</v>
      </c>
      <c r="C14">
        <v>359.49200000000002</v>
      </c>
      <c r="D14">
        <v>1670</v>
      </c>
      <c r="E14">
        <v>1433</v>
      </c>
      <c r="F14">
        <v>87.879000000000005</v>
      </c>
      <c r="G14">
        <v>268.10599999999999</v>
      </c>
      <c r="I14">
        <f t="shared" si="0"/>
        <v>310.45444456795911</v>
      </c>
      <c r="P14" s="1" t="str">
        <f t="shared" si="1"/>
        <v/>
      </c>
      <c r="Q14" s="1" t="str">
        <f t="shared" si="2"/>
        <v/>
      </c>
    </row>
    <row r="15" spans="1:17" x14ac:dyDescent="0.35">
      <c r="A15" t="s">
        <v>26</v>
      </c>
      <c r="B15">
        <v>84078.278000000006</v>
      </c>
      <c r="C15">
        <v>357.77699999999999</v>
      </c>
      <c r="D15">
        <v>1049</v>
      </c>
      <c r="E15">
        <v>144</v>
      </c>
      <c r="F15">
        <v>114.85</v>
      </c>
      <c r="G15">
        <v>310.798</v>
      </c>
      <c r="I15">
        <f t="shared" si="0"/>
        <v>333.46120620845835</v>
      </c>
      <c r="P15" s="1" t="str">
        <f t="shared" si="1"/>
        <v/>
      </c>
      <c r="Q15" s="1" t="str">
        <f t="shared" si="2"/>
        <v/>
      </c>
    </row>
    <row r="16" spans="1:17" x14ac:dyDescent="0.35">
      <c r="A16" t="s">
        <v>27</v>
      </c>
      <c r="B16">
        <v>54498.311000000002</v>
      </c>
      <c r="C16">
        <v>329.55599999999998</v>
      </c>
      <c r="D16">
        <v>807</v>
      </c>
      <c r="E16">
        <v>887</v>
      </c>
      <c r="F16">
        <v>28.582999999999998</v>
      </c>
      <c r="G16">
        <v>225.416</v>
      </c>
      <c r="I16">
        <f t="shared" si="0"/>
        <v>272.55677444525202</v>
      </c>
      <c r="P16" s="1" t="str">
        <f t="shared" si="1"/>
        <v/>
      </c>
      <c r="Q16" s="1" t="str">
        <f t="shared" si="2"/>
        <v/>
      </c>
    </row>
    <row r="17" spans="1:17" x14ac:dyDescent="0.35">
      <c r="A17" t="s">
        <v>28</v>
      </c>
      <c r="B17">
        <v>51123.279000000002</v>
      </c>
      <c r="C17">
        <v>256.79399999999998</v>
      </c>
      <c r="D17">
        <v>104.11499999999999</v>
      </c>
      <c r="E17">
        <v>329.97399999999999</v>
      </c>
      <c r="F17">
        <v>0</v>
      </c>
      <c r="G17">
        <v>253.46799999999999</v>
      </c>
      <c r="I17">
        <f t="shared" si="0"/>
        <v>255.1255800424567</v>
      </c>
      <c r="P17" s="1" t="str">
        <f t="shared" si="1"/>
        <v/>
      </c>
      <c r="Q17" s="1" t="str">
        <f t="shared" si="2"/>
        <v/>
      </c>
    </row>
    <row r="18" spans="1:17" x14ac:dyDescent="0.35">
      <c r="A18" t="s">
        <v>29</v>
      </c>
      <c r="B18">
        <v>61914.684999999998</v>
      </c>
      <c r="C18">
        <v>301.76</v>
      </c>
      <c r="D18">
        <v>1225</v>
      </c>
      <c r="E18">
        <v>1068</v>
      </c>
      <c r="F18">
        <v>80.995000000000005</v>
      </c>
      <c r="G18">
        <v>267.334</v>
      </c>
      <c r="I18">
        <f t="shared" si="0"/>
        <v>284.02589290415057</v>
      </c>
      <c r="P18" s="1" t="str">
        <f t="shared" si="1"/>
        <v/>
      </c>
      <c r="Q18" s="1" t="str">
        <f t="shared" si="2"/>
        <v/>
      </c>
    </row>
    <row r="19" spans="1:17" x14ac:dyDescent="0.35">
      <c r="A19" t="s">
        <v>30</v>
      </c>
      <c r="B19">
        <v>37529.101000000002</v>
      </c>
      <c r="C19">
        <v>338.125</v>
      </c>
      <c r="D19">
        <v>1015</v>
      </c>
      <c r="E19">
        <v>1228</v>
      </c>
      <c r="F19">
        <v>35.066000000000003</v>
      </c>
      <c r="G19">
        <v>198.02199999999999</v>
      </c>
      <c r="I19">
        <f t="shared" si="0"/>
        <v>258.75893945910354</v>
      </c>
      <c r="P19" s="1" t="str">
        <f t="shared" si="1"/>
        <v/>
      </c>
      <c r="Q19" s="1" t="str">
        <f t="shared" si="2"/>
        <v/>
      </c>
    </row>
    <row r="20" spans="1:17" x14ac:dyDescent="0.35">
      <c r="A20" t="s">
        <v>31</v>
      </c>
      <c r="B20">
        <v>109689.155</v>
      </c>
      <c r="C20">
        <v>497.31</v>
      </c>
      <c r="D20">
        <v>1237</v>
      </c>
      <c r="E20">
        <v>276</v>
      </c>
      <c r="F20">
        <v>144.55600000000001</v>
      </c>
      <c r="G20">
        <v>360.21199999999999</v>
      </c>
      <c r="I20">
        <f t="shared" si="0"/>
        <v>423.24582658308634</v>
      </c>
      <c r="P20" s="1" t="str">
        <f t="shared" si="1"/>
        <v/>
      </c>
      <c r="Q20" s="1" t="str">
        <f t="shared" si="2"/>
        <v/>
      </c>
    </row>
    <row r="21" spans="1:17" x14ac:dyDescent="0.35">
      <c r="A21" t="s">
        <v>32</v>
      </c>
      <c r="B21">
        <v>60730.773999999998</v>
      </c>
      <c r="C21">
        <v>281.07600000000002</v>
      </c>
      <c r="D21">
        <v>481.15600000000001</v>
      </c>
      <c r="E21">
        <v>629.678</v>
      </c>
      <c r="F21">
        <v>90</v>
      </c>
      <c r="G21">
        <v>275.089</v>
      </c>
      <c r="I21">
        <f t="shared" si="0"/>
        <v>278.06638733223406</v>
      </c>
      <c r="P21" s="1" t="str">
        <f t="shared" si="1"/>
        <v/>
      </c>
      <c r="Q21" s="1" t="str">
        <f t="shared" si="2"/>
        <v/>
      </c>
    </row>
    <row r="22" spans="1:17" x14ac:dyDescent="0.35">
      <c r="A22" t="s">
        <v>33</v>
      </c>
      <c r="B22">
        <v>70782.955000000002</v>
      </c>
      <c r="C22">
        <v>328.53300000000002</v>
      </c>
      <c r="D22">
        <v>1748</v>
      </c>
      <c r="E22">
        <v>1127</v>
      </c>
      <c r="F22">
        <v>54.893999999999998</v>
      </c>
      <c r="G22">
        <v>276.98899999999998</v>
      </c>
      <c r="I22">
        <f t="shared" si="0"/>
        <v>301.66210755910328</v>
      </c>
      <c r="P22" s="1" t="str">
        <f t="shared" si="1"/>
        <v/>
      </c>
      <c r="Q22" s="1" t="str">
        <f t="shared" si="2"/>
        <v/>
      </c>
    </row>
    <row r="23" spans="1:17" x14ac:dyDescent="0.35">
      <c r="A23" t="s">
        <v>34</v>
      </c>
      <c r="B23">
        <v>67594.692999999999</v>
      </c>
      <c r="C23">
        <v>420.34800000000001</v>
      </c>
      <c r="D23">
        <v>599</v>
      </c>
      <c r="E23">
        <v>17</v>
      </c>
      <c r="F23">
        <v>118.553</v>
      </c>
      <c r="G23">
        <v>258.52300000000002</v>
      </c>
      <c r="I23">
        <f t="shared" si="0"/>
        <v>329.65076369394325</v>
      </c>
      <c r="P23" s="1" t="str">
        <f t="shared" si="1"/>
        <v/>
      </c>
      <c r="Q23" s="1" t="str">
        <f t="shared" si="2"/>
        <v/>
      </c>
    </row>
    <row r="27" spans="1:17" x14ac:dyDescent="0.35">
      <c r="A27" s="11"/>
      <c r="B27" s="28" t="s">
        <v>132</v>
      </c>
      <c r="C27" s="28"/>
      <c r="D27" s="28"/>
      <c r="E27" s="28"/>
      <c r="F27" s="28"/>
      <c r="G27" s="28"/>
      <c r="H27" s="12"/>
    </row>
    <row r="28" spans="1:17" x14ac:dyDescent="0.35">
      <c r="A28" s="13"/>
      <c r="H28" s="14"/>
    </row>
    <row r="29" spans="1:17" x14ac:dyDescent="0.35">
      <c r="A29" s="13"/>
      <c r="H29" s="14"/>
    </row>
    <row r="30" spans="1:17" ht="29" x14ac:dyDescent="0.35">
      <c r="A30" s="13"/>
      <c r="C30" t="s">
        <v>133</v>
      </c>
      <c r="E30" s="15" t="s">
        <v>134</v>
      </c>
      <c r="F30" s="15" t="s">
        <v>135</v>
      </c>
      <c r="G30" s="15" t="s">
        <v>136</v>
      </c>
      <c r="H30" s="14"/>
    </row>
    <row r="31" spans="1:17" x14ac:dyDescent="0.35">
      <c r="A31" s="13"/>
      <c r="C31">
        <v>286.4823840727384</v>
      </c>
      <c r="E31" s="15">
        <f>ABS(C31-$K$4)</f>
        <v>4.5439347212943062</v>
      </c>
      <c r="F31" s="15">
        <f>E31/$L$4</f>
        <v>6.8708889119995439E-2</v>
      </c>
      <c r="G31" s="15" t="str">
        <f>IF(F31&gt;$B$35,"outlier","")</f>
        <v/>
      </c>
      <c r="H31" s="14"/>
    </row>
    <row r="32" spans="1:17" x14ac:dyDescent="0.35">
      <c r="A32" s="13"/>
      <c r="C32">
        <v>315.36395636787665</v>
      </c>
      <c r="E32" s="15">
        <f t="shared" ref="E32:E51" si="3">ABS(C32-$K$4)</f>
        <v>24.337637573843949</v>
      </c>
      <c r="F32" s="15">
        <f t="shared" ref="F32:F51" si="4">E32/$L$4</f>
        <v>0.36800969733728073</v>
      </c>
      <c r="G32" s="15" t="str">
        <f t="shared" ref="G32:G51" si="5">IF(F32&gt;$B$35,"outlier","")</f>
        <v/>
      </c>
      <c r="H32" s="14"/>
    </row>
    <row r="33" spans="1:8" x14ac:dyDescent="0.35">
      <c r="A33" s="13"/>
      <c r="B33" s="16"/>
      <c r="C33" s="5">
        <v>170.54528540244084</v>
      </c>
      <c r="D33" s="16"/>
      <c r="E33" s="15">
        <f t="shared" si="3"/>
        <v>120.48103339159186</v>
      </c>
      <c r="F33" s="15">
        <f t="shared" si="4"/>
        <v>1.8217950899627786</v>
      </c>
      <c r="G33" s="15" t="str">
        <f t="shared" si="5"/>
        <v/>
      </c>
      <c r="H33" s="14"/>
    </row>
    <row r="34" spans="1:8" x14ac:dyDescent="0.35">
      <c r="A34" t="s">
        <v>137</v>
      </c>
      <c r="B34">
        <f>COUNT(I:I)</f>
        <v>21</v>
      </c>
      <c r="C34">
        <v>219.18245028742606</v>
      </c>
      <c r="E34" s="15">
        <f t="shared" si="3"/>
        <v>71.84386850660664</v>
      </c>
      <c r="F34" s="15">
        <f t="shared" si="4"/>
        <v>1.086351961008343</v>
      </c>
      <c r="G34" s="15" t="str">
        <f t="shared" si="5"/>
        <v/>
      </c>
      <c r="H34" s="14"/>
    </row>
    <row r="35" spans="1:8" x14ac:dyDescent="0.35">
      <c r="A35" t="s">
        <v>138</v>
      </c>
      <c r="B35">
        <v>2.2400000000000002</v>
      </c>
      <c r="C35">
        <v>368.51865450747539</v>
      </c>
      <c r="E35" s="15">
        <f t="shared" si="3"/>
        <v>77.492335713442685</v>
      </c>
      <c r="F35" s="15">
        <f t="shared" si="4"/>
        <v>1.1717624985307395</v>
      </c>
      <c r="G35" s="15" t="str">
        <f t="shared" si="5"/>
        <v/>
      </c>
      <c r="H35" s="14"/>
    </row>
    <row r="36" spans="1:8" x14ac:dyDescent="0.35">
      <c r="C36">
        <v>259.34882759519081</v>
      </c>
      <c r="E36" s="15">
        <f t="shared" si="3"/>
        <v>31.677491198841892</v>
      </c>
      <c r="F36" s="15">
        <f t="shared" si="4"/>
        <v>0.47899570831882282</v>
      </c>
      <c r="G36" s="15" t="str">
        <f t="shared" si="5"/>
        <v/>
      </c>
      <c r="H36" s="14"/>
    </row>
    <row r="37" spans="1:8" x14ac:dyDescent="0.35">
      <c r="A37" s="13"/>
      <c r="C37">
        <v>239.66949725820348</v>
      </c>
      <c r="E37" s="15">
        <f t="shared" si="3"/>
        <v>51.356821535829226</v>
      </c>
      <c r="F37" s="15">
        <f t="shared" si="4"/>
        <v>0.77656708841441469</v>
      </c>
      <c r="G37" s="15" t="str">
        <f t="shared" si="5"/>
        <v/>
      </c>
      <c r="H37" s="14"/>
    </row>
    <row r="38" spans="1:8" x14ac:dyDescent="0.35">
      <c r="A38" s="29" t="s">
        <v>129</v>
      </c>
      <c r="B38" s="29"/>
      <c r="C38">
        <v>295.2838873169344</v>
      </c>
      <c r="E38" s="15">
        <f t="shared" si="3"/>
        <v>4.2575685229016926</v>
      </c>
      <c r="F38" s="15">
        <f t="shared" si="4"/>
        <v>6.4378742544415196E-2</v>
      </c>
      <c r="G38" s="15" t="str">
        <f t="shared" si="5"/>
        <v/>
      </c>
      <c r="H38" s="14"/>
    </row>
    <row r="39" spans="1:8" x14ac:dyDescent="0.35">
      <c r="A39" s="9" t="s">
        <v>130</v>
      </c>
      <c r="B39" s="17" t="s">
        <v>131</v>
      </c>
      <c r="C39">
        <v>469.57342833682566</v>
      </c>
      <c r="E39" s="15">
        <f t="shared" si="3"/>
        <v>178.54710954279295</v>
      </c>
      <c r="F39" s="15">
        <f t="shared" si="4"/>
        <v>2.6998128944900546</v>
      </c>
      <c r="G39" s="15" t="str">
        <f t="shared" si="5"/>
        <v>outlier</v>
      </c>
      <c r="H39" s="14"/>
    </row>
    <row r="40" spans="1:8" x14ac:dyDescent="0.35">
      <c r="A40" s="9">
        <f>GEOMEAN(C31,C33:C36)</f>
        <v>252.35820914856441</v>
      </c>
      <c r="B40" s="17">
        <f>STDEV(C31,C33:C36)</f>
        <v>74.402506726360656</v>
      </c>
      <c r="C40">
        <v>325.42811715031633</v>
      </c>
      <c r="E40" s="15">
        <f t="shared" si="3"/>
        <v>34.401798356283621</v>
      </c>
      <c r="F40" s="15">
        <f t="shared" si="4"/>
        <v>0.52018998814248973</v>
      </c>
      <c r="G40" s="15" t="str">
        <f t="shared" si="5"/>
        <v/>
      </c>
      <c r="H40" s="14"/>
    </row>
    <row r="41" spans="1:8" x14ac:dyDescent="0.35">
      <c r="A41" s="13"/>
      <c r="C41">
        <v>255.76654487051272</v>
      </c>
      <c r="E41" s="15">
        <f t="shared" si="3"/>
        <v>35.259773923519987</v>
      </c>
      <c r="F41" s="15">
        <f t="shared" si="4"/>
        <v>0.53316344655082648</v>
      </c>
      <c r="G41" s="15" t="str">
        <f t="shared" si="5"/>
        <v/>
      </c>
      <c r="H41" s="14"/>
    </row>
    <row r="42" spans="1:8" x14ac:dyDescent="0.35">
      <c r="C42">
        <v>310.45444456795911</v>
      </c>
      <c r="E42" s="15">
        <f t="shared" si="3"/>
        <v>19.428125773926411</v>
      </c>
      <c r="F42" s="15">
        <f t="shared" si="4"/>
        <v>0.29377291301178798</v>
      </c>
      <c r="G42" s="15" t="str">
        <f t="shared" si="5"/>
        <v/>
      </c>
    </row>
    <row r="43" spans="1:8" x14ac:dyDescent="0.35">
      <c r="C43">
        <v>333.46120620845835</v>
      </c>
      <c r="E43" s="15">
        <f t="shared" si="3"/>
        <v>42.434887414425646</v>
      </c>
      <c r="F43" s="15">
        <f t="shared" si="4"/>
        <v>0.64165842007227591</v>
      </c>
      <c r="G43" s="15" t="str">
        <f t="shared" si="5"/>
        <v/>
      </c>
    </row>
    <row r="44" spans="1:8" x14ac:dyDescent="0.35">
      <c r="C44">
        <v>272.55677444525202</v>
      </c>
      <c r="E44" s="15">
        <f t="shared" si="3"/>
        <v>18.469544348780687</v>
      </c>
      <c r="F44" s="15">
        <f t="shared" si="4"/>
        <v>0.27927819227027523</v>
      </c>
      <c r="G44" s="15" t="str">
        <f t="shared" si="5"/>
        <v/>
      </c>
    </row>
    <row r="45" spans="1:8" x14ac:dyDescent="0.35">
      <c r="C45">
        <v>255.1255800424567</v>
      </c>
      <c r="E45" s="15">
        <f t="shared" si="3"/>
        <v>35.900738751576</v>
      </c>
      <c r="F45" s="15">
        <f t="shared" si="4"/>
        <v>0.54285548307906539</v>
      </c>
      <c r="G45" s="15" t="str">
        <f t="shared" si="5"/>
        <v/>
      </c>
    </row>
    <row r="46" spans="1:8" x14ac:dyDescent="0.35">
      <c r="C46">
        <v>284.02589290415057</v>
      </c>
      <c r="E46" s="15">
        <f t="shared" si="3"/>
        <v>7.0004258898821377</v>
      </c>
      <c r="F46" s="15">
        <f t="shared" si="4"/>
        <v>0.10585352029961609</v>
      </c>
      <c r="G46" s="15" t="str">
        <f t="shared" si="5"/>
        <v/>
      </c>
    </row>
    <row r="47" spans="1:8" x14ac:dyDescent="0.35">
      <c r="C47">
        <v>258.75893945910354</v>
      </c>
      <c r="E47" s="15">
        <f t="shared" si="3"/>
        <v>32.26737933492916</v>
      </c>
      <c r="F47" s="15">
        <f t="shared" si="4"/>
        <v>0.48791541360104929</v>
      </c>
      <c r="G47" s="15" t="str">
        <f t="shared" si="5"/>
        <v/>
      </c>
    </row>
    <row r="48" spans="1:8" x14ac:dyDescent="0.35">
      <c r="C48">
        <v>423.24582658308634</v>
      </c>
      <c r="E48" s="15">
        <f t="shared" si="3"/>
        <v>132.21950778905364</v>
      </c>
      <c r="F48" s="15">
        <f t="shared" si="4"/>
        <v>1.9992926961747293</v>
      </c>
      <c r="G48" s="15" t="str">
        <f t="shared" si="5"/>
        <v/>
      </c>
    </row>
    <row r="49" spans="3:7" x14ac:dyDescent="0.35">
      <c r="C49">
        <v>278.06638733223406</v>
      </c>
      <c r="E49" s="15">
        <f t="shared" si="3"/>
        <v>12.959931461798647</v>
      </c>
      <c r="F49" s="15">
        <f t="shared" si="4"/>
        <v>0.1959672725135061</v>
      </c>
      <c r="G49" s="15" t="str">
        <f t="shared" si="5"/>
        <v/>
      </c>
    </row>
    <row r="50" spans="3:7" x14ac:dyDescent="0.35">
      <c r="C50">
        <v>301.66210755910328</v>
      </c>
      <c r="E50" s="15">
        <f t="shared" si="3"/>
        <v>10.635788765070572</v>
      </c>
      <c r="F50" s="15">
        <f t="shared" si="4"/>
        <v>0.16082388409725479</v>
      </c>
      <c r="G50" s="15" t="str">
        <f t="shared" si="5"/>
        <v/>
      </c>
    </row>
    <row r="51" spans="3:7" x14ac:dyDescent="0.35">
      <c r="C51">
        <v>329.65076369394325</v>
      </c>
      <c r="E51" s="15">
        <f t="shared" si="3"/>
        <v>38.624444899910543</v>
      </c>
      <c r="F51" s="15">
        <f t="shared" si="4"/>
        <v>0.58404067503711843</v>
      </c>
      <c r="G51" s="15" t="str">
        <f t="shared" si="5"/>
        <v/>
      </c>
    </row>
  </sheetData>
  <mergeCells count="3">
    <mergeCell ref="M8:N8"/>
    <mergeCell ref="B27:G27"/>
    <mergeCell ref="A38:B38"/>
  </mergeCells>
  <pageMargins left="0.7" right="0.7" top="0.75" bottom="0.75" header="0.3" footer="0.3"/>
  <drawing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0551-C713-4466-BD50-F1884EECAC2E}">
  <dimension ref="A1"/>
  <sheetViews>
    <sheetView workbookViewId="0">
      <selection activeCell="J12" sqref="J12"/>
    </sheetView>
  </sheetViews>
  <sheetFormatPr baseColWidth="10" defaultRowHeight="14.5" x14ac:dyDescent="0.3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DD40B-02E9-412B-A139-69DCFF3C6BAF}">
  <sheetPr>
    <tabColor theme="4"/>
  </sheetPr>
  <dimension ref="A1:J76"/>
  <sheetViews>
    <sheetView topLeftCell="A67" workbookViewId="0">
      <selection activeCell="D77" sqref="D77"/>
    </sheetView>
  </sheetViews>
  <sheetFormatPr baseColWidth="10" defaultRowHeight="14.5" x14ac:dyDescent="0.35"/>
  <cols>
    <col min="1" max="8" width="10.5429687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85</v>
      </c>
    </row>
    <row r="2" spans="1:10" x14ac:dyDescent="0.35">
      <c r="A2" t="s">
        <v>7</v>
      </c>
      <c r="B2" t="s">
        <v>8</v>
      </c>
      <c r="C2" t="s">
        <v>86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J2" t="s">
        <v>41</v>
      </c>
    </row>
    <row r="3" spans="1:10" x14ac:dyDescent="0.35">
      <c r="A3" t="s">
        <v>14</v>
      </c>
      <c r="B3">
        <v>63676.832000000002</v>
      </c>
      <c r="C3">
        <v>0</v>
      </c>
      <c r="D3">
        <v>306.01799999999997</v>
      </c>
      <c r="E3">
        <v>660</v>
      </c>
      <c r="F3">
        <v>925</v>
      </c>
      <c r="G3">
        <v>170.74199999999999</v>
      </c>
      <c r="H3">
        <v>266.47500000000002</v>
      </c>
      <c r="J3">
        <f>GEOMEAN(D3,H3)</f>
        <v>285.56285919215753</v>
      </c>
    </row>
    <row r="4" spans="1:10" x14ac:dyDescent="0.35">
      <c r="A4" t="s">
        <v>15</v>
      </c>
      <c r="B4">
        <v>37428.413</v>
      </c>
      <c r="C4">
        <v>0</v>
      </c>
      <c r="D4">
        <v>238.392</v>
      </c>
      <c r="E4">
        <v>1500</v>
      </c>
      <c r="F4">
        <v>1636</v>
      </c>
      <c r="G4">
        <v>33.445999999999998</v>
      </c>
      <c r="H4">
        <v>196.41</v>
      </c>
      <c r="J4">
        <f t="shared" ref="J4:J67" si="0">GEOMEAN(D4,H4)</f>
        <v>216.38524145606601</v>
      </c>
    </row>
    <row r="5" spans="1:10" x14ac:dyDescent="0.35">
      <c r="A5" t="s">
        <v>16</v>
      </c>
      <c r="B5">
        <v>35223.129999999997</v>
      </c>
      <c r="C5">
        <v>0</v>
      </c>
      <c r="D5">
        <v>246.98500000000001</v>
      </c>
      <c r="E5">
        <v>1463</v>
      </c>
      <c r="F5">
        <v>1338</v>
      </c>
      <c r="G5">
        <v>85.287999999999997</v>
      </c>
      <c r="H5">
        <v>194.608</v>
      </c>
      <c r="J5">
        <f t="shared" si="0"/>
        <v>219.23790019063767</v>
      </c>
    </row>
    <row r="6" spans="1:10" x14ac:dyDescent="0.35">
      <c r="A6" t="s">
        <v>17</v>
      </c>
      <c r="B6">
        <v>26788.370999999999</v>
      </c>
      <c r="C6">
        <v>0</v>
      </c>
      <c r="D6">
        <v>230.327</v>
      </c>
      <c r="E6">
        <v>874</v>
      </c>
      <c r="F6">
        <v>398</v>
      </c>
      <c r="G6">
        <v>94.805000000000007</v>
      </c>
      <c r="H6">
        <v>169.422</v>
      </c>
      <c r="J6">
        <f t="shared" si="0"/>
        <v>197.54103622791899</v>
      </c>
    </row>
    <row r="7" spans="1:10" x14ac:dyDescent="0.35">
      <c r="A7" t="s">
        <v>18</v>
      </c>
      <c r="B7">
        <v>32058.325000000001</v>
      </c>
      <c r="C7">
        <v>0</v>
      </c>
      <c r="D7">
        <v>206.566</v>
      </c>
      <c r="E7">
        <v>336.62599999999998</v>
      </c>
      <c r="F7">
        <v>114.426</v>
      </c>
      <c r="G7">
        <v>0</v>
      </c>
      <c r="H7">
        <v>197.58500000000001</v>
      </c>
      <c r="J7">
        <f t="shared" si="0"/>
        <v>202.02560013523041</v>
      </c>
    </row>
    <row r="8" spans="1:10" x14ac:dyDescent="0.35">
      <c r="A8" t="s">
        <v>19</v>
      </c>
      <c r="B8">
        <v>34881.786999999997</v>
      </c>
      <c r="C8">
        <v>22.57</v>
      </c>
      <c r="D8">
        <v>226.54499999999999</v>
      </c>
      <c r="E8">
        <v>1559</v>
      </c>
      <c r="F8">
        <v>117</v>
      </c>
      <c r="G8">
        <v>103.587</v>
      </c>
      <c r="H8">
        <v>198.77600000000001</v>
      </c>
      <c r="J8">
        <f t="shared" si="0"/>
        <v>212.20675983577902</v>
      </c>
    </row>
    <row r="9" spans="1:10" x14ac:dyDescent="0.35">
      <c r="A9" t="s">
        <v>20</v>
      </c>
      <c r="B9">
        <v>22852.917000000001</v>
      </c>
      <c r="C9">
        <v>0</v>
      </c>
      <c r="D9">
        <v>249.41800000000001</v>
      </c>
      <c r="E9">
        <v>937</v>
      </c>
      <c r="F9">
        <v>616</v>
      </c>
      <c r="G9">
        <v>49.597999999999999</v>
      </c>
      <c r="H9">
        <v>120.306</v>
      </c>
      <c r="J9">
        <f t="shared" si="0"/>
        <v>173.22379140291324</v>
      </c>
    </row>
    <row r="10" spans="1:10" x14ac:dyDescent="0.35">
      <c r="A10" t="s">
        <v>21</v>
      </c>
      <c r="B10">
        <v>40447.275999999998</v>
      </c>
      <c r="C10">
        <v>0</v>
      </c>
      <c r="D10">
        <v>248.83799999999999</v>
      </c>
      <c r="E10">
        <v>453</v>
      </c>
      <c r="F10">
        <v>728</v>
      </c>
      <c r="G10">
        <v>72.897000000000006</v>
      </c>
      <c r="H10">
        <v>218.81200000000001</v>
      </c>
      <c r="J10">
        <f t="shared" si="0"/>
        <v>233.34253889079034</v>
      </c>
    </row>
    <row r="11" spans="1:10" x14ac:dyDescent="0.35">
      <c r="A11" t="s">
        <v>22</v>
      </c>
      <c r="B11">
        <v>12954.976000000001</v>
      </c>
      <c r="C11">
        <v>0</v>
      </c>
      <c r="D11">
        <v>187.28100000000001</v>
      </c>
      <c r="E11">
        <v>609</v>
      </c>
      <c r="F11">
        <v>685</v>
      </c>
      <c r="G11">
        <v>140.911</v>
      </c>
      <c r="H11">
        <v>99.036000000000001</v>
      </c>
      <c r="J11">
        <f t="shared" si="0"/>
        <v>136.18943099961905</v>
      </c>
    </row>
    <row r="12" spans="1:10" x14ac:dyDescent="0.35">
      <c r="A12" t="s">
        <v>23</v>
      </c>
      <c r="B12">
        <v>28423.495999999999</v>
      </c>
      <c r="C12">
        <v>0</v>
      </c>
      <c r="D12">
        <v>196.749</v>
      </c>
      <c r="E12">
        <v>207</v>
      </c>
      <c r="F12">
        <v>929</v>
      </c>
      <c r="G12">
        <v>57.707000000000001</v>
      </c>
      <c r="H12">
        <v>187.12100000000001</v>
      </c>
      <c r="J12">
        <f t="shared" si="0"/>
        <v>191.87461955402023</v>
      </c>
    </row>
    <row r="13" spans="1:10" x14ac:dyDescent="0.35">
      <c r="A13" t="s">
        <v>24</v>
      </c>
      <c r="B13">
        <v>37642.180999999997</v>
      </c>
      <c r="C13">
        <v>0</v>
      </c>
      <c r="D13">
        <v>388.86599999999999</v>
      </c>
      <c r="E13">
        <v>687</v>
      </c>
      <c r="F13">
        <v>425</v>
      </c>
      <c r="G13">
        <v>103.65600000000001</v>
      </c>
      <c r="H13">
        <v>155.529</v>
      </c>
      <c r="J13">
        <f t="shared" si="0"/>
        <v>245.92669662726735</v>
      </c>
    </row>
    <row r="14" spans="1:10" x14ac:dyDescent="0.35">
      <c r="A14" t="s">
        <v>25</v>
      </c>
      <c r="B14">
        <v>22162.376</v>
      </c>
      <c r="C14">
        <v>0</v>
      </c>
      <c r="D14">
        <v>169.64400000000001</v>
      </c>
      <c r="E14">
        <v>426.10500000000002</v>
      </c>
      <c r="F14">
        <v>430.09699999999998</v>
      </c>
      <c r="G14">
        <v>90</v>
      </c>
      <c r="H14">
        <v>166.31700000000001</v>
      </c>
      <c r="J14">
        <f t="shared" si="0"/>
        <v>167.97226303172795</v>
      </c>
    </row>
    <row r="15" spans="1:10" x14ac:dyDescent="0.35">
      <c r="A15" t="s">
        <v>26</v>
      </c>
      <c r="B15">
        <v>13891.262000000001</v>
      </c>
      <c r="C15">
        <v>0</v>
      </c>
      <c r="D15">
        <v>136.71299999999999</v>
      </c>
      <c r="E15">
        <v>663.274</v>
      </c>
      <c r="F15">
        <v>318.16500000000002</v>
      </c>
      <c r="G15">
        <v>0</v>
      </c>
      <c r="H15">
        <v>129.39500000000001</v>
      </c>
      <c r="J15">
        <f t="shared" si="0"/>
        <v>133.00367902806298</v>
      </c>
    </row>
    <row r="16" spans="1:10" x14ac:dyDescent="0.35">
      <c r="A16" t="s">
        <v>27</v>
      </c>
      <c r="B16">
        <v>41230.648999999998</v>
      </c>
      <c r="C16">
        <v>0</v>
      </c>
      <c r="D16">
        <v>267.31299999999999</v>
      </c>
      <c r="E16">
        <v>1297</v>
      </c>
      <c r="F16">
        <v>747</v>
      </c>
      <c r="G16">
        <v>171.124</v>
      </c>
      <c r="H16">
        <v>208.166</v>
      </c>
      <c r="J16">
        <f t="shared" si="0"/>
        <v>235.89293749071845</v>
      </c>
    </row>
    <row r="17" spans="1:10" x14ac:dyDescent="0.35">
      <c r="A17" t="s">
        <v>28</v>
      </c>
      <c r="B17">
        <v>20076.59</v>
      </c>
      <c r="C17">
        <v>0</v>
      </c>
      <c r="D17">
        <v>209.77</v>
      </c>
      <c r="E17">
        <v>2013</v>
      </c>
      <c r="F17">
        <v>479</v>
      </c>
      <c r="G17">
        <v>149.613</v>
      </c>
      <c r="H17">
        <v>139.499</v>
      </c>
      <c r="J17">
        <f t="shared" si="0"/>
        <v>171.0634538117362</v>
      </c>
    </row>
    <row r="18" spans="1:10" x14ac:dyDescent="0.35">
      <c r="A18" t="s">
        <v>29</v>
      </c>
      <c r="B18">
        <v>11441.894</v>
      </c>
      <c r="C18">
        <v>0</v>
      </c>
      <c r="D18">
        <v>123.434</v>
      </c>
      <c r="E18">
        <v>617</v>
      </c>
      <c r="F18">
        <v>1229</v>
      </c>
      <c r="G18">
        <v>157.166</v>
      </c>
      <c r="H18">
        <v>116.249</v>
      </c>
      <c r="J18">
        <f t="shared" si="0"/>
        <v>119.78764154118737</v>
      </c>
    </row>
    <row r="19" spans="1:10" x14ac:dyDescent="0.35">
      <c r="A19" t="s">
        <v>30</v>
      </c>
      <c r="B19">
        <v>65694.570999999996</v>
      </c>
      <c r="C19">
        <v>0</v>
      </c>
      <c r="D19">
        <v>369.27699999999999</v>
      </c>
      <c r="E19">
        <v>1390</v>
      </c>
      <c r="F19">
        <v>624</v>
      </c>
      <c r="G19">
        <v>4.9610000000000003</v>
      </c>
      <c r="H19">
        <v>292.29500000000002</v>
      </c>
      <c r="J19">
        <f t="shared" si="0"/>
        <v>328.53891811321228</v>
      </c>
    </row>
    <row r="20" spans="1:10" x14ac:dyDescent="0.35">
      <c r="A20" t="s">
        <v>31</v>
      </c>
      <c r="B20">
        <v>41964.453000000001</v>
      </c>
      <c r="C20">
        <v>0</v>
      </c>
      <c r="D20">
        <v>276.06799999999998</v>
      </c>
      <c r="E20">
        <v>1075</v>
      </c>
      <c r="F20">
        <v>1084</v>
      </c>
      <c r="G20">
        <v>109.57</v>
      </c>
      <c r="H20">
        <v>204.65</v>
      </c>
      <c r="J20">
        <f t="shared" si="0"/>
        <v>237.69164099732242</v>
      </c>
    </row>
    <row r="21" spans="1:10" x14ac:dyDescent="0.35">
      <c r="A21" t="s">
        <v>32</v>
      </c>
      <c r="B21">
        <v>27737.601999999999</v>
      </c>
      <c r="C21">
        <v>0</v>
      </c>
      <c r="D21">
        <v>190.267</v>
      </c>
      <c r="E21">
        <v>295.38</v>
      </c>
      <c r="F21">
        <v>255.79599999999999</v>
      </c>
      <c r="G21">
        <v>0</v>
      </c>
      <c r="H21">
        <v>185.61</v>
      </c>
      <c r="J21">
        <f t="shared" si="0"/>
        <v>187.92407474828764</v>
      </c>
    </row>
    <row r="22" spans="1:10" x14ac:dyDescent="0.35">
      <c r="A22" t="s">
        <v>33</v>
      </c>
      <c r="B22">
        <v>55919.669000000002</v>
      </c>
      <c r="C22">
        <v>0</v>
      </c>
      <c r="D22">
        <v>334.16399999999999</v>
      </c>
      <c r="E22">
        <v>514</v>
      </c>
      <c r="F22">
        <v>1722</v>
      </c>
      <c r="G22">
        <v>72.864000000000004</v>
      </c>
      <c r="H22">
        <v>237.25899999999999</v>
      </c>
      <c r="J22">
        <f t="shared" si="0"/>
        <v>281.57311035679527</v>
      </c>
    </row>
    <row r="23" spans="1:10" x14ac:dyDescent="0.35">
      <c r="A23" t="s">
        <v>34</v>
      </c>
      <c r="B23">
        <v>139070.62299999999</v>
      </c>
      <c r="C23">
        <v>0</v>
      </c>
      <c r="D23">
        <v>464.416</v>
      </c>
      <c r="E23">
        <v>1106</v>
      </c>
      <c r="F23">
        <v>982</v>
      </c>
      <c r="G23">
        <v>0.90300000000000002</v>
      </c>
      <c r="H23">
        <v>370.20400000000001</v>
      </c>
      <c r="J23">
        <f t="shared" si="0"/>
        <v>414.64281118090065</v>
      </c>
    </row>
    <row r="24" spans="1:10" x14ac:dyDescent="0.35">
      <c r="A24" t="s">
        <v>35</v>
      </c>
      <c r="B24">
        <v>16707.311000000002</v>
      </c>
      <c r="C24">
        <v>0</v>
      </c>
      <c r="D24">
        <v>188.02699999999999</v>
      </c>
      <c r="E24">
        <v>853</v>
      </c>
      <c r="F24">
        <v>1510</v>
      </c>
      <c r="G24">
        <v>68.519000000000005</v>
      </c>
      <c r="H24">
        <v>119.083</v>
      </c>
      <c r="J24">
        <f t="shared" si="0"/>
        <v>149.63562156451917</v>
      </c>
    </row>
    <row r="25" spans="1:10" x14ac:dyDescent="0.35">
      <c r="A25" t="s">
        <v>36</v>
      </c>
      <c r="B25">
        <v>35655.976999999999</v>
      </c>
      <c r="C25">
        <v>0</v>
      </c>
      <c r="D25">
        <v>228.065</v>
      </c>
      <c r="E25">
        <v>265</v>
      </c>
      <c r="F25">
        <v>1242</v>
      </c>
      <c r="G25">
        <v>137.06899999999999</v>
      </c>
      <c r="H25">
        <v>202.96299999999999</v>
      </c>
      <c r="J25">
        <f t="shared" si="0"/>
        <v>215.14822006003212</v>
      </c>
    </row>
    <row r="26" spans="1:10" x14ac:dyDescent="0.35">
      <c r="A26" t="s">
        <v>37</v>
      </c>
      <c r="B26">
        <v>30715.746999999999</v>
      </c>
      <c r="C26">
        <v>0</v>
      </c>
      <c r="D26">
        <v>198.25</v>
      </c>
      <c r="E26">
        <v>300.86799999999999</v>
      </c>
      <c r="F26">
        <v>316.33600000000001</v>
      </c>
      <c r="G26">
        <v>90</v>
      </c>
      <c r="H26">
        <v>197.25200000000001</v>
      </c>
      <c r="J26">
        <f t="shared" si="0"/>
        <v>197.75037041684649</v>
      </c>
    </row>
    <row r="27" spans="1:10" x14ac:dyDescent="0.35">
      <c r="A27" t="s">
        <v>38</v>
      </c>
      <c r="B27">
        <v>54228.555999999997</v>
      </c>
      <c r="C27">
        <v>0</v>
      </c>
      <c r="D27">
        <v>305.238</v>
      </c>
      <c r="E27">
        <v>1024</v>
      </c>
      <c r="F27">
        <v>625</v>
      </c>
      <c r="G27">
        <v>168.43299999999999</v>
      </c>
      <c r="H27">
        <v>227.898</v>
      </c>
      <c r="J27">
        <f t="shared" si="0"/>
        <v>263.74823169833763</v>
      </c>
    </row>
    <row r="28" spans="1:10" x14ac:dyDescent="0.35">
      <c r="A28" t="s">
        <v>39</v>
      </c>
      <c r="B28">
        <v>20648.076000000001</v>
      </c>
      <c r="C28">
        <v>0</v>
      </c>
      <c r="D28">
        <v>308.108</v>
      </c>
      <c r="E28">
        <v>1155</v>
      </c>
      <c r="F28">
        <v>247</v>
      </c>
      <c r="G28">
        <v>164.59800000000001</v>
      </c>
      <c r="H28">
        <v>118.214</v>
      </c>
      <c r="J28">
        <f t="shared" si="0"/>
        <v>190.84726645147421</v>
      </c>
    </row>
    <row r="29" spans="1:10" x14ac:dyDescent="0.35">
      <c r="A29" t="s">
        <v>40</v>
      </c>
      <c r="B29">
        <v>36435.697999999997</v>
      </c>
      <c r="C29">
        <v>0</v>
      </c>
      <c r="D29">
        <v>215.547</v>
      </c>
      <c r="E29">
        <v>278.41500000000002</v>
      </c>
      <c r="F29">
        <v>301.53300000000002</v>
      </c>
      <c r="G29">
        <v>0</v>
      </c>
      <c r="H29">
        <v>215.215</v>
      </c>
      <c r="J29">
        <f t="shared" si="0"/>
        <v>215.38093602963099</v>
      </c>
    </row>
    <row r="30" spans="1:10" x14ac:dyDescent="0.35">
      <c r="A30" t="s">
        <v>44</v>
      </c>
      <c r="B30">
        <v>22780.996999999999</v>
      </c>
      <c r="C30">
        <v>0</v>
      </c>
      <c r="D30">
        <v>171.30699999999999</v>
      </c>
      <c r="E30">
        <v>357.58199999999999</v>
      </c>
      <c r="F30">
        <v>254.63200000000001</v>
      </c>
      <c r="G30">
        <v>0</v>
      </c>
      <c r="H30">
        <v>169.31100000000001</v>
      </c>
      <c r="J30">
        <f t="shared" si="0"/>
        <v>170.30607586636478</v>
      </c>
    </row>
    <row r="31" spans="1:10" x14ac:dyDescent="0.35">
      <c r="A31" t="s">
        <v>45</v>
      </c>
      <c r="B31">
        <v>73391.100000000006</v>
      </c>
      <c r="C31">
        <v>0</v>
      </c>
      <c r="D31">
        <v>358.47399999999999</v>
      </c>
      <c r="E31">
        <v>1219</v>
      </c>
      <c r="F31">
        <v>1578</v>
      </c>
      <c r="G31">
        <v>36.167999999999999</v>
      </c>
      <c r="H31">
        <v>269.81400000000002</v>
      </c>
      <c r="J31">
        <f t="shared" si="0"/>
        <v>311.00048848193148</v>
      </c>
    </row>
    <row r="32" spans="1:10" x14ac:dyDescent="0.35">
      <c r="A32" t="s">
        <v>46</v>
      </c>
      <c r="B32">
        <v>41189.71</v>
      </c>
      <c r="C32">
        <v>0</v>
      </c>
      <c r="D32">
        <v>264.25400000000002</v>
      </c>
      <c r="E32">
        <v>522</v>
      </c>
      <c r="F32">
        <v>1088</v>
      </c>
      <c r="G32">
        <v>1.8759999999999999</v>
      </c>
      <c r="H32">
        <v>207.19200000000001</v>
      </c>
      <c r="J32">
        <f t="shared" si="0"/>
        <v>233.98998860635044</v>
      </c>
    </row>
    <row r="33" spans="1:10" x14ac:dyDescent="0.35">
      <c r="A33" t="s">
        <v>47</v>
      </c>
      <c r="B33">
        <v>29379.476999999999</v>
      </c>
      <c r="C33">
        <v>0</v>
      </c>
      <c r="D33">
        <v>227.803</v>
      </c>
      <c r="E33">
        <v>326</v>
      </c>
      <c r="F33">
        <v>373</v>
      </c>
      <c r="G33">
        <v>158.22999999999999</v>
      </c>
      <c r="H33">
        <v>175.21700000000001</v>
      </c>
      <c r="J33">
        <f t="shared" si="0"/>
        <v>199.78728250566903</v>
      </c>
    </row>
    <row r="34" spans="1:10" x14ac:dyDescent="0.35">
      <c r="A34" t="s">
        <v>48</v>
      </c>
      <c r="B34">
        <v>130226.03200000001</v>
      </c>
      <c r="C34">
        <v>0</v>
      </c>
      <c r="D34">
        <v>446.06299999999999</v>
      </c>
      <c r="E34">
        <v>678.90800000000002</v>
      </c>
      <c r="F34">
        <v>514.91899999999998</v>
      </c>
      <c r="G34">
        <v>90</v>
      </c>
      <c r="H34">
        <v>377.20800000000003</v>
      </c>
      <c r="J34">
        <f t="shared" si="0"/>
        <v>410.19328627367855</v>
      </c>
    </row>
    <row r="35" spans="1:10" x14ac:dyDescent="0.35">
      <c r="A35" t="s">
        <v>49</v>
      </c>
      <c r="B35">
        <v>30041.691999999999</v>
      </c>
      <c r="C35">
        <v>0</v>
      </c>
      <c r="D35">
        <v>197.58500000000001</v>
      </c>
      <c r="E35">
        <v>211.88800000000001</v>
      </c>
      <c r="F35">
        <v>319.32900000000001</v>
      </c>
      <c r="G35">
        <v>0</v>
      </c>
      <c r="H35">
        <v>193.59299999999999</v>
      </c>
      <c r="J35">
        <f t="shared" si="0"/>
        <v>195.5788150720829</v>
      </c>
    </row>
    <row r="36" spans="1:10" x14ac:dyDescent="0.35">
      <c r="A36" t="s">
        <v>50</v>
      </c>
      <c r="B36">
        <v>30770.959999999999</v>
      </c>
      <c r="C36">
        <v>0</v>
      </c>
      <c r="D36">
        <v>215.42500000000001</v>
      </c>
      <c r="E36">
        <v>1115</v>
      </c>
      <c r="F36">
        <v>719</v>
      </c>
      <c r="G36">
        <v>62.603999999999999</v>
      </c>
      <c r="H36">
        <v>187.977</v>
      </c>
      <c r="J36">
        <f t="shared" si="0"/>
        <v>201.23355889363981</v>
      </c>
    </row>
    <row r="37" spans="1:10" x14ac:dyDescent="0.35">
      <c r="A37" t="s">
        <v>51</v>
      </c>
      <c r="B37">
        <v>34295.917000000001</v>
      </c>
      <c r="C37">
        <v>0</v>
      </c>
      <c r="D37">
        <v>239.91200000000001</v>
      </c>
      <c r="E37">
        <v>1217</v>
      </c>
      <c r="F37">
        <v>1545</v>
      </c>
      <c r="G37">
        <v>53.796999999999997</v>
      </c>
      <c r="H37">
        <v>191.27199999999999</v>
      </c>
      <c r="J37">
        <f t="shared" si="0"/>
        <v>214.2158912499257</v>
      </c>
    </row>
    <row r="38" spans="1:10" x14ac:dyDescent="0.35">
      <c r="A38" t="s">
        <v>52</v>
      </c>
      <c r="B38">
        <v>32041.616999999998</v>
      </c>
      <c r="C38">
        <v>0</v>
      </c>
      <c r="D38">
        <v>246.40600000000001</v>
      </c>
      <c r="E38">
        <v>612</v>
      </c>
      <c r="F38">
        <v>870</v>
      </c>
      <c r="G38">
        <v>131.82599999999999</v>
      </c>
      <c r="H38">
        <v>198.94</v>
      </c>
      <c r="J38">
        <f t="shared" si="0"/>
        <v>221.40462876823511</v>
      </c>
    </row>
    <row r="39" spans="1:10" x14ac:dyDescent="0.35">
      <c r="A39" t="s">
        <v>53</v>
      </c>
      <c r="B39">
        <v>30692.733</v>
      </c>
      <c r="C39">
        <v>0</v>
      </c>
      <c r="D39">
        <v>223.077</v>
      </c>
      <c r="E39">
        <v>128</v>
      </c>
      <c r="F39">
        <v>423</v>
      </c>
      <c r="G39">
        <v>166.46100000000001</v>
      </c>
      <c r="H39">
        <v>180.22399999999999</v>
      </c>
      <c r="J39">
        <f t="shared" si="0"/>
        <v>200.5089256068168</v>
      </c>
    </row>
    <row r="40" spans="1:10" x14ac:dyDescent="0.35">
      <c r="A40" t="s">
        <v>54</v>
      </c>
      <c r="B40">
        <v>95359.956999999995</v>
      </c>
      <c r="C40">
        <v>0</v>
      </c>
      <c r="D40">
        <v>403.56400000000002</v>
      </c>
      <c r="E40">
        <v>778</v>
      </c>
      <c r="F40">
        <v>1250</v>
      </c>
      <c r="G40">
        <v>42.393999999999998</v>
      </c>
      <c r="H40">
        <v>316.72199999999998</v>
      </c>
      <c r="J40">
        <f t="shared" si="0"/>
        <v>357.51586986873741</v>
      </c>
    </row>
    <row r="41" spans="1:10" x14ac:dyDescent="0.35">
      <c r="A41" t="s">
        <v>55</v>
      </c>
      <c r="B41">
        <v>18349.075000000001</v>
      </c>
      <c r="C41">
        <v>0</v>
      </c>
      <c r="D41">
        <v>154.34299999999999</v>
      </c>
      <c r="E41">
        <v>327.97800000000001</v>
      </c>
      <c r="F41">
        <v>270.59800000000001</v>
      </c>
      <c r="G41">
        <v>0</v>
      </c>
      <c r="H41">
        <v>151.34899999999999</v>
      </c>
      <c r="J41">
        <f t="shared" si="0"/>
        <v>152.8386688865092</v>
      </c>
    </row>
    <row r="42" spans="1:10" x14ac:dyDescent="0.35">
      <c r="A42" t="s">
        <v>56</v>
      </c>
      <c r="B42">
        <v>44796.103000000003</v>
      </c>
      <c r="C42">
        <v>0</v>
      </c>
      <c r="D42">
        <v>241.49299999999999</v>
      </c>
      <c r="E42">
        <v>388.517</v>
      </c>
      <c r="F42">
        <v>460.36700000000002</v>
      </c>
      <c r="G42">
        <v>0</v>
      </c>
      <c r="H42">
        <v>236.17099999999999</v>
      </c>
      <c r="J42">
        <f t="shared" si="0"/>
        <v>238.81717547739316</v>
      </c>
    </row>
    <row r="43" spans="1:10" x14ac:dyDescent="0.35">
      <c r="A43" t="s">
        <v>57</v>
      </c>
      <c r="B43">
        <v>21861.53</v>
      </c>
      <c r="C43">
        <v>0</v>
      </c>
      <c r="D43">
        <v>187.60599999999999</v>
      </c>
      <c r="E43">
        <v>338.12299999999999</v>
      </c>
      <c r="F43">
        <v>678.24199999999996</v>
      </c>
      <c r="G43">
        <v>90</v>
      </c>
      <c r="H43">
        <v>175.29900000000001</v>
      </c>
      <c r="J43">
        <f t="shared" si="0"/>
        <v>181.34812983320231</v>
      </c>
    </row>
    <row r="44" spans="1:10" x14ac:dyDescent="0.35">
      <c r="A44" t="s">
        <v>58</v>
      </c>
      <c r="B44">
        <v>19719.313999999998</v>
      </c>
      <c r="C44">
        <v>0</v>
      </c>
      <c r="D44">
        <v>191.71299999999999</v>
      </c>
      <c r="E44">
        <v>911</v>
      </c>
      <c r="F44">
        <v>1309</v>
      </c>
      <c r="G44">
        <v>24.609000000000002</v>
      </c>
      <c r="H44">
        <v>149.17699999999999</v>
      </c>
      <c r="J44">
        <f t="shared" si="0"/>
        <v>169.1128918829076</v>
      </c>
    </row>
    <row r="45" spans="1:10" x14ac:dyDescent="0.35">
      <c r="A45" t="s">
        <v>59</v>
      </c>
      <c r="B45">
        <v>27942.407999999999</v>
      </c>
      <c r="C45">
        <v>0</v>
      </c>
      <c r="D45">
        <v>243.39599999999999</v>
      </c>
      <c r="E45">
        <v>569</v>
      </c>
      <c r="F45">
        <v>1139</v>
      </c>
      <c r="G45">
        <v>83.486999999999995</v>
      </c>
      <c r="H45">
        <v>149.524</v>
      </c>
      <c r="J45">
        <f t="shared" si="0"/>
        <v>190.77091891585573</v>
      </c>
    </row>
    <row r="46" spans="1:10" x14ac:dyDescent="0.35">
      <c r="A46" t="s">
        <v>60</v>
      </c>
      <c r="B46">
        <v>41176.544000000002</v>
      </c>
      <c r="C46">
        <v>0</v>
      </c>
      <c r="D46">
        <v>313.78500000000003</v>
      </c>
      <c r="E46">
        <v>1520</v>
      </c>
      <c r="F46">
        <v>696</v>
      </c>
      <c r="G46">
        <v>11</v>
      </c>
      <c r="H46">
        <v>190.48400000000001</v>
      </c>
      <c r="J46">
        <f t="shared" si="0"/>
        <v>244.48112798332718</v>
      </c>
    </row>
    <row r="47" spans="1:10" x14ac:dyDescent="0.35">
      <c r="A47" t="s">
        <v>61</v>
      </c>
      <c r="B47">
        <v>26870.47</v>
      </c>
      <c r="C47">
        <v>0</v>
      </c>
      <c r="D47">
        <v>249.99199999999999</v>
      </c>
      <c r="E47">
        <v>772</v>
      </c>
      <c r="F47">
        <v>211</v>
      </c>
      <c r="G47">
        <v>164.72499999999999</v>
      </c>
      <c r="H47">
        <v>150.38200000000001</v>
      </c>
      <c r="J47">
        <f t="shared" si="0"/>
        <v>193.89248810616672</v>
      </c>
    </row>
    <row r="48" spans="1:10" x14ac:dyDescent="0.35">
      <c r="A48" t="s">
        <v>62</v>
      </c>
      <c r="B48">
        <v>31051.335999999999</v>
      </c>
      <c r="C48">
        <v>0</v>
      </c>
      <c r="D48">
        <v>239.02699999999999</v>
      </c>
      <c r="E48">
        <v>135</v>
      </c>
      <c r="F48">
        <v>1762</v>
      </c>
      <c r="G48">
        <v>167.298</v>
      </c>
      <c r="H48">
        <v>172.928</v>
      </c>
      <c r="J48">
        <f t="shared" si="0"/>
        <v>203.30878253533464</v>
      </c>
    </row>
    <row r="49" spans="1:10" x14ac:dyDescent="0.35">
      <c r="A49" t="s">
        <v>63</v>
      </c>
      <c r="B49">
        <v>32990.184999999998</v>
      </c>
      <c r="C49">
        <v>0</v>
      </c>
      <c r="D49">
        <v>240.16200000000001</v>
      </c>
      <c r="E49">
        <v>475.00200000000001</v>
      </c>
      <c r="F49">
        <v>50.393999999999998</v>
      </c>
      <c r="G49">
        <v>0</v>
      </c>
      <c r="H49">
        <v>225.85900000000001</v>
      </c>
      <c r="J49">
        <f t="shared" si="0"/>
        <v>232.9007281182264</v>
      </c>
    </row>
    <row r="50" spans="1:10" x14ac:dyDescent="0.35">
      <c r="A50" t="s">
        <v>64</v>
      </c>
      <c r="B50">
        <v>37302.720000000001</v>
      </c>
      <c r="C50">
        <v>0</v>
      </c>
      <c r="D50">
        <v>259.45499999999998</v>
      </c>
      <c r="E50">
        <v>801.98299999999995</v>
      </c>
      <c r="F50">
        <v>365.56599999999997</v>
      </c>
      <c r="G50">
        <v>90</v>
      </c>
      <c r="H50">
        <v>243.489</v>
      </c>
      <c r="J50">
        <f t="shared" si="0"/>
        <v>251.34525755422558</v>
      </c>
    </row>
    <row r="51" spans="1:10" x14ac:dyDescent="0.35">
      <c r="A51" t="s">
        <v>65</v>
      </c>
      <c r="B51">
        <v>29747.816999999999</v>
      </c>
      <c r="C51">
        <v>0</v>
      </c>
      <c r="D51">
        <v>226.857</v>
      </c>
      <c r="E51">
        <v>-56.215000000000003</v>
      </c>
      <c r="F51">
        <v>458.03800000000001</v>
      </c>
      <c r="G51">
        <v>0</v>
      </c>
      <c r="H51">
        <v>206.899</v>
      </c>
      <c r="J51">
        <f t="shared" si="0"/>
        <v>216.64830126959225</v>
      </c>
    </row>
    <row r="52" spans="1:10" x14ac:dyDescent="0.35">
      <c r="A52" t="s">
        <v>66</v>
      </c>
      <c r="B52">
        <v>39292.908000000003</v>
      </c>
      <c r="C52">
        <v>0</v>
      </c>
      <c r="D52">
        <v>253.56399999999999</v>
      </c>
      <c r="E52">
        <v>402</v>
      </c>
      <c r="F52">
        <v>1131</v>
      </c>
      <c r="G52">
        <v>32.627000000000002</v>
      </c>
      <c r="H52">
        <v>204.095</v>
      </c>
      <c r="J52">
        <f t="shared" si="0"/>
        <v>227.48877901997716</v>
      </c>
    </row>
    <row r="53" spans="1:10" x14ac:dyDescent="0.35">
      <c r="A53" t="s">
        <v>67</v>
      </c>
      <c r="B53">
        <v>71003.251000000004</v>
      </c>
      <c r="C53">
        <v>0</v>
      </c>
      <c r="D53">
        <v>383.19799999999998</v>
      </c>
      <c r="E53">
        <v>1122</v>
      </c>
      <c r="F53">
        <v>8</v>
      </c>
      <c r="G53">
        <v>147.91</v>
      </c>
      <c r="H53">
        <v>303.24900000000002</v>
      </c>
      <c r="J53">
        <f t="shared" si="0"/>
        <v>340.88767989177904</v>
      </c>
    </row>
    <row r="54" spans="1:10" x14ac:dyDescent="0.35">
      <c r="A54" t="s">
        <v>68</v>
      </c>
      <c r="B54">
        <v>20987.315999999999</v>
      </c>
      <c r="C54">
        <v>0</v>
      </c>
      <c r="D54">
        <v>236.49</v>
      </c>
      <c r="E54">
        <v>485</v>
      </c>
      <c r="F54">
        <v>384</v>
      </c>
      <c r="G54">
        <v>160.69900000000001</v>
      </c>
      <c r="H54">
        <v>135.42099999999999</v>
      </c>
      <c r="J54">
        <f t="shared" si="0"/>
        <v>178.95729180449732</v>
      </c>
    </row>
    <row r="55" spans="1:10" x14ac:dyDescent="0.35">
      <c r="A55" t="s">
        <v>69</v>
      </c>
      <c r="B55">
        <v>25543.603999999999</v>
      </c>
      <c r="C55">
        <v>0</v>
      </c>
      <c r="D55">
        <v>283.09899999999999</v>
      </c>
      <c r="E55">
        <v>78</v>
      </c>
      <c r="F55">
        <v>321</v>
      </c>
      <c r="G55">
        <v>97.902000000000001</v>
      </c>
      <c r="H55">
        <v>132.721</v>
      </c>
      <c r="J55">
        <f t="shared" si="0"/>
        <v>193.83803130190938</v>
      </c>
    </row>
    <row r="56" spans="1:10" x14ac:dyDescent="0.35">
      <c r="A56" t="s">
        <v>70</v>
      </c>
      <c r="B56">
        <v>11569.8</v>
      </c>
      <c r="C56">
        <v>0</v>
      </c>
      <c r="D56">
        <v>125.40300000000001</v>
      </c>
      <c r="E56">
        <v>294.38200000000001</v>
      </c>
      <c r="F56">
        <v>113.096</v>
      </c>
      <c r="G56">
        <v>90</v>
      </c>
      <c r="H56">
        <v>123.74</v>
      </c>
      <c r="J56">
        <f t="shared" si="0"/>
        <v>124.568724887108</v>
      </c>
    </row>
    <row r="57" spans="1:10" x14ac:dyDescent="0.35">
      <c r="A57" t="s">
        <v>71</v>
      </c>
      <c r="B57">
        <v>65061.565999999999</v>
      </c>
      <c r="C57">
        <v>0</v>
      </c>
      <c r="D57">
        <v>346.22699999999998</v>
      </c>
      <c r="E57">
        <v>2142</v>
      </c>
      <c r="F57">
        <v>167</v>
      </c>
      <c r="G57">
        <v>100.63</v>
      </c>
      <c r="H57">
        <v>234.58699999999999</v>
      </c>
      <c r="J57">
        <f t="shared" si="0"/>
        <v>284.99184768866633</v>
      </c>
    </row>
    <row r="58" spans="1:10" x14ac:dyDescent="0.35">
      <c r="A58" t="s">
        <v>72</v>
      </c>
      <c r="B58">
        <v>42832.802000000003</v>
      </c>
      <c r="C58">
        <v>0</v>
      </c>
      <c r="D58">
        <v>257.40499999999997</v>
      </c>
      <c r="E58">
        <v>858</v>
      </c>
      <c r="F58">
        <v>939</v>
      </c>
      <c r="G58">
        <v>18.927</v>
      </c>
      <c r="H58">
        <v>225.98599999999999</v>
      </c>
      <c r="J58">
        <f t="shared" si="0"/>
        <v>241.18442389590584</v>
      </c>
    </row>
    <row r="59" spans="1:10" x14ac:dyDescent="0.35">
      <c r="A59" t="s">
        <v>73</v>
      </c>
      <c r="B59">
        <v>31312.571</v>
      </c>
      <c r="C59">
        <v>0</v>
      </c>
      <c r="D59">
        <v>317.08699999999999</v>
      </c>
      <c r="E59">
        <v>982</v>
      </c>
      <c r="F59">
        <v>254</v>
      </c>
      <c r="G59">
        <v>174.58199999999999</v>
      </c>
      <c r="H59">
        <v>140.37200000000001</v>
      </c>
      <c r="J59">
        <f t="shared" si="0"/>
        <v>210.97425521612823</v>
      </c>
    </row>
    <row r="60" spans="1:10" x14ac:dyDescent="0.35">
      <c r="A60" t="s">
        <v>74</v>
      </c>
      <c r="B60">
        <v>33442.616000000002</v>
      </c>
      <c r="C60">
        <v>0</v>
      </c>
      <c r="D60">
        <v>250.25899999999999</v>
      </c>
      <c r="E60">
        <v>1144</v>
      </c>
      <c r="F60">
        <v>1196</v>
      </c>
      <c r="G60">
        <v>69.783000000000001</v>
      </c>
      <c r="H60">
        <v>170.376</v>
      </c>
      <c r="J60">
        <f t="shared" si="0"/>
        <v>206.49001763765725</v>
      </c>
    </row>
    <row r="61" spans="1:10" x14ac:dyDescent="0.35">
      <c r="A61" t="s">
        <v>75</v>
      </c>
      <c r="B61">
        <v>43517.7</v>
      </c>
      <c r="C61">
        <v>0</v>
      </c>
      <c r="D61">
        <v>304.43799999999999</v>
      </c>
      <c r="E61">
        <v>1230</v>
      </c>
      <c r="F61">
        <v>97</v>
      </c>
      <c r="G61">
        <v>167.63399999999999</v>
      </c>
      <c r="H61">
        <v>185.27699999999999</v>
      </c>
      <c r="J61">
        <f t="shared" si="0"/>
        <v>237.49812488943991</v>
      </c>
    </row>
    <row r="62" spans="1:10" x14ac:dyDescent="0.35">
      <c r="A62" t="s">
        <v>76</v>
      </c>
      <c r="B62">
        <v>19681.916000000001</v>
      </c>
      <c r="C62">
        <v>0</v>
      </c>
      <c r="D62">
        <v>181.95099999999999</v>
      </c>
      <c r="E62">
        <v>808.80200000000002</v>
      </c>
      <c r="F62">
        <v>421.78100000000001</v>
      </c>
      <c r="G62">
        <v>90</v>
      </c>
      <c r="H62">
        <v>171.30699999999999</v>
      </c>
      <c r="J62">
        <f t="shared" si="0"/>
        <v>176.54880332927775</v>
      </c>
    </row>
    <row r="63" spans="1:10" x14ac:dyDescent="0.35">
      <c r="A63" t="s">
        <v>77</v>
      </c>
      <c r="B63">
        <v>28484.683000000001</v>
      </c>
      <c r="C63">
        <v>0</v>
      </c>
      <c r="D63">
        <v>191.93</v>
      </c>
      <c r="E63">
        <v>561.82000000000005</v>
      </c>
      <c r="F63">
        <v>431.42700000000002</v>
      </c>
      <c r="G63">
        <v>0</v>
      </c>
      <c r="H63">
        <v>188.93700000000001</v>
      </c>
      <c r="J63">
        <f t="shared" si="0"/>
        <v>190.42761987169823</v>
      </c>
    </row>
    <row r="64" spans="1:10" x14ac:dyDescent="0.35">
      <c r="A64" t="s">
        <v>78</v>
      </c>
      <c r="B64">
        <v>27731.738000000001</v>
      </c>
      <c r="C64">
        <v>0</v>
      </c>
      <c r="D64">
        <v>199.91399999999999</v>
      </c>
      <c r="E64">
        <v>282.90600000000001</v>
      </c>
      <c r="F64">
        <v>232.84399999999999</v>
      </c>
      <c r="G64">
        <v>90</v>
      </c>
      <c r="H64">
        <v>176.62899999999999</v>
      </c>
      <c r="J64">
        <f t="shared" si="0"/>
        <v>187.91117557505726</v>
      </c>
    </row>
    <row r="65" spans="1:10" x14ac:dyDescent="0.35">
      <c r="A65" t="s">
        <v>79</v>
      </c>
      <c r="B65">
        <v>25194.294999999998</v>
      </c>
      <c r="C65">
        <v>0</v>
      </c>
      <c r="D65">
        <v>206.23400000000001</v>
      </c>
      <c r="E65">
        <v>10.311999999999999</v>
      </c>
      <c r="F65">
        <v>47.567</v>
      </c>
      <c r="G65">
        <v>0</v>
      </c>
      <c r="H65">
        <v>194.92400000000001</v>
      </c>
      <c r="J65">
        <f t="shared" si="0"/>
        <v>200.49926737023256</v>
      </c>
    </row>
    <row r="66" spans="1:10" x14ac:dyDescent="0.35">
      <c r="A66" t="s">
        <v>80</v>
      </c>
      <c r="B66">
        <v>77633.928</v>
      </c>
      <c r="C66">
        <v>0</v>
      </c>
      <c r="D66">
        <v>347.08499999999998</v>
      </c>
      <c r="E66">
        <v>920</v>
      </c>
      <c r="F66">
        <v>708</v>
      </c>
      <c r="G66">
        <v>125.64</v>
      </c>
      <c r="H66">
        <v>293.18400000000003</v>
      </c>
      <c r="J66">
        <f t="shared" si="0"/>
        <v>318.99806996281342</v>
      </c>
    </row>
    <row r="67" spans="1:10" x14ac:dyDescent="0.35">
      <c r="A67" t="s">
        <v>81</v>
      </c>
      <c r="B67">
        <v>23583.954000000002</v>
      </c>
      <c r="C67">
        <v>0</v>
      </c>
      <c r="D67">
        <v>176.29599999999999</v>
      </c>
      <c r="E67">
        <v>263.447</v>
      </c>
      <c r="F67">
        <v>518.57799999999997</v>
      </c>
      <c r="G67">
        <v>90</v>
      </c>
      <c r="H67">
        <v>170.309</v>
      </c>
      <c r="J67">
        <f t="shared" si="0"/>
        <v>173.27664431192105</v>
      </c>
    </row>
    <row r="68" spans="1:10" x14ac:dyDescent="0.35">
      <c r="A68" t="s">
        <v>82</v>
      </c>
      <c r="B68">
        <v>32741.785</v>
      </c>
      <c r="C68">
        <v>0</v>
      </c>
      <c r="D68">
        <v>209.227</v>
      </c>
      <c r="E68">
        <v>336.46</v>
      </c>
      <c r="F68">
        <v>357.25</v>
      </c>
      <c r="G68">
        <v>90</v>
      </c>
      <c r="H68">
        <v>199.24799999999999</v>
      </c>
      <c r="J68">
        <f t="shared" ref="J68:J76" si="1">GEOMEAN(D68,H68)</f>
        <v>204.17654443152867</v>
      </c>
    </row>
    <row r="69" spans="1:10" x14ac:dyDescent="0.35">
      <c r="A69" t="s">
        <v>83</v>
      </c>
      <c r="B69">
        <v>12661.433000000001</v>
      </c>
      <c r="C69">
        <v>0</v>
      </c>
      <c r="D69">
        <v>160.31800000000001</v>
      </c>
      <c r="E69">
        <v>1233</v>
      </c>
      <c r="F69">
        <v>1201</v>
      </c>
      <c r="G69">
        <v>61.360999999999997</v>
      </c>
      <c r="H69">
        <v>113.21899999999999</v>
      </c>
      <c r="J69">
        <f t="shared" si="1"/>
        <v>134.72580911614523</v>
      </c>
    </row>
    <row r="70" spans="1:10" x14ac:dyDescent="0.35">
      <c r="A70" t="s">
        <v>84</v>
      </c>
      <c r="B70">
        <v>26405.757000000001</v>
      </c>
      <c r="C70">
        <v>0</v>
      </c>
      <c r="D70">
        <v>249.81399999999999</v>
      </c>
      <c r="E70">
        <v>1469</v>
      </c>
      <c r="F70">
        <v>72</v>
      </c>
      <c r="G70">
        <v>147.72800000000001</v>
      </c>
      <c r="H70">
        <v>148.73599999999999</v>
      </c>
      <c r="J70">
        <f t="shared" si="1"/>
        <v>192.75978601357701</v>
      </c>
    </row>
    <row r="71" spans="1:10" x14ac:dyDescent="0.35">
      <c r="A71" t="s">
        <v>139</v>
      </c>
      <c r="B71">
        <v>17755.681</v>
      </c>
      <c r="C71">
        <v>0</v>
      </c>
      <c r="D71">
        <v>174.27699999999999</v>
      </c>
      <c r="E71">
        <v>1931</v>
      </c>
      <c r="F71">
        <v>104</v>
      </c>
      <c r="G71">
        <v>166.75899999999999</v>
      </c>
      <c r="H71">
        <v>136.35599999999999</v>
      </c>
      <c r="J71">
        <f t="shared" si="1"/>
        <v>154.15483972940973</v>
      </c>
    </row>
    <row r="72" spans="1:10" x14ac:dyDescent="0.35">
      <c r="A72" t="s">
        <v>140</v>
      </c>
      <c r="B72">
        <v>25218.858</v>
      </c>
      <c r="C72">
        <v>0</v>
      </c>
      <c r="D72">
        <v>185.61</v>
      </c>
      <c r="E72">
        <v>135.05000000000001</v>
      </c>
      <c r="F72">
        <v>457.70499999999998</v>
      </c>
      <c r="G72">
        <v>90</v>
      </c>
      <c r="H72">
        <v>172.97</v>
      </c>
      <c r="J72">
        <f t="shared" si="1"/>
        <v>179.17857489108457</v>
      </c>
    </row>
    <row r="73" spans="1:10" x14ac:dyDescent="0.35">
      <c r="A73" t="s">
        <v>141</v>
      </c>
      <c r="B73">
        <v>22064.897000000001</v>
      </c>
      <c r="C73">
        <v>0</v>
      </c>
      <c r="D73">
        <v>171.30699999999999</v>
      </c>
      <c r="E73">
        <v>538.20299999999997</v>
      </c>
      <c r="F73">
        <v>305.52499999999998</v>
      </c>
      <c r="G73">
        <v>0</v>
      </c>
      <c r="H73">
        <v>163.989</v>
      </c>
      <c r="J73">
        <f t="shared" si="1"/>
        <v>167.60806550700357</v>
      </c>
    </row>
    <row r="74" spans="1:10" x14ac:dyDescent="0.35">
      <c r="A74" t="s">
        <v>142</v>
      </c>
      <c r="B74">
        <v>28096.315999999999</v>
      </c>
      <c r="C74">
        <v>0</v>
      </c>
      <c r="D74">
        <v>232.91200000000001</v>
      </c>
      <c r="E74">
        <v>787</v>
      </c>
      <c r="F74">
        <v>1599</v>
      </c>
      <c r="G74">
        <v>82.367999999999995</v>
      </c>
      <c r="H74">
        <v>163.179</v>
      </c>
      <c r="J74">
        <f t="shared" si="1"/>
        <v>194.95216656400615</v>
      </c>
    </row>
    <row r="75" spans="1:10" x14ac:dyDescent="0.35">
      <c r="A75" t="s">
        <v>143</v>
      </c>
      <c r="B75">
        <v>33854.218999999997</v>
      </c>
      <c r="C75">
        <v>0</v>
      </c>
      <c r="D75">
        <v>228.191</v>
      </c>
      <c r="E75">
        <v>1124</v>
      </c>
      <c r="F75">
        <v>1460</v>
      </c>
      <c r="G75">
        <v>43.936999999999998</v>
      </c>
      <c r="H75">
        <v>193.96299999999999</v>
      </c>
      <c r="J75">
        <f t="shared" si="1"/>
        <v>210.38205943711074</v>
      </c>
    </row>
    <row r="76" spans="1:10" x14ac:dyDescent="0.35">
      <c r="A76" t="s">
        <v>144</v>
      </c>
      <c r="B76">
        <v>21509.233</v>
      </c>
      <c r="C76">
        <v>0</v>
      </c>
      <c r="D76">
        <v>230.77600000000001</v>
      </c>
      <c r="E76">
        <v>2171</v>
      </c>
      <c r="F76">
        <v>887</v>
      </c>
      <c r="G76">
        <v>112.277</v>
      </c>
      <c r="H76">
        <v>126.33199999999999</v>
      </c>
      <c r="J76">
        <f t="shared" si="1"/>
        <v>170.74657721898851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66BE6-5E3A-406B-8773-CDE22F31532B}">
  <sheetPr>
    <tabColor theme="4"/>
  </sheetPr>
  <dimension ref="A1:I29"/>
  <sheetViews>
    <sheetView topLeftCell="D23" workbookViewId="0">
      <selection activeCell="I3" sqref="I3:I29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</row>
    <row r="3" spans="1:9" x14ac:dyDescent="0.35">
      <c r="A3" t="s">
        <v>14</v>
      </c>
      <c r="B3">
        <v>20181.260999999999</v>
      </c>
      <c r="C3">
        <v>182.35300000000001</v>
      </c>
      <c r="D3">
        <v>1046</v>
      </c>
      <c r="E3">
        <v>230</v>
      </c>
      <c r="F3">
        <v>133.44800000000001</v>
      </c>
      <c r="G3">
        <v>149.15100000000001</v>
      </c>
      <c r="I3">
        <f>GEOMEAN(LBLPLL_ph5[[#This Row],[Column3]],LBLPLL_ph5[[#This Row],[Column7]])</f>
        <v>164.91856263926144</v>
      </c>
    </row>
    <row r="4" spans="1:9" x14ac:dyDescent="0.35">
      <c r="A4" t="s">
        <v>15</v>
      </c>
      <c r="B4">
        <v>33911.754000000001</v>
      </c>
      <c r="C4">
        <v>218.04599999999999</v>
      </c>
      <c r="D4">
        <v>1549</v>
      </c>
      <c r="E4">
        <v>1888</v>
      </c>
      <c r="F4">
        <v>66.251000000000005</v>
      </c>
      <c r="G4">
        <v>200.828</v>
      </c>
      <c r="I4">
        <f>GEOMEAN(LBLPLL_ph5[[#This Row],[Column3]],LBLPLL_ph5[[#This Row],[Column7]])</f>
        <v>209.25998682978073</v>
      </c>
    </row>
    <row r="5" spans="1:9" x14ac:dyDescent="0.35">
      <c r="A5" t="s">
        <v>16</v>
      </c>
      <c r="B5">
        <v>29740.072</v>
      </c>
      <c r="C5">
        <v>203.756</v>
      </c>
      <c r="D5">
        <v>1246</v>
      </c>
      <c r="E5">
        <v>262</v>
      </c>
      <c r="F5">
        <v>170.41499999999999</v>
      </c>
      <c r="G5">
        <v>185.61</v>
      </c>
      <c r="I5">
        <f>GEOMEAN(LBLPLL_ph5[[#This Row],[Column3]],LBLPLL_ph5[[#This Row],[Column7]])</f>
        <v>194.4714661846308</v>
      </c>
    </row>
    <row r="6" spans="1:9" x14ac:dyDescent="0.35">
      <c r="A6" t="s">
        <v>17</v>
      </c>
      <c r="B6">
        <v>93271.736000000004</v>
      </c>
      <c r="C6">
        <v>346.27300000000002</v>
      </c>
      <c r="D6">
        <v>302.19900000000001</v>
      </c>
      <c r="E6">
        <v>399.49400000000003</v>
      </c>
      <c r="F6">
        <v>90</v>
      </c>
      <c r="G6">
        <v>342.94600000000003</v>
      </c>
      <c r="I6">
        <f>GEOMEAN(LBLPLL_ph5[[#This Row],[Column3]],LBLPLL_ph5[[#This Row],[Column7]])</f>
        <v>344.60548495054462</v>
      </c>
    </row>
    <row r="7" spans="1:9" x14ac:dyDescent="0.35">
      <c r="A7" t="s">
        <v>18</v>
      </c>
      <c r="B7">
        <v>34097.529000000002</v>
      </c>
      <c r="C7">
        <v>227.661</v>
      </c>
      <c r="D7">
        <v>554</v>
      </c>
      <c r="E7">
        <v>1821</v>
      </c>
      <c r="F7">
        <v>25.254999999999999</v>
      </c>
      <c r="G7">
        <v>193.39699999999999</v>
      </c>
      <c r="I7">
        <f>GEOMEAN(LBLPLL_ph5[[#This Row],[Column3]],LBLPLL_ph5[[#This Row],[Column7]])</f>
        <v>209.83077566696454</v>
      </c>
    </row>
    <row r="8" spans="1:9" x14ac:dyDescent="0.35">
      <c r="A8" t="s">
        <v>19</v>
      </c>
      <c r="B8">
        <v>39337.165999999997</v>
      </c>
      <c r="C8">
        <v>299.88900000000001</v>
      </c>
      <c r="D8">
        <v>687</v>
      </c>
      <c r="E8">
        <v>1231</v>
      </c>
      <c r="F8">
        <v>22.981999999999999</v>
      </c>
      <c r="G8">
        <v>168.15600000000001</v>
      </c>
      <c r="I8">
        <f>GEOMEAN(LBLPLL_ph5[[#This Row],[Column3]],LBLPLL_ph5[[#This Row],[Column7]])</f>
        <v>224.56209538566387</v>
      </c>
    </row>
    <row r="9" spans="1:9" x14ac:dyDescent="0.35">
      <c r="A9" t="s">
        <v>20</v>
      </c>
      <c r="B9">
        <v>28801.462</v>
      </c>
      <c r="C9">
        <v>266.06900000000002</v>
      </c>
      <c r="D9">
        <v>367</v>
      </c>
      <c r="E9">
        <v>1793</v>
      </c>
      <c r="F9">
        <v>75.963999999999999</v>
      </c>
      <c r="G9">
        <v>134.44900000000001</v>
      </c>
      <c r="I9">
        <f>GEOMEAN(LBLPLL_ph5[[#This Row],[Column3]],LBLPLL_ph5[[#This Row],[Column7]])</f>
        <v>189.13675206315668</v>
      </c>
    </row>
    <row r="10" spans="1:9" x14ac:dyDescent="0.35">
      <c r="A10" t="s">
        <v>21</v>
      </c>
      <c r="B10">
        <v>83313.714999999997</v>
      </c>
      <c r="C10">
        <v>379.67</v>
      </c>
      <c r="D10">
        <v>1536</v>
      </c>
      <c r="E10">
        <v>1820</v>
      </c>
      <c r="F10">
        <v>47.982999999999997</v>
      </c>
      <c r="G10">
        <v>276.60500000000002</v>
      </c>
      <c r="I10">
        <f>GEOMEAN(LBLPLL_ph5[[#This Row],[Column3]],LBLPLL_ph5[[#This Row],[Column7]])</f>
        <v>324.06576547052919</v>
      </c>
    </row>
    <row r="11" spans="1:9" x14ac:dyDescent="0.35">
      <c r="A11" t="s">
        <v>22</v>
      </c>
      <c r="B11">
        <v>32588.097000000002</v>
      </c>
      <c r="C11">
        <v>223.50899999999999</v>
      </c>
      <c r="D11">
        <v>2026</v>
      </c>
      <c r="E11">
        <v>850</v>
      </c>
      <c r="F11">
        <v>119.121</v>
      </c>
      <c r="G11">
        <v>183.95699999999999</v>
      </c>
      <c r="I11">
        <f>GEOMEAN(LBLPLL_ph5[[#This Row],[Column3]],LBLPLL_ph5[[#This Row],[Column7]])</f>
        <v>202.77091781860631</v>
      </c>
    </row>
    <row r="12" spans="1:9" x14ac:dyDescent="0.35">
      <c r="A12" t="s">
        <v>23</v>
      </c>
      <c r="B12">
        <v>50739.891000000003</v>
      </c>
      <c r="C12">
        <v>279.27199999999999</v>
      </c>
      <c r="D12">
        <v>606</v>
      </c>
      <c r="E12">
        <v>931</v>
      </c>
      <c r="F12">
        <v>64.534000000000006</v>
      </c>
      <c r="G12">
        <v>241.14099999999999</v>
      </c>
      <c r="I12">
        <f>GEOMEAN(LBLPLL_ph5[[#This Row],[Column3]],LBLPLL_ph5[[#This Row],[Column7]])</f>
        <v>259.50708921337775</v>
      </c>
    </row>
    <row r="13" spans="1:9" x14ac:dyDescent="0.35">
      <c r="A13" t="s">
        <v>24</v>
      </c>
      <c r="B13">
        <v>60591.470999999998</v>
      </c>
      <c r="C13">
        <v>278.08300000000003</v>
      </c>
      <c r="D13">
        <v>353.25799999999998</v>
      </c>
      <c r="E13">
        <v>332.63499999999999</v>
      </c>
      <c r="F13">
        <v>0</v>
      </c>
      <c r="G13">
        <v>277.41699999999997</v>
      </c>
      <c r="I13">
        <f>GEOMEAN(LBLPLL_ph5[[#This Row],[Column3]],LBLPLL_ph5[[#This Row],[Column7]])</f>
        <v>277.74980037976627</v>
      </c>
    </row>
    <row r="14" spans="1:9" x14ac:dyDescent="0.35">
      <c r="A14" t="s">
        <v>25</v>
      </c>
      <c r="B14">
        <v>29792.959999999999</v>
      </c>
      <c r="C14">
        <v>195.25700000000001</v>
      </c>
      <c r="D14">
        <v>718.49099999999999</v>
      </c>
      <c r="E14">
        <v>204.238</v>
      </c>
      <c r="F14">
        <v>90</v>
      </c>
      <c r="G14">
        <v>194.25899999999999</v>
      </c>
      <c r="I14">
        <f>GEOMEAN(LBLPLL_ph5[[#This Row],[Column3]],LBLPLL_ph5[[#This Row],[Column7]])</f>
        <v>194.75736074151342</v>
      </c>
    </row>
    <row r="15" spans="1:9" x14ac:dyDescent="0.35">
      <c r="A15" t="s">
        <v>26</v>
      </c>
      <c r="B15">
        <v>32645.855</v>
      </c>
      <c r="C15">
        <v>206.899</v>
      </c>
      <c r="D15">
        <v>452.05099999999999</v>
      </c>
      <c r="E15">
        <v>326.64699999999999</v>
      </c>
      <c r="F15">
        <v>90</v>
      </c>
      <c r="G15">
        <v>200.911</v>
      </c>
      <c r="I15">
        <f>GEOMEAN(LBLPLL_ph5[[#This Row],[Column3]],LBLPLL_ph5[[#This Row],[Column7]])</f>
        <v>203.88301790242363</v>
      </c>
    </row>
    <row r="16" spans="1:9" x14ac:dyDescent="0.35">
      <c r="A16" t="s">
        <v>27</v>
      </c>
      <c r="B16">
        <v>40505.697</v>
      </c>
      <c r="C16">
        <v>304.58199999999999</v>
      </c>
      <c r="D16">
        <v>570</v>
      </c>
      <c r="E16">
        <v>1894</v>
      </c>
      <c r="F16">
        <v>65.617999999999995</v>
      </c>
      <c r="G16">
        <v>179.928</v>
      </c>
      <c r="I16">
        <f>GEOMEAN(LBLPLL_ph5[[#This Row],[Column3]],LBLPLL_ph5[[#This Row],[Column7]])</f>
        <v>234.10004292182435</v>
      </c>
    </row>
    <row r="17" spans="1:9" x14ac:dyDescent="0.35">
      <c r="A17" t="s">
        <v>28</v>
      </c>
      <c r="B17">
        <v>33775.660000000003</v>
      </c>
      <c r="C17">
        <v>217.803</v>
      </c>
      <c r="D17">
        <v>217</v>
      </c>
      <c r="E17">
        <v>1563</v>
      </c>
      <c r="F17">
        <v>72.948999999999998</v>
      </c>
      <c r="G17">
        <v>203.47300000000001</v>
      </c>
      <c r="I17">
        <f>GEOMEAN(LBLPLL_ph5[[#This Row],[Column3]],LBLPLL_ph5[[#This Row],[Column7]])</f>
        <v>210.51610346716947</v>
      </c>
    </row>
    <row r="18" spans="1:9" x14ac:dyDescent="0.35">
      <c r="A18" t="s">
        <v>29</v>
      </c>
      <c r="B18">
        <v>37590.178</v>
      </c>
      <c r="C18">
        <v>241.71199999999999</v>
      </c>
      <c r="D18">
        <v>1422</v>
      </c>
      <c r="E18">
        <v>1536</v>
      </c>
      <c r="F18">
        <v>9.8249999999999993</v>
      </c>
      <c r="G18">
        <v>214.31100000000001</v>
      </c>
      <c r="I18">
        <f>GEOMEAN(LBLPLL_ph5[[#This Row],[Column3]],LBLPLL_ph5[[#This Row],[Column7]])</f>
        <v>227.59951764448007</v>
      </c>
    </row>
    <row r="19" spans="1:9" x14ac:dyDescent="0.35">
      <c r="A19" t="s">
        <v>30</v>
      </c>
      <c r="B19">
        <v>42341.976999999999</v>
      </c>
      <c r="C19">
        <v>272.33999999999997</v>
      </c>
      <c r="D19">
        <v>806</v>
      </c>
      <c r="E19">
        <v>784</v>
      </c>
      <c r="F19">
        <v>67.977999999999994</v>
      </c>
      <c r="G19">
        <v>219.483</v>
      </c>
      <c r="I19">
        <f>GEOMEAN(LBLPLL_ph5[[#This Row],[Column3]],LBLPLL_ph5[[#This Row],[Column7]])</f>
        <v>244.48721892974282</v>
      </c>
    </row>
    <row r="20" spans="1:9" x14ac:dyDescent="0.35">
      <c r="A20" t="s">
        <v>31</v>
      </c>
      <c r="B20">
        <v>36424.190999999999</v>
      </c>
      <c r="C20">
        <v>219.53899999999999</v>
      </c>
      <c r="D20">
        <v>197.41900000000001</v>
      </c>
      <c r="E20">
        <v>435.08600000000001</v>
      </c>
      <c r="F20">
        <v>90</v>
      </c>
      <c r="G20">
        <v>211.22300000000001</v>
      </c>
      <c r="I20">
        <f>GEOMEAN(LBLPLL_ph5[[#This Row],[Column3]],LBLPLL_ph5[[#This Row],[Column7]])</f>
        <v>215.34086049098997</v>
      </c>
    </row>
    <row r="21" spans="1:9" x14ac:dyDescent="0.35">
      <c r="A21" t="s">
        <v>32</v>
      </c>
      <c r="B21">
        <v>10949.187</v>
      </c>
      <c r="C21">
        <v>120.746</v>
      </c>
      <c r="D21">
        <v>781.52499999999998</v>
      </c>
      <c r="E21">
        <v>449.39</v>
      </c>
      <c r="F21">
        <v>90</v>
      </c>
      <c r="G21">
        <v>115.42400000000001</v>
      </c>
      <c r="I21">
        <f>GEOMEAN(LBLPLL_ph5[[#This Row],[Column3]],LBLPLL_ph5[[#This Row],[Column7]])</f>
        <v>118.05501388759394</v>
      </c>
    </row>
    <row r="22" spans="1:9" x14ac:dyDescent="0.35">
      <c r="A22" t="s">
        <v>33</v>
      </c>
      <c r="B22">
        <v>90382.993000000002</v>
      </c>
      <c r="C22">
        <v>345.608</v>
      </c>
      <c r="D22">
        <v>3.992</v>
      </c>
      <c r="E22">
        <v>208.72800000000001</v>
      </c>
      <c r="F22">
        <v>0</v>
      </c>
      <c r="G22">
        <v>332.96699999999998</v>
      </c>
      <c r="I22">
        <f>GEOMEAN(LBLPLL_ph5[[#This Row],[Column3]],LBLPLL_ph5[[#This Row],[Column7]])</f>
        <v>339.22862340315567</v>
      </c>
    </row>
    <row r="23" spans="1:9" x14ac:dyDescent="0.35">
      <c r="A23" t="s">
        <v>34</v>
      </c>
      <c r="B23">
        <v>15225.873</v>
      </c>
      <c r="C23">
        <v>170.511</v>
      </c>
      <c r="D23">
        <v>1827</v>
      </c>
      <c r="E23">
        <v>851</v>
      </c>
      <c r="F23">
        <v>161.459</v>
      </c>
      <c r="G23">
        <v>129.33600000000001</v>
      </c>
      <c r="I23">
        <f>GEOMEAN(LBLPLL_ph5[[#This Row],[Column3]],LBLPLL_ph5[[#This Row],[Column7]])</f>
        <v>148.50323463143826</v>
      </c>
    </row>
    <row r="24" spans="1:9" x14ac:dyDescent="0.35">
      <c r="A24" t="s">
        <v>35</v>
      </c>
      <c r="B24">
        <v>27661.919999999998</v>
      </c>
      <c r="C24">
        <v>200.911</v>
      </c>
      <c r="D24">
        <v>610.21900000000005</v>
      </c>
      <c r="E24">
        <v>325.649</v>
      </c>
      <c r="F24">
        <v>90</v>
      </c>
      <c r="G24">
        <v>175.29900000000001</v>
      </c>
      <c r="I24">
        <f>GEOMEAN(LBLPLL_ph5[[#This Row],[Column3]],LBLPLL_ph5[[#This Row],[Column7]])</f>
        <v>187.66858391590213</v>
      </c>
    </row>
    <row r="25" spans="1:9" x14ac:dyDescent="0.35">
      <c r="A25" t="s">
        <v>36</v>
      </c>
      <c r="B25">
        <v>34380.449999999997</v>
      </c>
      <c r="C25">
        <v>211.22300000000001</v>
      </c>
      <c r="D25">
        <v>287.72899999999998</v>
      </c>
      <c r="E25">
        <v>238.66499999999999</v>
      </c>
      <c r="F25">
        <v>0</v>
      </c>
      <c r="G25">
        <v>207.23099999999999</v>
      </c>
      <c r="I25">
        <f>GEOMEAN(LBLPLL_ph5[[#This Row],[Column3]],LBLPLL_ph5[[#This Row],[Column7]])</f>
        <v>209.21747898538496</v>
      </c>
    </row>
    <row r="26" spans="1:9" x14ac:dyDescent="0.35">
      <c r="A26" t="s">
        <v>37</v>
      </c>
      <c r="B26">
        <v>22491.657999999999</v>
      </c>
      <c r="C26">
        <v>188.60400000000001</v>
      </c>
      <c r="D26">
        <v>-45.570999999999998</v>
      </c>
      <c r="E26">
        <v>438.57900000000001</v>
      </c>
      <c r="F26">
        <v>0</v>
      </c>
      <c r="G26">
        <v>186.608</v>
      </c>
      <c r="I26">
        <f>GEOMEAN(LBLPLL_ph5[[#This Row],[Column3]],LBLPLL_ph5[[#This Row],[Column7]])</f>
        <v>187.60334547123622</v>
      </c>
    </row>
    <row r="27" spans="1:9" x14ac:dyDescent="0.35">
      <c r="A27" t="s">
        <v>38</v>
      </c>
      <c r="B27">
        <v>144247.30300000001</v>
      </c>
      <c r="C27">
        <v>518.03200000000004</v>
      </c>
      <c r="D27">
        <v>144</v>
      </c>
      <c r="E27">
        <v>945</v>
      </c>
      <c r="F27">
        <v>168.66800000000001</v>
      </c>
      <c r="G27">
        <v>410.06200000000001</v>
      </c>
      <c r="I27">
        <f>GEOMEAN(LBLPLL_ph5[[#This Row],[Column3]],LBLPLL_ph5[[#This Row],[Column7]])</f>
        <v>460.89612493923187</v>
      </c>
    </row>
    <row r="28" spans="1:9" x14ac:dyDescent="0.35">
      <c r="A28" t="s">
        <v>39</v>
      </c>
      <c r="B28">
        <v>29606.965</v>
      </c>
      <c r="C28">
        <v>210.52199999999999</v>
      </c>
      <c r="D28">
        <v>1814</v>
      </c>
      <c r="E28">
        <v>1276</v>
      </c>
      <c r="F28">
        <v>45.576000000000001</v>
      </c>
      <c r="G28">
        <v>181.77699999999999</v>
      </c>
      <c r="I28">
        <f>GEOMEAN(LBLPLL_ph5[[#This Row],[Column3]],LBLPLL_ph5[[#This Row],[Column7]])</f>
        <v>195.62223185006351</v>
      </c>
    </row>
    <row r="29" spans="1:9" x14ac:dyDescent="0.35">
      <c r="A29" t="s">
        <v>40</v>
      </c>
      <c r="B29">
        <v>11889.456</v>
      </c>
      <c r="C29">
        <v>162.69200000000001</v>
      </c>
      <c r="D29">
        <v>2350</v>
      </c>
      <c r="E29">
        <v>1170</v>
      </c>
      <c r="F29">
        <v>96.456999999999994</v>
      </c>
      <c r="G29">
        <v>102.696</v>
      </c>
      <c r="I29">
        <f>GEOMEAN(LBLPLL_ph5[[#This Row],[Column3]],LBLPLL_ph5[[#This Row],[Column7]])</f>
        <v>129.25872362049691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30224-FBE8-4970-8D10-618C5D57B115}">
  <sheetPr>
    <tabColor theme="4"/>
  </sheetPr>
  <dimension ref="A1:O25"/>
  <sheetViews>
    <sheetView topLeftCell="A4" workbookViewId="0">
      <selection activeCell="K2" sqref="K2:K24"/>
    </sheetView>
  </sheetViews>
  <sheetFormatPr baseColWidth="10" defaultRowHeight="14.5" x14ac:dyDescent="0.35"/>
  <sheetData>
    <row r="1" spans="1:15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145</v>
      </c>
      <c r="I1" t="s">
        <v>146</v>
      </c>
      <c r="K1" t="s">
        <v>130</v>
      </c>
    </row>
    <row r="2" spans="1:15" x14ac:dyDescent="0.35">
      <c r="A2">
        <v>1</v>
      </c>
      <c r="B2" s="26">
        <v>34033686</v>
      </c>
      <c r="C2" s="26">
        <v>213219</v>
      </c>
      <c r="D2" s="26">
        <v>47567</v>
      </c>
      <c r="E2" s="26">
        <v>334464</v>
      </c>
      <c r="F2">
        <v>0</v>
      </c>
      <c r="G2" s="26">
        <v>203240</v>
      </c>
      <c r="H2">
        <f>C2/1000</f>
        <v>213.21899999999999</v>
      </c>
      <c r="I2">
        <f>G2/1000</f>
        <v>203.24</v>
      </c>
      <c r="K2">
        <f>GEOMEAN(I2,H2)</f>
        <v>208.16971335907633</v>
      </c>
    </row>
    <row r="3" spans="1:15" x14ac:dyDescent="0.35">
      <c r="A3">
        <v>2</v>
      </c>
      <c r="B3" s="26">
        <v>42203338</v>
      </c>
      <c r="C3" s="26">
        <v>258813</v>
      </c>
      <c r="D3" s="26">
        <v>1028000</v>
      </c>
      <c r="E3" s="26">
        <v>1388000</v>
      </c>
      <c r="F3" s="26">
        <v>172838</v>
      </c>
      <c r="G3" s="26">
        <v>226077</v>
      </c>
      <c r="H3">
        <f t="shared" ref="H3:H25" si="0">C3/1000</f>
        <v>258.81299999999999</v>
      </c>
      <c r="I3">
        <f t="shared" ref="I3:I25" si="1">G3/1000</f>
        <v>226.077</v>
      </c>
      <c r="K3">
        <f t="shared" ref="K3:K24" si="2">GEOMEAN(I3,H3)</f>
        <v>241.89184897594214</v>
      </c>
      <c r="M3" s="30" t="s">
        <v>147</v>
      </c>
      <c r="N3" s="30"/>
      <c r="O3" s="30"/>
    </row>
    <row r="4" spans="1:15" x14ac:dyDescent="0.35">
      <c r="A4">
        <v>3</v>
      </c>
      <c r="B4" s="26">
        <v>37712773</v>
      </c>
      <c r="C4" s="26">
        <v>255056</v>
      </c>
      <c r="D4" s="26">
        <v>1392000</v>
      </c>
      <c r="E4" s="26">
        <v>744000</v>
      </c>
      <c r="F4" s="26">
        <v>5688</v>
      </c>
      <c r="G4" s="26">
        <v>208770</v>
      </c>
      <c r="H4">
        <f t="shared" si="0"/>
        <v>255.05600000000001</v>
      </c>
      <c r="I4">
        <f t="shared" si="1"/>
        <v>208.77</v>
      </c>
      <c r="K4">
        <f t="shared" si="2"/>
        <v>230.75537072839714</v>
      </c>
      <c r="M4" s="30"/>
      <c r="N4" s="30"/>
      <c r="O4" s="30"/>
    </row>
    <row r="5" spans="1:15" x14ac:dyDescent="0.35">
      <c r="A5">
        <v>4</v>
      </c>
      <c r="B5" s="26">
        <v>58137898</v>
      </c>
      <c r="C5" s="26">
        <v>369502</v>
      </c>
      <c r="D5" s="26">
        <v>711000</v>
      </c>
      <c r="E5" s="26">
        <v>48000</v>
      </c>
      <c r="F5" s="26">
        <v>104387</v>
      </c>
      <c r="G5" s="26">
        <v>221221</v>
      </c>
      <c r="H5">
        <f t="shared" si="0"/>
        <v>369.50200000000001</v>
      </c>
      <c r="I5">
        <f t="shared" si="1"/>
        <v>221.221</v>
      </c>
      <c r="K5">
        <f t="shared" si="2"/>
        <v>285.904882683035</v>
      </c>
      <c r="M5" s="30"/>
      <c r="N5" s="30"/>
      <c r="O5" s="30"/>
    </row>
    <row r="6" spans="1:15" x14ac:dyDescent="0.35">
      <c r="A6">
        <v>5</v>
      </c>
      <c r="B6" s="26">
        <v>72544770</v>
      </c>
      <c r="C6" s="26">
        <v>349608</v>
      </c>
      <c r="D6">
        <v>0</v>
      </c>
      <c r="E6" s="26">
        <v>654000</v>
      </c>
      <c r="F6" s="26">
        <v>131760</v>
      </c>
      <c r="G6" s="26">
        <v>294022</v>
      </c>
      <c r="H6">
        <f t="shared" si="0"/>
        <v>349.608</v>
      </c>
      <c r="I6">
        <f t="shared" si="1"/>
        <v>294.02199999999999</v>
      </c>
      <c r="K6">
        <f t="shared" si="2"/>
        <v>320.61260638970515</v>
      </c>
      <c r="M6" s="30"/>
      <c r="N6" s="30"/>
      <c r="O6" s="30"/>
    </row>
    <row r="7" spans="1:15" x14ac:dyDescent="0.35">
      <c r="A7">
        <v>6</v>
      </c>
      <c r="B7" s="26">
        <v>33977257</v>
      </c>
      <c r="C7" s="26">
        <v>221599</v>
      </c>
      <c r="D7" s="26">
        <v>688000</v>
      </c>
      <c r="E7" s="26">
        <v>892000</v>
      </c>
      <c r="F7" s="26">
        <v>94649</v>
      </c>
      <c r="G7" s="26">
        <v>198759</v>
      </c>
      <c r="H7">
        <f t="shared" si="0"/>
        <v>221.59899999999999</v>
      </c>
      <c r="I7">
        <f t="shared" si="1"/>
        <v>198.75899999999999</v>
      </c>
      <c r="K7">
        <f t="shared" si="2"/>
        <v>209.86851989043043</v>
      </c>
      <c r="M7" s="30"/>
      <c r="N7" s="30"/>
      <c r="O7" s="30"/>
    </row>
    <row r="8" spans="1:15" x14ac:dyDescent="0.35">
      <c r="A8">
        <v>7</v>
      </c>
      <c r="B8" s="26">
        <v>58928795</v>
      </c>
      <c r="C8" s="26">
        <v>289683</v>
      </c>
      <c r="D8" s="26">
        <v>981000</v>
      </c>
      <c r="E8" s="26">
        <v>1002000</v>
      </c>
      <c r="F8" s="26">
        <v>171814</v>
      </c>
      <c r="G8" s="26">
        <v>264688</v>
      </c>
      <c r="H8">
        <f t="shared" si="0"/>
        <v>289.68299999999999</v>
      </c>
      <c r="I8">
        <f t="shared" si="1"/>
        <v>264.68799999999999</v>
      </c>
      <c r="K8">
        <f t="shared" si="2"/>
        <v>276.90361843789617</v>
      </c>
      <c r="M8" s="30"/>
      <c r="N8" s="30"/>
      <c r="O8" s="30"/>
    </row>
    <row r="9" spans="1:15" x14ac:dyDescent="0.35">
      <c r="A9">
        <v>8</v>
      </c>
      <c r="B9" s="26">
        <v>31912162</v>
      </c>
      <c r="C9" s="26">
        <v>212045</v>
      </c>
      <c r="D9" s="26">
        <v>1717000</v>
      </c>
      <c r="E9" s="26">
        <v>251000</v>
      </c>
      <c r="F9" s="26">
        <v>117972</v>
      </c>
      <c r="G9" s="26">
        <v>195430</v>
      </c>
      <c r="H9">
        <f t="shared" si="0"/>
        <v>212.04499999999999</v>
      </c>
      <c r="I9">
        <f t="shared" si="1"/>
        <v>195.43</v>
      </c>
      <c r="K9">
        <f t="shared" si="2"/>
        <v>203.56805827535911</v>
      </c>
      <c r="M9" s="30"/>
      <c r="N9" s="30"/>
      <c r="O9" s="30"/>
    </row>
    <row r="10" spans="1:15" x14ac:dyDescent="0.35">
      <c r="A10">
        <v>9</v>
      </c>
      <c r="B10" s="26">
        <v>26574603</v>
      </c>
      <c r="C10" s="26">
        <v>197164</v>
      </c>
      <c r="D10" s="26">
        <v>1394000</v>
      </c>
      <c r="E10" s="26">
        <v>1129000</v>
      </c>
      <c r="F10" s="26">
        <v>72727</v>
      </c>
      <c r="G10" s="26">
        <v>175553</v>
      </c>
      <c r="H10">
        <f t="shared" si="0"/>
        <v>197.16399999999999</v>
      </c>
      <c r="I10">
        <f t="shared" si="1"/>
        <v>175.553</v>
      </c>
      <c r="K10">
        <f t="shared" si="2"/>
        <v>186.04497222983477</v>
      </c>
      <c r="M10" s="30"/>
      <c r="N10" s="30"/>
      <c r="O10" s="30"/>
    </row>
    <row r="11" spans="1:15" x14ac:dyDescent="0.35">
      <c r="A11">
        <v>10</v>
      </c>
      <c r="B11" s="26">
        <v>25924226</v>
      </c>
      <c r="C11" s="26">
        <v>201537</v>
      </c>
      <c r="D11" s="26">
        <v>1201000</v>
      </c>
      <c r="E11" s="26">
        <v>979000</v>
      </c>
      <c r="F11" s="26">
        <v>174412</v>
      </c>
      <c r="G11" s="26">
        <v>168342</v>
      </c>
      <c r="H11">
        <f t="shared" si="0"/>
        <v>201.53700000000001</v>
      </c>
      <c r="I11">
        <f t="shared" si="1"/>
        <v>168.34200000000001</v>
      </c>
      <c r="K11">
        <f t="shared" si="2"/>
        <v>184.19321826277971</v>
      </c>
      <c r="M11" s="30"/>
      <c r="N11" s="30"/>
      <c r="O11" s="30"/>
    </row>
    <row r="12" spans="1:15" x14ac:dyDescent="0.35">
      <c r="A12">
        <v>11</v>
      </c>
      <c r="B12" s="26">
        <v>72641253</v>
      </c>
      <c r="C12" s="26">
        <v>332481</v>
      </c>
      <c r="D12" s="26">
        <v>1258000</v>
      </c>
      <c r="E12" s="26">
        <v>1076000</v>
      </c>
      <c r="F12" s="26">
        <v>39072</v>
      </c>
      <c r="G12" s="26">
        <v>284445</v>
      </c>
      <c r="H12">
        <f t="shared" si="0"/>
        <v>332.48099999999999</v>
      </c>
      <c r="I12">
        <f t="shared" si="1"/>
        <v>284.44499999999999</v>
      </c>
      <c r="K12">
        <f t="shared" si="2"/>
        <v>307.52651600309201</v>
      </c>
      <c r="M12" s="30"/>
      <c r="N12" s="30"/>
      <c r="O12" s="30"/>
    </row>
    <row r="13" spans="1:15" x14ac:dyDescent="0.35">
      <c r="A13">
        <v>12</v>
      </c>
      <c r="B13" s="26">
        <v>42475084</v>
      </c>
      <c r="C13" s="26">
        <v>262820</v>
      </c>
      <c r="D13" s="26">
        <v>396000</v>
      </c>
      <c r="E13" s="26">
        <v>507000</v>
      </c>
      <c r="F13" s="26">
        <v>39917</v>
      </c>
      <c r="G13" s="26">
        <v>207411</v>
      </c>
      <c r="H13">
        <f t="shared" si="0"/>
        <v>262.82</v>
      </c>
      <c r="I13">
        <f t="shared" si="1"/>
        <v>207.411</v>
      </c>
      <c r="K13">
        <f t="shared" si="2"/>
        <v>233.47753429398725</v>
      </c>
      <c r="M13" s="30"/>
      <c r="N13" s="30"/>
      <c r="O13" s="30"/>
    </row>
    <row r="14" spans="1:15" x14ac:dyDescent="0.35">
      <c r="A14">
        <v>13</v>
      </c>
      <c r="B14" s="26">
        <v>42225024</v>
      </c>
      <c r="C14" s="26">
        <v>276713</v>
      </c>
      <c r="D14" s="26">
        <v>1549000</v>
      </c>
      <c r="E14" s="26">
        <v>406000</v>
      </c>
      <c r="F14" s="26">
        <v>173789</v>
      </c>
      <c r="G14" s="26">
        <v>196664</v>
      </c>
      <c r="H14">
        <f t="shared" si="0"/>
        <v>276.71300000000002</v>
      </c>
      <c r="I14">
        <f t="shared" si="1"/>
        <v>196.66399999999999</v>
      </c>
      <c r="K14">
        <f t="shared" si="2"/>
        <v>233.27984360419998</v>
      </c>
      <c r="M14" s="30"/>
      <c r="N14" s="30"/>
      <c r="O14" s="30"/>
    </row>
    <row r="15" spans="1:15" x14ac:dyDescent="0.35">
      <c r="A15">
        <v>14</v>
      </c>
      <c r="B15" s="26">
        <v>107634903</v>
      </c>
      <c r="C15" s="26">
        <v>462170</v>
      </c>
      <c r="D15" s="26">
        <v>735000</v>
      </c>
      <c r="E15" s="26">
        <v>1868000</v>
      </c>
      <c r="F15" s="26">
        <v>35154</v>
      </c>
      <c r="G15" s="26">
        <v>297751</v>
      </c>
      <c r="H15">
        <f t="shared" si="0"/>
        <v>462.17</v>
      </c>
      <c r="I15">
        <f t="shared" si="1"/>
        <v>297.75099999999998</v>
      </c>
      <c r="K15">
        <f t="shared" si="2"/>
        <v>370.96034784057446</v>
      </c>
      <c r="M15" s="30"/>
      <c r="N15" s="30"/>
      <c r="O15" s="30"/>
    </row>
    <row r="16" spans="1:15" x14ac:dyDescent="0.35">
      <c r="A16">
        <v>15</v>
      </c>
      <c r="B16" s="26">
        <v>28430245</v>
      </c>
      <c r="C16" s="26">
        <v>192263</v>
      </c>
      <c r="D16" s="26">
        <v>421781</v>
      </c>
      <c r="E16" s="26">
        <v>302698</v>
      </c>
      <c r="F16" s="26">
        <v>90000</v>
      </c>
      <c r="G16" s="26">
        <v>188271</v>
      </c>
      <c r="H16">
        <f t="shared" si="0"/>
        <v>192.26300000000001</v>
      </c>
      <c r="I16">
        <f t="shared" si="1"/>
        <v>188.27099999999999</v>
      </c>
      <c r="K16">
        <f t="shared" si="2"/>
        <v>190.25653017176572</v>
      </c>
    </row>
    <row r="17" spans="1:11" x14ac:dyDescent="0.35">
      <c r="A17">
        <v>16</v>
      </c>
      <c r="B17" s="26">
        <v>13412497</v>
      </c>
      <c r="C17" s="26">
        <v>141516</v>
      </c>
      <c r="D17" s="26">
        <v>1765000</v>
      </c>
      <c r="E17" s="26">
        <v>1560000</v>
      </c>
      <c r="F17" s="26">
        <v>60422</v>
      </c>
      <c r="G17" s="26">
        <v>122077</v>
      </c>
      <c r="H17">
        <f t="shared" si="0"/>
        <v>141.51599999999999</v>
      </c>
      <c r="I17">
        <f t="shared" si="1"/>
        <v>122.077</v>
      </c>
      <c r="K17">
        <f t="shared" si="2"/>
        <v>131.43762296998526</v>
      </c>
    </row>
    <row r="18" spans="1:11" x14ac:dyDescent="0.35">
      <c r="A18">
        <v>17</v>
      </c>
      <c r="B18" s="26">
        <v>38559104</v>
      </c>
      <c r="C18" s="26">
        <v>237784</v>
      </c>
      <c r="D18" s="26">
        <v>841000</v>
      </c>
      <c r="E18" s="26">
        <v>942000</v>
      </c>
      <c r="F18" s="26">
        <v>162832</v>
      </c>
      <c r="G18" s="26">
        <v>210452</v>
      </c>
      <c r="H18">
        <f t="shared" si="0"/>
        <v>237.78399999999999</v>
      </c>
      <c r="I18">
        <f t="shared" si="1"/>
        <v>210.452</v>
      </c>
      <c r="K18">
        <f t="shared" si="2"/>
        <v>223.70095745883609</v>
      </c>
    </row>
    <row r="19" spans="1:11" x14ac:dyDescent="0.35">
      <c r="A19">
        <v>18</v>
      </c>
      <c r="B19" s="26">
        <v>60815197</v>
      </c>
      <c r="C19" s="26">
        <v>322938</v>
      </c>
      <c r="D19" s="26">
        <v>778000</v>
      </c>
      <c r="E19" s="26">
        <v>4000</v>
      </c>
      <c r="F19" s="26">
        <v>137171</v>
      </c>
      <c r="G19" s="26">
        <v>243489</v>
      </c>
      <c r="H19">
        <f t="shared" si="0"/>
        <v>322.93799999999999</v>
      </c>
      <c r="I19">
        <f t="shared" si="1"/>
        <v>243.489</v>
      </c>
      <c r="K19">
        <f t="shared" si="2"/>
        <v>280.41371343427556</v>
      </c>
    </row>
    <row r="20" spans="1:11" x14ac:dyDescent="0.35">
      <c r="A20">
        <v>19</v>
      </c>
      <c r="B20" s="26">
        <v>50309257</v>
      </c>
      <c r="C20" s="26">
        <v>371762</v>
      </c>
      <c r="D20" s="26">
        <v>174000</v>
      </c>
      <c r="E20" s="26">
        <v>994000</v>
      </c>
      <c r="F20" s="26">
        <v>131736</v>
      </c>
      <c r="G20" s="26">
        <v>229925</v>
      </c>
      <c r="H20">
        <f t="shared" si="0"/>
        <v>371.762</v>
      </c>
      <c r="I20">
        <f t="shared" si="1"/>
        <v>229.92500000000001</v>
      </c>
      <c r="K20">
        <f t="shared" si="2"/>
        <v>292.36514472487994</v>
      </c>
    </row>
    <row r="21" spans="1:11" x14ac:dyDescent="0.35">
      <c r="A21">
        <v>20</v>
      </c>
      <c r="B21" s="26">
        <v>26213123</v>
      </c>
      <c r="C21" s="26">
        <v>189985</v>
      </c>
      <c r="D21" s="26">
        <v>912000</v>
      </c>
      <c r="E21" s="26">
        <v>962000</v>
      </c>
      <c r="F21" s="26">
        <v>164358</v>
      </c>
      <c r="G21" s="26">
        <v>177819</v>
      </c>
      <c r="H21">
        <f t="shared" si="0"/>
        <v>189.98500000000001</v>
      </c>
      <c r="I21">
        <f t="shared" si="1"/>
        <v>177.81899999999999</v>
      </c>
      <c r="K21">
        <f t="shared" si="2"/>
        <v>183.80136755476005</v>
      </c>
    </row>
    <row r="22" spans="1:11" x14ac:dyDescent="0.35">
      <c r="A22">
        <v>21</v>
      </c>
      <c r="B22" s="26">
        <v>64288151</v>
      </c>
      <c r="C22" s="26">
        <v>300040</v>
      </c>
      <c r="D22" s="26">
        <v>1718000</v>
      </c>
      <c r="E22" s="26">
        <v>485000</v>
      </c>
      <c r="F22" s="26">
        <v>118327</v>
      </c>
      <c r="G22" s="26">
        <v>275884</v>
      </c>
      <c r="H22">
        <f t="shared" si="0"/>
        <v>300.04000000000002</v>
      </c>
      <c r="I22">
        <f t="shared" si="1"/>
        <v>275.88400000000001</v>
      </c>
      <c r="K22">
        <f t="shared" si="2"/>
        <v>287.7085945188291</v>
      </c>
    </row>
    <row r="23" spans="1:11" x14ac:dyDescent="0.35">
      <c r="A23">
        <v>22</v>
      </c>
      <c r="B23" s="26">
        <v>37225046</v>
      </c>
      <c r="C23" s="26">
        <v>231146</v>
      </c>
      <c r="D23" s="26">
        <v>1190000</v>
      </c>
      <c r="E23" s="26">
        <v>1697000</v>
      </c>
      <c r="F23" s="26">
        <v>37810</v>
      </c>
      <c r="G23" s="26">
        <v>209092</v>
      </c>
      <c r="H23">
        <f t="shared" si="0"/>
        <v>231.14599999999999</v>
      </c>
      <c r="I23">
        <f t="shared" si="1"/>
        <v>209.09200000000001</v>
      </c>
      <c r="K23">
        <f t="shared" si="2"/>
        <v>219.84262423834011</v>
      </c>
    </row>
    <row r="24" spans="1:11" x14ac:dyDescent="0.35">
      <c r="A24">
        <v>23</v>
      </c>
      <c r="B24" s="26">
        <v>38755611</v>
      </c>
      <c r="C24" s="26">
        <v>227855</v>
      </c>
      <c r="D24" s="26">
        <v>108106</v>
      </c>
      <c r="E24" s="26">
        <v>192762</v>
      </c>
      <c r="F24">
        <v>0</v>
      </c>
      <c r="G24" s="26">
        <v>216545</v>
      </c>
      <c r="H24">
        <f t="shared" si="0"/>
        <v>227.85499999999999</v>
      </c>
      <c r="I24">
        <f t="shared" si="1"/>
        <v>216.54499999999999</v>
      </c>
      <c r="K24">
        <f t="shared" si="2"/>
        <v>222.12802834176509</v>
      </c>
    </row>
    <row r="25" spans="1:11" x14ac:dyDescent="0.35">
      <c r="H25">
        <f t="shared" si="0"/>
        <v>0</v>
      </c>
      <c r="I25">
        <f t="shared" si="1"/>
        <v>0</v>
      </c>
    </row>
  </sheetData>
  <mergeCells count="1">
    <mergeCell ref="M3:O15"/>
  </mergeCells>
  <pageMargins left="0.7" right="0.7" top="0.75" bottom="0.75" header="0.3" footer="0.3"/>
  <pageSetup paperSize="0" orientation="portrait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99025-2D72-4D33-9D44-16772322621A}">
  <sheetPr>
    <tabColor theme="4"/>
  </sheetPr>
  <dimension ref="A1:I49"/>
  <sheetViews>
    <sheetView topLeftCell="A29" workbookViewId="0">
      <selection activeCell="I3" sqref="I3:I49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</row>
    <row r="3" spans="1:9" x14ac:dyDescent="0.35">
      <c r="A3" t="s">
        <v>14</v>
      </c>
      <c r="B3">
        <v>33956.345000000001</v>
      </c>
      <c r="C3">
        <v>219.53899999999999</v>
      </c>
      <c r="D3">
        <v>338.29</v>
      </c>
      <c r="E3">
        <v>188.27099999999999</v>
      </c>
      <c r="F3">
        <v>0</v>
      </c>
      <c r="G3">
        <v>196.92</v>
      </c>
      <c r="I3">
        <f>GEOMEAN(C3,G3)</f>
        <v>207.92214860375023</v>
      </c>
    </row>
    <row r="4" spans="1:9" x14ac:dyDescent="0.35">
      <c r="A4" t="s">
        <v>15</v>
      </c>
      <c r="B4">
        <v>24685.102999999999</v>
      </c>
      <c r="C4">
        <v>178.292</v>
      </c>
      <c r="D4">
        <v>593.75300000000004</v>
      </c>
      <c r="E4">
        <v>400.49200000000002</v>
      </c>
      <c r="F4">
        <v>0</v>
      </c>
      <c r="G4">
        <v>176.29599999999999</v>
      </c>
      <c r="I4">
        <f t="shared" ref="I4:I49" si="0">GEOMEAN(C4,G4)</f>
        <v>177.29119107276594</v>
      </c>
    </row>
    <row r="5" spans="1:9" x14ac:dyDescent="0.35">
      <c r="A5" t="s">
        <v>16</v>
      </c>
      <c r="B5">
        <v>47077.953999999998</v>
      </c>
      <c r="C5">
        <v>245.15199999999999</v>
      </c>
      <c r="D5">
        <v>527.39200000000005</v>
      </c>
      <c r="E5">
        <v>378.87099999999998</v>
      </c>
      <c r="F5">
        <v>90</v>
      </c>
      <c r="G5">
        <v>244.48699999999999</v>
      </c>
      <c r="I5">
        <f t="shared" si="0"/>
        <v>244.81927420854754</v>
      </c>
    </row>
    <row r="6" spans="1:9" x14ac:dyDescent="0.35">
      <c r="A6" t="s">
        <v>17</v>
      </c>
      <c r="B6">
        <v>38930.985000000001</v>
      </c>
      <c r="C6">
        <v>225.19399999999999</v>
      </c>
      <c r="D6">
        <v>-3.6589999999999998</v>
      </c>
      <c r="E6">
        <v>171.97200000000001</v>
      </c>
      <c r="F6">
        <v>0</v>
      </c>
      <c r="G6">
        <v>220.87</v>
      </c>
      <c r="I6">
        <f t="shared" si="0"/>
        <v>223.02152088980114</v>
      </c>
    </row>
    <row r="7" spans="1:9" x14ac:dyDescent="0.35">
      <c r="A7" t="s">
        <v>18</v>
      </c>
      <c r="B7">
        <v>37111.745000000003</v>
      </c>
      <c r="C7">
        <v>218.874</v>
      </c>
      <c r="D7">
        <v>374.38</v>
      </c>
      <c r="E7">
        <v>389.51499999999999</v>
      </c>
      <c r="F7">
        <v>90</v>
      </c>
      <c r="G7">
        <v>215.88</v>
      </c>
      <c r="I7">
        <f t="shared" si="0"/>
        <v>217.37184527900573</v>
      </c>
    </row>
    <row r="8" spans="1:9" x14ac:dyDescent="0.35">
      <c r="A8" t="s">
        <v>19</v>
      </c>
      <c r="B8">
        <v>25666.311000000002</v>
      </c>
      <c r="C8">
        <v>183.28200000000001</v>
      </c>
      <c r="D8">
        <v>724.14599999999996</v>
      </c>
      <c r="E8">
        <v>583.44100000000003</v>
      </c>
      <c r="F8">
        <v>90</v>
      </c>
      <c r="G8">
        <v>178.292</v>
      </c>
      <c r="I8">
        <f t="shared" si="0"/>
        <v>180.76978271824083</v>
      </c>
    </row>
    <row r="9" spans="1:9" x14ac:dyDescent="0.35">
      <c r="A9" t="s">
        <v>20</v>
      </c>
      <c r="B9">
        <v>44361.928999999996</v>
      </c>
      <c r="C9">
        <v>239.83</v>
      </c>
      <c r="D9">
        <v>531.21799999999996</v>
      </c>
      <c r="E9">
        <v>467.35199999999998</v>
      </c>
      <c r="F9">
        <v>0</v>
      </c>
      <c r="G9">
        <v>235.505</v>
      </c>
      <c r="I9">
        <f t="shared" si="0"/>
        <v>237.65766166904865</v>
      </c>
    </row>
    <row r="10" spans="1:9" x14ac:dyDescent="0.35">
      <c r="A10" t="s">
        <v>21</v>
      </c>
      <c r="B10">
        <v>27191.454000000002</v>
      </c>
      <c r="C10">
        <v>188.27099999999999</v>
      </c>
      <c r="D10">
        <v>761.40099999999995</v>
      </c>
      <c r="E10">
        <v>187.93899999999999</v>
      </c>
      <c r="F10">
        <v>90</v>
      </c>
      <c r="G10">
        <v>184.28</v>
      </c>
      <c r="I10">
        <f t="shared" si="0"/>
        <v>186.26481116947451</v>
      </c>
    </row>
    <row r="11" spans="1:9" x14ac:dyDescent="0.35">
      <c r="A11" t="s">
        <v>22</v>
      </c>
      <c r="B11">
        <v>11737.982</v>
      </c>
      <c r="C11">
        <v>123.075</v>
      </c>
      <c r="D11">
        <v>343.113</v>
      </c>
      <c r="E11">
        <v>464.02600000000001</v>
      </c>
      <c r="F11">
        <v>90</v>
      </c>
      <c r="G11">
        <v>121.41200000000001</v>
      </c>
      <c r="I11">
        <f t="shared" si="0"/>
        <v>122.24067203676525</v>
      </c>
    </row>
    <row r="12" spans="1:9" x14ac:dyDescent="0.35">
      <c r="A12" t="s">
        <v>23</v>
      </c>
      <c r="B12">
        <v>66444.638999999996</v>
      </c>
      <c r="C12">
        <v>333.69799999999998</v>
      </c>
      <c r="D12">
        <v>920</v>
      </c>
      <c r="E12">
        <v>723</v>
      </c>
      <c r="F12">
        <v>4.5739999999999998</v>
      </c>
      <c r="G12">
        <v>252.297</v>
      </c>
      <c r="I12">
        <f t="shared" si="0"/>
        <v>290.15686155250575</v>
      </c>
    </row>
    <row r="13" spans="1:9" x14ac:dyDescent="0.35">
      <c r="A13" t="s">
        <v>24</v>
      </c>
      <c r="B13">
        <v>54499.75</v>
      </c>
      <c r="C13">
        <v>396.02100000000002</v>
      </c>
      <c r="D13">
        <v>1321</v>
      </c>
      <c r="E13">
        <v>1624</v>
      </c>
      <c r="F13">
        <v>86.244</v>
      </c>
      <c r="G13">
        <v>177.58600000000001</v>
      </c>
      <c r="I13">
        <f t="shared" si="0"/>
        <v>265.19386362810133</v>
      </c>
    </row>
    <row r="14" spans="1:9" x14ac:dyDescent="0.35">
      <c r="A14" t="s">
        <v>25</v>
      </c>
      <c r="B14">
        <v>64005.45</v>
      </c>
      <c r="C14">
        <v>302.67099999999999</v>
      </c>
      <c r="D14">
        <v>1538</v>
      </c>
      <c r="E14">
        <v>732</v>
      </c>
      <c r="F14">
        <v>171.53200000000001</v>
      </c>
      <c r="G14">
        <v>271.60300000000001</v>
      </c>
      <c r="I14">
        <f t="shared" si="0"/>
        <v>286.7165004198398</v>
      </c>
    </row>
    <row r="15" spans="1:9" x14ac:dyDescent="0.35">
      <c r="A15" t="s">
        <v>26</v>
      </c>
      <c r="B15">
        <v>27224.978999999999</v>
      </c>
      <c r="C15">
        <v>245.184</v>
      </c>
      <c r="D15">
        <v>403</v>
      </c>
      <c r="E15">
        <v>659</v>
      </c>
      <c r="F15">
        <v>179.06700000000001</v>
      </c>
      <c r="G15">
        <v>140.93600000000001</v>
      </c>
      <c r="I15">
        <f t="shared" si="0"/>
        <v>185.89043069507372</v>
      </c>
    </row>
    <row r="16" spans="1:9" x14ac:dyDescent="0.35">
      <c r="A16" t="s">
        <v>27</v>
      </c>
      <c r="B16">
        <v>20581.467000000001</v>
      </c>
      <c r="C16">
        <v>174.30099999999999</v>
      </c>
      <c r="D16">
        <v>75.174999999999997</v>
      </c>
      <c r="E16">
        <v>344.61</v>
      </c>
      <c r="F16">
        <v>90</v>
      </c>
      <c r="G16">
        <v>150.351</v>
      </c>
      <c r="I16">
        <f t="shared" si="0"/>
        <v>161.88369173885303</v>
      </c>
    </row>
    <row r="17" spans="1:9" x14ac:dyDescent="0.35">
      <c r="A17" t="s">
        <v>28</v>
      </c>
      <c r="B17">
        <v>24227.471000000001</v>
      </c>
      <c r="C17">
        <v>175.631</v>
      </c>
      <c r="D17">
        <v>537.53800000000001</v>
      </c>
      <c r="E17">
        <v>537.53800000000001</v>
      </c>
      <c r="F17">
        <v>0</v>
      </c>
      <c r="G17">
        <v>175.631</v>
      </c>
      <c r="I17">
        <f t="shared" si="0"/>
        <v>175.631</v>
      </c>
    </row>
    <row r="18" spans="1:9" x14ac:dyDescent="0.35">
      <c r="A18" t="s">
        <v>29</v>
      </c>
      <c r="B18">
        <v>41691.379000000001</v>
      </c>
      <c r="C18">
        <v>238.167</v>
      </c>
      <c r="D18">
        <v>332.96699999999998</v>
      </c>
      <c r="E18">
        <v>591.75699999999995</v>
      </c>
      <c r="F18">
        <v>90</v>
      </c>
      <c r="G18">
        <v>222.86500000000001</v>
      </c>
      <c r="I18">
        <f t="shared" si="0"/>
        <v>230.38899378008492</v>
      </c>
    </row>
    <row r="19" spans="1:9" x14ac:dyDescent="0.35">
      <c r="A19" t="s">
        <v>30</v>
      </c>
      <c r="B19">
        <v>33565.101000000002</v>
      </c>
      <c r="C19">
        <v>207.23099999999999</v>
      </c>
      <c r="D19">
        <v>118.41800000000001</v>
      </c>
      <c r="E19">
        <v>217.54300000000001</v>
      </c>
      <c r="F19">
        <v>90</v>
      </c>
      <c r="G19">
        <v>206.23400000000001</v>
      </c>
      <c r="I19">
        <f t="shared" si="0"/>
        <v>206.73189897546047</v>
      </c>
    </row>
    <row r="20" spans="1:9" x14ac:dyDescent="0.35">
      <c r="A20" t="s">
        <v>31</v>
      </c>
      <c r="B20">
        <v>56736.235000000001</v>
      </c>
      <c r="C20">
        <v>282.40699999999998</v>
      </c>
      <c r="D20">
        <v>503.11</v>
      </c>
      <c r="E20">
        <v>362.90499999999997</v>
      </c>
      <c r="F20">
        <v>90</v>
      </c>
      <c r="G20">
        <v>255.79599999999999</v>
      </c>
      <c r="I20">
        <f t="shared" si="0"/>
        <v>268.77235901781268</v>
      </c>
    </row>
    <row r="21" spans="1:9" x14ac:dyDescent="0.35">
      <c r="A21" t="s">
        <v>32</v>
      </c>
      <c r="B21">
        <v>28127.076000000001</v>
      </c>
      <c r="C21">
        <v>192.928</v>
      </c>
      <c r="D21">
        <v>184.28</v>
      </c>
      <c r="E21">
        <v>453.714</v>
      </c>
      <c r="F21">
        <v>90</v>
      </c>
      <c r="G21">
        <v>185.61</v>
      </c>
      <c r="I21">
        <f t="shared" si="0"/>
        <v>189.23362830110298</v>
      </c>
    </row>
    <row r="22" spans="1:9" x14ac:dyDescent="0.35">
      <c r="A22" t="s">
        <v>33</v>
      </c>
      <c r="B22">
        <v>33892.17</v>
      </c>
      <c r="C22">
        <v>213.55199999999999</v>
      </c>
      <c r="D22">
        <v>342.28100000000001</v>
      </c>
      <c r="E22">
        <v>95.632999999999996</v>
      </c>
      <c r="F22">
        <v>0</v>
      </c>
      <c r="G22">
        <v>203.905</v>
      </c>
      <c r="I22">
        <f t="shared" si="0"/>
        <v>208.67275950636201</v>
      </c>
    </row>
    <row r="23" spans="1:9" x14ac:dyDescent="0.35">
      <c r="A23" t="s">
        <v>34</v>
      </c>
      <c r="B23">
        <v>46299.449000000001</v>
      </c>
      <c r="C23">
        <v>265.28500000000003</v>
      </c>
      <c r="D23">
        <v>1153</v>
      </c>
      <c r="E23">
        <v>1389</v>
      </c>
      <c r="F23">
        <v>64.527000000000001</v>
      </c>
      <c r="G23">
        <v>224.74100000000001</v>
      </c>
      <c r="I23">
        <f t="shared" si="0"/>
        <v>244.17292271052497</v>
      </c>
    </row>
    <row r="24" spans="1:9" x14ac:dyDescent="0.35">
      <c r="A24" t="s">
        <v>35</v>
      </c>
      <c r="B24">
        <v>58755.966</v>
      </c>
      <c r="C24">
        <v>282.72000000000003</v>
      </c>
      <c r="D24">
        <v>1841</v>
      </c>
      <c r="E24">
        <v>780</v>
      </c>
      <c r="F24">
        <v>137.33600000000001</v>
      </c>
      <c r="G24">
        <v>268.62400000000002</v>
      </c>
      <c r="I24">
        <f t="shared" si="0"/>
        <v>275.58188851954696</v>
      </c>
    </row>
    <row r="25" spans="1:9" x14ac:dyDescent="0.35">
      <c r="A25" t="s">
        <v>36</v>
      </c>
      <c r="B25">
        <v>10095.001</v>
      </c>
      <c r="C25">
        <v>116.422</v>
      </c>
      <c r="D25">
        <v>266.93900000000002</v>
      </c>
      <c r="E25">
        <v>648.97</v>
      </c>
      <c r="F25">
        <v>90</v>
      </c>
      <c r="G25">
        <v>115.42400000000001</v>
      </c>
      <c r="I25">
        <f t="shared" si="0"/>
        <v>115.92192600194323</v>
      </c>
    </row>
    <row r="26" spans="1:9" x14ac:dyDescent="0.35">
      <c r="A26" t="s">
        <v>37</v>
      </c>
      <c r="B26">
        <v>46012.987000000001</v>
      </c>
      <c r="C26">
        <v>263.13499999999999</v>
      </c>
      <c r="D26">
        <v>2062</v>
      </c>
      <c r="E26">
        <v>446</v>
      </c>
      <c r="F26">
        <v>92.971000000000004</v>
      </c>
      <c r="G26">
        <v>226.07300000000001</v>
      </c>
      <c r="I26">
        <f t="shared" si="0"/>
        <v>243.90104316095082</v>
      </c>
    </row>
    <row r="27" spans="1:9" x14ac:dyDescent="0.35">
      <c r="A27" t="s">
        <v>38</v>
      </c>
      <c r="B27">
        <v>37573.249000000003</v>
      </c>
      <c r="C27">
        <v>256.529</v>
      </c>
      <c r="D27">
        <v>628</v>
      </c>
      <c r="E27">
        <v>691</v>
      </c>
      <c r="F27">
        <v>61.075000000000003</v>
      </c>
      <c r="G27">
        <v>198.732</v>
      </c>
      <c r="I27">
        <f t="shared" si="0"/>
        <v>225.78866496792969</v>
      </c>
    </row>
    <row r="28" spans="1:9" x14ac:dyDescent="0.35">
      <c r="A28" t="s">
        <v>39</v>
      </c>
      <c r="B28">
        <v>60459.47</v>
      </c>
      <c r="C28">
        <v>328.55500000000001</v>
      </c>
      <c r="D28">
        <v>828</v>
      </c>
      <c r="E28">
        <v>401</v>
      </c>
      <c r="F28">
        <v>166.892</v>
      </c>
      <c r="G28">
        <v>258.33699999999999</v>
      </c>
      <c r="I28">
        <f t="shared" si="0"/>
        <v>291.3381420875063</v>
      </c>
    </row>
    <row r="29" spans="1:9" x14ac:dyDescent="0.35">
      <c r="A29" t="s">
        <v>40</v>
      </c>
      <c r="B29">
        <v>33253.411</v>
      </c>
      <c r="C29">
        <v>235.14099999999999</v>
      </c>
      <c r="D29">
        <v>1838</v>
      </c>
      <c r="E29">
        <v>1137</v>
      </c>
      <c r="F29">
        <v>174.80600000000001</v>
      </c>
      <c r="G29">
        <v>196.654</v>
      </c>
      <c r="I29">
        <f t="shared" si="0"/>
        <v>215.03817850326021</v>
      </c>
    </row>
    <row r="30" spans="1:9" x14ac:dyDescent="0.35">
      <c r="A30" t="s">
        <v>44</v>
      </c>
      <c r="B30">
        <v>39136.786</v>
      </c>
      <c r="C30">
        <v>318.25</v>
      </c>
      <c r="D30">
        <v>1362</v>
      </c>
      <c r="E30">
        <v>1448</v>
      </c>
      <c r="F30">
        <v>177.72399999999999</v>
      </c>
      <c r="G30">
        <v>191.005</v>
      </c>
      <c r="I30">
        <f t="shared" si="0"/>
        <v>246.55088977734394</v>
      </c>
    </row>
    <row r="31" spans="1:9" x14ac:dyDescent="0.35">
      <c r="A31" t="s">
        <v>45</v>
      </c>
      <c r="B31">
        <v>43535.404000000002</v>
      </c>
      <c r="C31">
        <v>288.91500000000002</v>
      </c>
      <c r="D31">
        <v>1082</v>
      </c>
      <c r="E31">
        <v>1542</v>
      </c>
      <c r="F31">
        <v>154.202</v>
      </c>
      <c r="G31">
        <v>197.60499999999999</v>
      </c>
      <c r="I31">
        <f t="shared" si="0"/>
        <v>238.93733189897304</v>
      </c>
    </row>
    <row r="32" spans="1:9" x14ac:dyDescent="0.35">
      <c r="A32" t="s">
        <v>46</v>
      </c>
      <c r="B32">
        <v>37386.811000000002</v>
      </c>
      <c r="C32">
        <v>245.827</v>
      </c>
      <c r="D32">
        <v>356</v>
      </c>
      <c r="E32">
        <v>3</v>
      </c>
      <c r="F32">
        <v>128.297</v>
      </c>
      <c r="G32">
        <v>204.59899999999999</v>
      </c>
      <c r="I32">
        <f t="shared" si="0"/>
        <v>224.26760437700312</v>
      </c>
    </row>
    <row r="33" spans="1:9" x14ac:dyDescent="0.35">
      <c r="A33" t="s">
        <v>47</v>
      </c>
      <c r="B33">
        <v>22457.579000000002</v>
      </c>
      <c r="C33">
        <v>192.453</v>
      </c>
      <c r="D33">
        <v>1532</v>
      </c>
      <c r="E33">
        <v>1760</v>
      </c>
      <c r="F33">
        <v>70.093000000000004</v>
      </c>
      <c r="G33">
        <v>151.869</v>
      </c>
      <c r="I33">
        <f t="shared" si="0"/>
        <v>170.96094482951364</v>
      </c>
    </row>
    <row r="34" spans="1:9" x14ac:dyDescent="0.35">
      <c r="A34" t="s">
        <v>48</v>
      </c>
      <c r="B34">
        <v>16412.772000000001</v>
      </c>
      <c r="C34">
        <v>158.54400000000001</v>
      </c>
      <c r="D34">
        <v>1674</v>
      </c>
      <c r="E34">
        <v>1044</v>
      </c>
      <c r="F34">
        <v>35.091000000000001</v>
      </c>
      <c r="G34">
        <v>131.58099999999999</v>
      </c>
      <c r="I34">
        <f t="shared" si="0"/>
        <v>144.4346844217136</v>
      </c>
    </row>
    <row r="35" spans="1:9" x14ac:dyDescent="0.35">
      <c r="A35" t="s">
        <v>49</v>
      </c>
      <c r="B35">
        <v>14892.829</v>
      </c>
      <c r="C35">
        <v>184.66800000000001</v>
      </c>
      <c r="D35">
        <v>1329</v>
      </c>
      <c r="E35">
        <v>5</v>
      </c>
      <c r="F35">
        <v>129.88499999999999</v>
      </c>
      <c r="G35">
        <v>110.55</v>
      </c>
      <c r="I35">
        <f t="shared" si="0"/>
        <v>142.88123529701161</v>
      </c>
    </row>
    <row r="36" spans="1:9" x14ac:dyDescent="0.35">
      <c r="A36" t="s">
        <v>50</v>
      </c>
      <c r="B36">
        <v>60484.254999999997</v>
      </c>
      <c r="C36">
        <v>345.28800000000001</v>
      </c>
      <c r="D36">
        <v>952</v>
      </c>
      <c r="E36">
        <v>1008</v>
      </c>
      <c r="F36">
        <v>164.23699999999999</v>
      </c>
      <c r="G36">
        <v>228.16</v>
      </c>
      <c r="I36">
        <f t="shared" si="0"/>
        <v>280.67937238065787</v>
      </c>
    </row>
    <row r="37" spans="1:9" x14ac:dyDescent="0.35">
      <c r="A37" t="s">
        <v>51</v>
      </c>
      <c r="B37">
        <v>103267.156</v>
      </c>
      <c r="C37">
        <v>438.38</v>
      </c>
      <c r="D37">
        <v>1444</v>
      </c>
      <c r="E37">
        <v>66</v>
      </c>
      <c r="F37">
        <v>103.024</v>
      </c>
      <c r="G37">
        <v>299.916</v>
      </c>
      <c r="I37">
        <f t="shared" si="0"/>
        <v>362.59781587869503</v>
      </c>
    </row>
    <row r="38" spans="1:9" x14ac:dyDescent="0.35">
      <c r="A38" t="s">
        <v>52</v>
      </c>
      <c r="B38">
        <v>62424.874000000003</v>
      </c>
      <c r="C38">
        <v>316.44299999999998</v>
      </c>
      <c r="D38">
        <v>280</v>
      </c>
      <c r="E38">
        <v>1056</v>
      </c>
      <c r="F38">
        <v>23.411999999999999</v>
      </c>
      <c r="G38">
        <v>259.65699999999998</v>
      </c>
      <c r="I38">
        <f t="shared" si="0"/>
        <v>286.64723974076566</v>
      </c>
    </row>
    <row r="39" spans="1:9" x14ac:dyDescent="0.35">
      <c r="A39" t="s">
        <v>53</v>
      </c>
      <c r="B39">
        <v>66051.956999999995</v>
      </c>
      <c r="C39">
        <v>368.98200000000003</v>
      </c>
      <c r="D39">
        <v>85</v>
      </c>
      <c r="E39">
        <v>1647</v>
      </c>
      <c r="F39">
        <v>5.5869999999999997</v>
      </c>
      <c r="G39">
        <v>231.51400000000001</v>
      </c>
      <c r="I39">
        <f t="shared" si="0"/>
        <v>292.2746974132383</v>
      </c>
    </row>
    <row r="40" spans="1:9" x14ac:dyDescent="0.35">
      <c r="A40" t="s">
        <v>54</v>
      </c>
      <c r="B40">
        <v>36461.589</v>
      </c>
      <c r="C40">
        <v>227.048</v>
      </c>
      <c r="D40">
        <v>791</v>
      </c>
      <c r="E40">
        <v>671</v>
      </c>
      <c r="F40">
        <v>162.786</v>
      </c>
      <c r="G40">
        <v>207.14</v>
      </c>
      <c r="I40">
        <f t="shared" si="0"/>
        <v>216.86567898125327</v>
      </c>
    </row>
    <row r="41" spans="1:9" x14ac:dyDescent="0.35">
      <c r="A41" t="s">
        <v>55</v>
      </c>
      <c r="B41">
        <v>13423.672</v>
      </c>
      <c r="C41">
        <v>146.797</v>
      </c>
      <c r="D41">
        <v>632</v>
      </c>
      <c r="E41">
        <v>194</v>
      </c>
      <c r="F41">
        <v>136.102</v>
      </c>
      <c r="G41">
        <v>120.161</v>
      </c>
      <c r="I41">
        <f t="shared" si="0"/>
        <v>132.81292978095166</v>
      </c>
    </row>
    <row r="42" spans="1:9" x14ac:dyDescent="0.35">
      <c r="A42" t="s">
        <v>56</v>
      </c>
      <c r="B42">
        <v>30582.972000000002</v>
      </c>
      <c r="C42">
        <v>207.43700000000001</v>
      </c>
      <c r="D42">
        <v>1269</v>
      </c>
      <c r="E42">
        <v>235</v>
      </c>
      <c r="F42">
        <v>158.94900000000001</v>
      </c>
      <c r="G42">
        <v>183.72499999999999</v>
      </c>
      <c r="I42">
        <f t="shared" si="0"/>
        <v>195.22131754754656</v>
      </c>
    </row>
    <row r="43" spans="1:9" x14ac:dyDescent="0.35">
      <c r="A43" t="s">
        <v>57</v>
      </c>
      <c r="B43">
        <v>48488.135999999999</v>
      </c>
      <c r="C43">
        <v>266.81</v>
      </c>
      <c r="D43">
        <v>2042</v>
      </c>
      <c r="E43">
        <v>229</v>
      </c>
      <c r="F43">
        <v>123.35299999999999</v>
      </c>
      <c r="G43">
        <v>245.48400000000001</v>
      </c>
      <c r="I43">
        <f t="shared" si="0"/>
        <v>255.92496173683409</v>
      </c>
    </row>
    <row r="44" spans="1:9" x14ac:dyDescent="0.35">
      <c r="A44" t="s">
        <v>58</v>
      </c>
      <c r="B44">
        <v>16188.161</v>
      </c>
      <c r="C44">
        <v>200.35599999999999</v>
      </c>
      <c r="D44">
        <v>1770</v>
      </c>
      <c r="E44">
        <v>1196</v>
      </c>
      <c r="F44">
        <v>86.191999999999993</v>
      </c>
      <c r="G44">
        <v>122.742</v>
      </c>
      <c r="I44">
        <f t="shared" si="0"/>
        <v>156.81867284223523</v>
      </c>
    </row>
    <row r="45" spans="1:9" x14ac:dyDescent="0.35">
      <c r="A45" t="s">
        <v>59</v>
      </c>
      <c r="B45">
        <v>53648.883000000002</v>
      </c>
      <c r="C45">
        <v>326.51400000000001</v>
      </c>
      <c r="D45">
        <v>246</v>
      </c>
      <c r="E45">
        <v>1636</v>
      </c>
      <c r="F45">
        <v>86.73</v>
      </c>
      <c r="G45">
        <v>218.874</v>
      </c>
      <c r="I45">
        <f t="shared" si="0"/>
        <v>267.33018018173703</v>
      </c>
    </row>
    <row r="46" spans="1:9" x14ac:dyDescent="0.35">
      <c r="A46" t="s">
        <v>60</v>
      </c>
      <c r="B46">
        <v>27745.237000000001</v>
      </c>
      <c r="C46">
        <v>220.26900000000001</v>
      </c>
      <c r="D46">
        <v>646</v>
      </c>
      <c r="E46">
        <v>608</v>
      </c>
      <c r="F46">
        <v>128.25399999999999</v>
      </c>
      <c r="G46">
        <v>163.23500000000001</v>
      </c>
      <c r="I46">
        <f t="shared" si="0"/>
        <v>189.61964617359669</v>
      </c>
    </row>
    <row r="47" spans="1:9" x14ac:dyDescent="0.35">
      <c r="A47" t="s">
        <v>61</v>
      </c>
      <c r="B47">
        <v>20443.601999999999</v>
      </c>
      <c r="C47">
        <v>205.333</v>
      </c>
      <c r="D47">
        <v>1463</v>
      </c>
      <c r="E47">
        <v>1063</v>
      </c>
      <c r="F47">
        <v>91.763999999999996</v>
      </c>
      <c r="G47">
        <v>147.07400000000001</v>
      </c>
      <c r="I47">
        <f t="shared" si="0"/>
        <v>173.77901381352123</v>
      </c>
    </row>
    <row r="48" spans="1:9" x14ac:dyDescent="0.35">
      <c r="A48" t="s">
        <v>62</v>
      </c>
      <c r="B48">
        <v>33599.733</v>
      </c>
      <c r="C48">
        <v>242.435</v>
      </c>
      <c r="D48">
        <v>2053</v>
      </c>
      <c r="E48">
        <v>298</v>
      </c>
      <c r="F48">
        <v>104.379</v>
      </c>
      <c r="G48">
        <v>191.02799999999999</v>
      </c>
      <c r="I48">
        <f t="shared" si="0"/>
        <v>215.20193581843077</v>
      </c>
    </row>
    <row r="49" spans="1:9" x14ac:dyDescent="0.35">
      <c r="A49" t="s">
        <v>63</v>
      </c>
      <c r="B49">
        <v>22844.397000000001</v>
      </c>
      <c r="C49">
        <v>232.48599999999999</v>
      </c>
      <c r="D49">
        <v>1738</v>
      </c>
      <c r="E49">
        <v>929</v>
      </c>
      <c r="F49">
        <v>123.622</v>
      </c>
      <c r="G49">
        <v>143.327</v>
      </c>
      <c r="I49">
        <f t="shared" si="0"/>
        <v>182.54183334786578</v>
      </c>
    </row>
  </sheetData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344FD-E3E9-4423-BB17-CA376C3BE71D}">
  <sheetPr>
    <tabColor theme="4"/>
  </sheetPr>
  <dimension ref="A1:I32"/>
  <sheetViews>
    <sheetView topLeftCell="A12" workbookViewId="0">
      <selection activeCell="I3" sqref="I3:I32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</row>
    <row r="3" spans="1:9" x14ac:dyDescent="0.35">
      <c r="A3" t="s">
        <v>14</v>
      </c>
      <c r="B3">
        <v>14009.321</v>
      </c>
      <c r="C3">
        <v>135.05000000000001</v>
      </c>
      <c r="D3">
        <v>72.182000000000002</v>
      </c>
      <c r="E3">
        <v>191.76400000000001</v>
      </c>
      <c r="F3">
        <v>0</v>
      </c>
      <c r="G3">
        <v>132.05600000000001</v>
      </c>
      <c r="I3">
        <f>GEOMEAN(C3,G3)</f>
        <v>133.54460977516089</v>
      </c>
    </row>
    <row r="4" spans="1:9" x14ac:dyDescent="0.35">
      <c r="A4" t="s">
        <v>15</v>
      </c>
      <c r="B4">
        <v>34582.158000000003</v>
      </c>
      <c r="C4">
        <v>215.92599999999999</v>
      </c>
      <c r="D4">
        <v>497</v>
      </c>
      <c r="E4">
        <v>1378</v>
      </c>
      <c r="F4">
        <v>81.495000000000005</v>
      </c>
      <c r="G4">
        <v>202.40299999999999</v>
      </c>
      <c r="I4">
        <f t="shared" ref="I4:I32" si="0">GEOMEAN(C4,G4)</f>
        <v>209.05518452791358</v>
      </c>
    </row>
    <row r="5" spans="1:9" x14ac:dyDescent="0.35">
      <c r="A5" t="s">
        <v>16</v>
      </c>
      <c r="B5">
        <v>27466.962</v>
      </c>
      <c r="C5">
        <v>203.839</v>
      </c>
      <c r="D5">
        <v>781</v>
      </c>
      <c r="E5">
        <v>585</v>
      </c>
      <c r="F5">
        <v>148.411</v>
      </c>
      <c r="G5">
        <v>175.06100000000001</v>
      </c>
      <c r="I5">
        <f t="shared" si="0"/>
        <v>188.90277705475904</v>
      </c>
    </row>
    <row r="6" spans="1:9" x14ac:dyDescent="0.35">
      <c r="A6" t="s">
        <v>17</v>
      </c>
      <c r="B6">
        <v>30772.287</v>
      </c>
      <c r="C6">
        <v>207.518</v>
      </c>
      <c r="D6">
        <v>841</v>
      </c>
      <c r="E6">
        <v>1511</v>
      </c>
      <c r="F6">
        <v>43.570999999999998</v>
      </c>
      <c r="G6">
        <v>189.08600000000001</v>
      </c>
      <c r="I6">
        <f t="shared" si="0"/>
        <v>198.08772942310185</v>
      </c>
    </row>
    <row r="7" spans="1:9" x14ac:dyDescent="0.35">
      <c r="A7" t="s">
        <v>18</v>
      </c>
      <c r="B7">
        <v>63051.24</v>
      </c>
      <c r="C7">
        <v>299.37400000000002</v>
      </c>
      <c r="D7">
        <v>1578</v>
      </c>
      <c r="E7">
        <v>705</v>
      </c>
      <c r="F7">
        <v>117.818</v>
      </c>
      <c r="G7">
        <v>267.18099999999998</v>
      </c>
      <c r="I7">
        <f t="shared" si="0"/>
        <v>282.81980958553805</v>
      </c>
    </row>
    <row r="8" spans="1:9" x14ac:dyDescent="0.35">
      <c r="A8" t="s">
        <v>19</v>
      </c>
      <c r="B8">
        <v>34371.709000000003</v>
      </c>
      <c r="C8">
        <v>236.38900000000001</v>
      </c>
      <c r="D8">
        <v>1259</v>
      </c>
      <c r="E8">
        <v>996</v>
      </c>
      <c r="F8">
        <v>5.8150000000000004</v>
      </c>
      <c r="G8">
        <v>186.941</v>
      </c>
      <c r="I8">
        <f t="shared" si="0"/>
        <v>210.21606991141283</v>
      </c>
    </row>
    <row r="9" spans="1:9" x14ac:dyDescent="0.35">
      <c r="A9" t="s">
        <v>20</v>
      </c>
      <c r="B9">
        <v>31164.97</v>
      </c>
      <c r="C9">
        <v>236.14099999999999</v>
      </c>
      <c r="D9">
        <v>193</v>
      </c>
      <c r="E9">
        <v>1018</v>
      </c>
      <c r="F9">
        <v>115.26600000000001</v>
      </c>
      <c r="G9">
        <v>177.72800000000001</v>
      </c>
      <c r="I9">
        <f t="shared" si="0"/>
        <v>204.8630460771293</v>
      </c>
    </row>
    <row r="10" spans="1:9" x14ac:dyDescent="0.35">
      <c r="A10" t="s">
        <v>21</v>
      </c>
      <c r="B10">
        <v>140113.35</v>
      </c>
      <c r="C10">
        <v>536.26700000000005</v>
      </c>
      <c r="D10">
        <v>899</v>
      </c>
      <c r="E10">
        <v>1639</v>
      </c>
      <c r="F10">
        <v>36.017000000000003</v>
      </c>
      <c r="G10">
        <v>368.80799999999999</v>
      </c>
      <c r="I10">
        <f t="shared" si="0"/>
        <v>444.72413891759913</v>
      </c>
    </row>
    <row r="11" spans="1:9" x14ac:dyDescent="0.35">
      <c r="A11" t="s">
        <v>22</v>
      </c>
      <c r="B11">
        <v>45709.152999999998</v>
      </c>
      <c r="C11">
        <v>272.03300000000002</v>
      </c>
      <c r="D11">
        <v>159</v>
      </c>
      <c r="E11">
        <v>1298</v>
      </c>
      <c r="F11">
        <v>46.783999999999999</v>
      </c>
      <c r="G11">
        <v>215.42400000000001</v>
      </c>
      <c r="I11">
        <f t="shared" si="0"/>
        <v>242.07940224645301</v>
      </c>
    </row>
    <row r="12" spans="1:9" x14ac:dyDescent="0.35">
      <c r="A12" t="s">
        <v>23</v>
      </c>
      <c r="B12">
        <v>30342.428</v>
      </c>
      <c r="C12">
        <v>231.125</v>
      </c>
      <c r="D12">
        <v>979</v>
      </c>
      <c r="E12">
        <v>1061</v>
      </c>
      <c r="F12">
        <v>58.116999999999997</v>
      </c>
      <c r="G12">
        <v>183.19399999999999</v>
      </c>
      <c r="I12">
        <f t="shared" si="0"/>
        <v>205.76859150511771</v>
      </c>
    </row>
    <row r="13" spans="1:9" x14ac:dyDescent="0.35">
      <c r="A13" t="s">
        <v>24</v>
      </c>
      <c r="B13">
        <v>37145.381000000001</v>
      </c>
      <c r="C13">
        <v>276.42700000000002</v>
      </c>
      <c r="D13">
        <v>1265</v>
      </c>
      <c r="E13">
        <v>256</v>
      </c>
      <c r="F13">
        <v>132.36600000000001</v>
      </c>
      <c r="G13">
        <v>187.642</v>
      </c>
      <c r="I13">
        <f t="shared" si="0"/>
        <v>227.74835923448495</v>
      </c>
    </row>
    <row r="14" spans="1:9" x14ac:dyDescent="0.35">
      <c r="A14" t="s">
        <v>25</v>
      </c>
      <c r="B14">
        <v>26844.911</v>
      </c>
      <c r="C14">
        <v>206.47</v>
      </c>
      <c r="D14">
        <v>560</v>
      </c>
      <c r="E14">
        <v>1006</v>
      </c>
      <c r="F14">
        <v>104.842</v>
      </c>
      <c r="G14">
        <v>165.358</v>
      </c>
      <c r="I14">
        <f t="shared" si="0"/>
        <v>184.77409520817577</v>
      </c>
    </row>
    <row r="15" spans="1:9" x14ac:dyDescent="0.35">
      <c r="A15" t="s">
        <v>26</v>
      </c>
      <c r="B15">
        <v>43861.035000000003</v>
      </c>
      <c r="C15">
        <v>359.14</v>
      </c>
      <c r="D15">
        <v>1638</v>
      </c>
      <c r="E15">
        <v>1373</v>
      </c>
      <c r="F15">
        <v>73.646000000000001</v>
      </c>
      <c r="G15">
        <v>167.429</v>
      </c>
      <c r="I15">
        <f t="shared" si="0"/>
        <v>245.21511181001875</v>
      </c>
    </row>
    <row r="16" spans="1:9" x14ac:dyDescent="0.35">
      <c r="A16" t="s">
        <v>27</v>
      </c>
      <c r="B16">
        <v>25050.012999999999</v>
      </c>
      <c r="C16">
        <v>190.012</v>
      </c>
      <c r="D16">
        <v>1080</v>
      </c>
      <c r="E16">
        <v>1520</v>
      </c>
      <c r="F16">
        <v>19.64</v>
      </c>
      <c r="G16">
        <v>172.392</v>
      </c>
      <c r="I16">
        <f t="shared" si="0"/>
        <v>180.98770318449814</v>
      </c>
    </row>
    <row r="17" spans="1:9" x14ac:dyDescent="0.35">
      <c r="A17" t="s">
        <v>28</v>
      </c>
      <c r="B17">
        <v>23175.007000000001</v>
      </c>
      <c r="C17">
        <v>174.30099999999999</v>
      </c>
      <c r="D17">
        <v>212.221</v>
      </c>
      <c r="E17">
        <v>410.30500000000001</v>
      </c>
      <c r="F17">
        <v>0</v>
      </c>
      <c r="G17">
        <v>169.31100000000001</v>
      </c>
      <c r="I17">
        <f t="shared" si="0"/>
        <v>171.78788260817467</v>
      </c>
    </row>
    <row r="18" spans="1:9" x14ac:dyDescent="0.35">
      <c r="A18" t="s">
        <v>29</v>
      </c>
      <c r="B18">
        <v>24166.616000000002</v>
      </c>
      <c r="C18">
        <v>179.95500000000001</v>
      </c>
      <c r="D18">
        <v>376.21</v>
      </c>
      <c r="E18">
        <v>340.28500000000003</v>
      </c>
      <c r="F18">
        <v>0</v>
      </c>
      <c r="G18">
        <v>170.97399999999999</v>
      </c>
      <c r="I18">
        <f t="shared" si="0"/>
        <v>175.40702999024867</v>
      </c>
    </row>
    <row r="19" spans="1:9" x14ac:dyDescent="0.35">
      <c r="A19" t="s">
        <v>30</v>
      </c>
      <c r="B19">
        <v>59002.817000000003</v>
      </c>
      <c r="C19">
        <v>363.49400000000003</v>
      </c>
      <c r="D19">
        <v>696</v>
      </c>
      <c r="E19">
        <v>349</v>
      </c>
      <c r="F19">
        <v>95.355999999999995</v>
      </c>
      <c r="G19">
        <v>240.506</v>
      </c>
      <c r="I19">
        <f t="shared" si="0"/>
        <v>295.6729408721738</v>
      </c>
    </row>
    <row r="20" spans="1:9" x14ac:dyDescent="0.35">
      <c r="A20" t="s">
        <v>31</v>
      </c>
      <c r="B20">
        <v>21364.175999999999</v>
      </c>
      <c r="C20">
        <v>202.351</v>
      </c>
      <c r="D20">
        <v>1923</v>
      </c>
      <c r="E20">
        <v>1385</v>
      </c>
      <c r="F20">
        <v>88.116</v>
      </c>
      <c r="G20">
        <v>131.96899999999999</v>
      </c>
      <c r="I20">
        <f t="shared" si="0"/>
        <v>163.41376661407691</v>
      </c>
    </row>
    <row r="21" spans="1:9" x14ac:dyDescent="0.35">
      <c r="A21" t="s">
        <v>32</v>
      </c>
      <c r="B21">
        <v>29561.156999999999</v>
      </c>
      <c r="C21">
        <v>229.84200000000001</v>
      </c>
      <c r="D21">
        <v>1413</v>
      </c>
      <c r="E21">
        <v>436</v>
      </c>
      <c r="F21">
        <v>170.756</v>
      </c>
      <c r="G21">
        <v>160.768</v>
      </c>
      <c r="I21">
        <f t="shared" si="0"/>
        <v>192.22704975106913</v>
      </c>
    </row>
    <row r="22" spans="1:9" x14ac:dyDescent="0.35">
      <c r="A22" t="s">
        <v>33</v>
      </c>
      <c r="B22">
        <v>34674.105000000003</v>
      </c>
      <c r="C22">
        <v>222.56800000000001</v>
      </c>
      <c r="D22">
        <v>1072</v>
      </c>
      <c r="E22">
        <v>1277</v>
      </c>
      <c r="F22">
        <v>37.898000000000003</v>
      </c>
      <c r="G22">
        <v>204.86799999999999</v>
      </c>
      <c r="I22">
        <f t="shared" si="0"/>
        <v>213.53468342168679</v>
      </c>
    </row>
    <row r="23" spans="1:9" x14ac:dyDescent="0.35">
      <c r="A23" t="s">
        <v>34</v>
      </c>
      <c r="B23">
        <v>48596.457999999999</v>
      </c>
      <c r="C23">
        <v>288.024</v>
      </c>
      <c r="D23">
        <v>491</v>
      </c>
      <c r="E23">
        <v>356</v>
      </c>
      <c r="F23">
        <v>172.768</v>
      </c>
      <c r="G23">
        <v>214.9</v>
      </c>
      <c r="I23">
        <f t="shared" si="0"/>
        <v>248.789785963974</v>
      </c>
    </row>
    <row r="24" spans="1:9" x14ac:dyDescent="0.35">
      <c r="A24" t="s">
        <v>35</v>
      </c>
      <c r="B24">
        <v>55626.235999999997</v>
      </c>
      <c r="C24">
        <v>291.45699999999999</v>
      </c>
      <c r="D24">
        <v>997</v>
      </c>
      <c r="E24">
        <v>1706</v>
      </c>
      <c r="F24">
        <v>25.629000000000001</v>
      </c>
      <c r="G24">
        <v>235.85499999999999</v>
      </c>
      <c r="I24">
        <f t="shared" si="0"/>
        <v>262.18617571298449</v>
      </c>
    </row>
    <row r="25" spans="1:9" x14ac:dyDescent="0.35">
      <c r="A25" t="s">
        <v>36</v>
      </c>
      <c r="B25">
        <v>31538.178</v>
      </c>
      <c r="C25">
        <v>209.227</v>
      </c>
      <c r="D25">
        <v>224.86099999999999</v>
      </c>
      <c r="E25">
        <v>341.11700000000002</v>
      </c>
      <c r="F25">
        <v>0</v>
      </c>
      <c r="G25">
        <v>191.93</v>
      </c>
      <c r="I25">
        <f t="shared" si="0"/>
        <v>200.39196119106177</v>
      </c>
    </row>
    <row r="26" spans="1:9" x14ac:dyDescent="0.35">
      <c r="A26" t="s">
        <v>37</v>
      </c>
      <c r="B26">
        <v>36892.998</v>
      </c>
      <c r="C26">
        <v>227.59299999999999</v>
      </c>
      <c r="D26">
        <v>1066</v>
      </c>
      <c r="E26">
        <v>370</v>
      </c>
      <c r="F26">
        <v>7.7270000000000003</v>
      </c>
      <c r="G26">
        <v>208.9</v>
      </c>
      <c r="I26">
        <f t="shared" si="0"/>
        <v>218.04627421719456</v>
      </c>
    </row>
    <row r="27" spans="1:9" x14ac:dyDescent="0.35">
      <c r="A27" t="s">
        <v>38</v>
      </c>
      <c r="B27">
        <v>42852.387000000002</v>
      </c>
      <c r="C27">
        <v>255.48599999999999</v>
      </c>
      <c r="D27">
        <v>410</v>
      </c>
      <c r="E27">
        <v>763</v>
      </c>
      <c r="F27">
        <v>70.055000000000007</v>
      </c>
      <c r="G27">
        <v>213.87200000000001</v>
      </c>
      <c r="I27">
        <f t="shared" si="0"/>
        <v>233.75478988033592</v>
      </c>
    </row>
    <row r="28" spans="1:9" x14ac:dyDescent="0.35">
      <c r="A28" t="s">
        <v>39</v>
      </c>
      <c r="B28">
        <v>26602.928</v>
      </c>
      <c r="C28">
        <v>256.26600000000002</v>
      </c>
      <c r="D28">
        <v>746</v>
      </c>
      <c r="E28">
        <v>12</v>
      </c>
      <c r="F28">
        <v>118.19499999999999</v>
      </c>
      <c r="G28">
        <v>145.52500000000001</v>
      </c>
      <c r="I28">
        <f t="shared" si="0"/>
        <v>193.11423989442105</v>
      </c>
    </row>
    <row r="29" spans="1:9" x14ac:dyDescent="0.35">
      <c r="A29" t="s">
        <v>40</v>
      </c>
      <c r="B29">
        <v>47004.042000000001</v>
      </c>
      <c r="C29">
        <v>286.84399999999999</v>
      </c>
      <c r="D29">
        <v>1999</v>
      </c>
      <c r="E29">
        <v>765</v>
      </c>
      <c r="F29">
        <v>62.514000000000003</v>
      </c>
      <c r="G29">
        <v>241.453</v>
      </c>
      <c r="I29">
        <f t="shared" si="0"/>
        <v>263.17170123704409</v>
      </c>
    </row>
    <row r="30" spans="1:9" x14ac:dyDescent="0.35">
      <c r="A30" t="s">
        <v>44</v>
      </c>
      <c r="B30">
        <v>30034.942999999999</v>
      </c>
      <c r="C30">
        <v>199.24799999999999</v>
      </c>
      <c r="D30">
        <v>279.24700000000001</v>
      </c>
      <c r="E30">
        <v>547.51700000000005</v>
      </c>
      <c r="F30">
        <v>90</v>
      </c>
      <c r="G30">
        <v>191.93</v>
      </c>
      <c r="I30">
        <f t="shared" si="0"/>
        <v>195.55477145802399</v>
      </c>
    </row>
    <row r="31" spans="1:9" x14ac:dyDescent="0.35">
      <c r="A31" t="s">
        <v>45</v>
      </c>
      <c r="B31">
        <v>21191.237000000001</v>
      </c>
      <c r="C31">
        <v>257.49</v>
      </c>
      <c r="D31">
        <v>1913</v>
      </c>
      <c r="E31">
        <v>973</v>
      </c>
      <c r="F31">
        <v>37.758000000000003</v>
      </c>
      <c r="G31">
        <v>120.559</v>
      </c>
      <c r="I31">
        <f t="shared" si="0"/>
        <v>176.18949148572966</v>
      </c>
    </row>
    <row r="32" spans="1:9" x14ac:dyDescent="0.35">
      <c r="A32" t="s">
        <v>46</v>
      </c>
      <c r="B32">
        <v>34116.559999999998</v>
      </c>
      <c r="C32">
        <v>219.71700000000001</v>
      </c>
      <c r="D32">
        <v>1939</v>
      </c>
      <c r="E32">
        <v>1532</v>
      </c>
      <c r="F32">
        <v>45.981000000000002</v>
      </c>
      <c r="G32">
        <v>203.45400000000001</v>
      </c>
      <c r="I32">
        <f t="shared" si="0"/>
        <v>211.42919031675831</v>
      </c>
    </row>
  </sheetData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54E98-1AE0-41C1-BBF4-9A32C97878CA}">
  <sheetPr>
    <tabColor theme="4"/>
  </sheetPr>
  <dimension ref="A1:I28"/>
  <sheetViews>
    <sheetView topLeftCell="A17" workbookViewId="0">
      <selection activeCell="I43" sqref="I43:I49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</row>
    <row r="3" spans="1:9" x14ac:dyDescent="0.35">
      <c r="A3" t="s">
        <v>14</v>
      </c>
      <c r="B3">
        <v>24914.804</v>
      </c>
      <c r="C3">
        <v>180.953</v>
      </c>
      <c r="D3">
        <v>77.171000000000006</v>
      </c>
      <c r="E3">
        <v>231.01499999999999</v>
      </c>
      <c r="F3">
        <v>0</v>
      </c>
      <c r="G3">
        <v>175.29900000000001</v>
      </c>
      <c r="I3">
        <f>GEOMEAN(C3,G3)</f>
        <v>178.10356522821209</v>
      </c>
    </row>
    <row r="4" spans="1:9" x14ac:dyDescent="0.35">
      <c r="A4" t="s">
        <v>15</v>
      </c>
      <c r="B4">
        <v>33187.133999999998</v>
      </c>
      <c r="C4">
        <v>207.56399999999999</v>
      </c>
      <c r="D4">
        <v>340.95100000000002</v>
      </c>
      <c r="E4">
        <v>357.58199999999999</v>
      </c>
      <c r="F4">
        <v>0</v>
      </c>
      <c r="G4">
        <v>203.572</v>
      </c>
      <c r="I4">
        <f t="shared" ref="I4:I49" si="0">GEOMEAN(C4,G4)</f>
        <v>205.55830950851876</v>
      </c>
    </row>
    <row r="5" spans="1:9" x14ac:dyDescent="0.35">
      <c r="A5" t="s">
        <v>16</v>
      </c>
      <c r="B5">
        <v>22737.292000000001</v>
      </c>
      <c r="C5">
        <v>171.30699999999999</v>
      </c>
      <c r="D5">
        <v>1.996</v>
      </c>
      <c r="E5">
        <v>193.92599999999999</v>
      </c>
      <c r="F5">
        <v>0</v>
      </c>
      <c r="G5">
        <v>168.97800000000001</v>
      </c>
      <c r="I5">
        <f t="shared" si="0"/>
        <v>170.13851488125786</v>
      </c>
    </row>
    <row r="6" spans="1:9" x14ac:dyDescent="0.35">
      <c r="A6" t="s">
        <v>17</v>
      </c>
      <c r="B6">
        <v>29182.859</v>
      </c>
      <c r="C6">
        <v>194.92400000000001</v>
      </c>
      <c r="D6">
        <v>250.47399999999999</v>
      </c>
      <c r="E6">
        <v>186.10900000000001</v>
      </c>
      <c r="F6">
        <v>0</v>
      </c>
      <c r="G6">
        <v>190.6</v>
      </c>
      <c r="I6">
        <f t="shared" si="0"/>
        <v>192.74987522693758</v>
      </c>
    </row>
    <row r="7" spans="1:9" x14ac:dyDescent="0.35">
      <c r="A7" t="s">
        <v>18</v>
      </c>
      <c r="B7">
        <v>29358.010999999999</v>
      </c>
      <c r="C7">
        <v>200.86799999999999</v>
      </c>
      <c r="D7">
        <v>286</v>
      </c>
      <c r="E7">
        <v>951</v>
      </c>
      <c r="F7">
        <v>172.00399999999999</v>
      </c>
      <c r="G7">
        <v>185.56100000000001</v>
      </c>
      <c r="I7">
        <f t="shared" si="0"/>
        <v>193.06285750501053</v>
      </c>
    </row>
    <row r="8" spans="1:9" x14ac:dyDescent="0.35">
      <c r="A8" t="s">
        <v>19</v>
      </c>
      <c r="B8">
        <v>34498.288</v>
      </c>
      <c r="C8">
        <v>223.40100000000001</v>
      </c>
      <c r="D8">
        <v>1621</v>
      </c>
      <c r="E8">
        <v>1471</v>
      </c>
      <c r="F8">
        <v>52.805999999999997</v>
      </c>
      <c r="G8">
        <v>198.29499999999999</v>
      </c>
      <c r="I8">
        <f t="shared" si="0"/>
        <v>210.47399196812893</v>
      </c>
    </row>
    <row r="9" spans="1:9" x14ac:dyDescent="0.35">
      <c r="A9" t="s">
        <v>20</v>
      </c>
      <c r="B9">
        <v>33397.582999999999</v>
      </c>
      <c r="C9">
        <v>216.32400000000001</v>
      </c>
      <c r="D9">
        <v>1629</v>
      </c>
      <c r="E9">
        <v>635</v>
      </c>
      <c r="F9">
        <v>129.196</v>
      </c>
      <c r="G9">
        <v>200.28299999999999</v>
      </c>
      <c r="I9">
        <f t="shared" si="0"/>
        <v>208.14903240707125</v>
      </c>
    </row>
    <row r="10" spans="1:9" x14ac:dyDescent="0.35">
      <c r="A10" t="s">
        <v>21</v>
      </c>
      <c r="B10">
        <v>24893.891</v>
      </c>
      <c r="C10">
        <v>189.631</v>
      </c>
      <c r="D10">
        <v>841</v>
      </c>
      <c r="E10">
        <v>1130</v>
      </c>
      <c r="F10">
        <v>74.745000000000005</v>
      </c>
      <c r="G10">
        <v>171.75800000000001</v>
      </c>
      <c r="I10">
        <f t="shared" si="0"/>
        <v>180.47338113417169</v>
      </c>
    </row>
    <row r="11" spans="1:9" x14ac:dyDescent="0.35">
      <c r="A11" t="s">
        <v>22</v>
      </c>
      <c r="B11">
        <v>32812.154999999999</v>
      </c>
      <c r="C11">
        <v>278.02699999999999</v>
      </c>
      <c r="D11">
        <v>1247</v>
      </c>
      <c r="E11">
        <v>718</v>
      </c>
      <c r="F11">
        <v>12.507</v>
      </c>
      <c r="G11">
        <v>151.54900000000001</v>
      </c>
      <c r="I11">
        <f t="shared" si="0"/>
        <v>205.26742026683144</v>
      </c>
    </row>
    <row r="12" spans="1:9" x14ac:dyDescent="0.35">
      <c r="A12" t="s">
        <v>23</v>
      </c>
      <c r="B12">
        <v>21636.697</v>
      </c>
      <c r="C12">
        <v>165.98500000000001</v>
      </c>
      <c r="D12">
        <v>252.47</v>
      </c>
      <c r="E12">
        <v>492.13299999999998</v>
      </c>
      <c r="F12">
        <v>0</v>
      </c>
      <c r="G12">
        <v>165.98500000000001</v>
      </c>
      <c r="I12">
        <f t="shared" si="0"/>
        <v>165.98500000000001</v>
      </c>
    </row>
    <row r="13" spans="1:9" x14ac:dyDescent="0.35">
      <c r="A13" t="s">
        <v>24</v>
      </c>
      <c r="B13">
        <v>45770.671999999999</v>
      </c>
      <c r="C13">
        <v>266.30599999999998</v>
      </c>
      <c r="D13">
        <v>395</v>
      </c>
      <c r="E13">
        <v>1146</v>
      </c>
      <c r="F13">
        <v>81.596999999999994</v>
      </c>
      <c r="G13">
        <v>225.70699999999999</v>
      </c>
      <c r="I13">
        <f t="shared" si="0"/>
        <v>245.1675515683101</v>
      </c>
    </row>
    <row r="14" spans="1:9" x14ac:dyDescent="0.35">
      <c r="A14" t="s">
        <v>25</v>
      </c>
      <c r="B14">
        <v>35255.991999999998</v>
      </c>
      <c r="C14">
        <v>253.14699999999999</v>
      </c>
      <c r="D14">
        <v>202</v>
      </c>
      <c r="E14">
        <v>1024</v>
      </c>
      <c r="F14">
        <v>133.72200000000001</v>
      </c>
      <c r="G14">
        <v>182.72800000000001</v>
      </c>
      <c r="I14">
        <f t="shared" si="0"/>
        <v>215.07451038186744</v>
      </c>
    </row>
    <row r="15" spans="1:9" x14ac:dyDescent="0.35">
      <c r="A15" t="s">
        <v>26</v>
      </c>
      <c r="B15">
        <v>34208.839</v>
      </c>
      <c r="C15">
        <v>217.626</v>
      </c>
      <c r="D15">
        <v>747</v>
      </c>
      <c r="E15">
        <v>165</v>
      </c>
      <c r="F15">
        <v>132.02600000000001</v>
      </c>
      <c r="G15">
        <v>203.155</v>
      </c>
      <c r="I15">
        <f t="shared" si="0"/>
        <v>210.26604583241681</v>
      </c>
    </row>
    <row r="16" spans="1:9" x14ac:dyDescent="0.35">
      <c r="A16" t="s">
        <v>27</v>
      </c>
      <c r="B16">
        <v>33940.411999999997</v>
      </c>
      <c r="C16">
        <v>222.79300000000001</v>
      </c>
      <c r="D16">
        <v>1230</v>
      </c>
      <c r="E16">
        <v>1414</v>
      </c>
      <c r="F16">
        <v>47.905000000000001</v>
      </c>
      <c r="G16">
        <v>199.98099999999999</v>
      </c>
      <c r="I16">
        <f t="shared" si="0"/>
        <v>211.07905375237971</v>
      </c>
    </row>
    <row r="17" spans="1:9" x14ac:dyDescent="0.35">
      <c r="A17" t="s">
        <v>28</v>
      </c>
      <c r="B17">
        <v>25384.384999999998</v>
      </c>
      <c r="C17">
        <v>182.28399999999999</v>
      </c>
      <c r="D17">
        <v>557.66200000000003</v>
      </c>
      <c r="E17">
        <v>454.71199999999999</v>
      </c>
      <c r="F17">
        <v>90</v>
      </c>
      <c r="G17">
        <v>177.29400000000001</v>
      </c>
      <c r="I17">
        <f t="shared" si="0"/>
        <v>179.77168713676801</v>
      </c>
    </row>
    <row r="18" spans="1:9" x14ac:dyDescent="0.35">
      <c r="A18" t="s">
        <v>29</v>
      </c>
      <c r="B18">
        <v>29510.26</v>
      </c>
      <c r="C18">
        <v>215.95099999999999</v>
      </c>
      <c r="D18">
        <v>784</v>
      </c>
      <c r="E18">
        <v>519</v>
      </c>
      <c r="F18">
        <v>36.481999999999999</v>
      </c>
      <c r="G18">
        <v>178.364</v>
      </c>
      <c r="I18">
        <f t="shared" si="0"/>
        <v>196.25973648204055</v>
      </c>
    </row>
    <row r="19" spans="1:9" x14ac:dyDescent="0.35">
      <c r="A19" t="s">
        <v>30</v>
      </c>
      <c r="B19">
        <v>30435.702000000001</v>
      </c>
      <c r="C19">
        <v>242.334</v>
      </c>
      <c r="D19">
        <v>1644</v>
      </c>
      <c r="E19">
        <v>1385</v>
      </c>
      <c r="F19">
        <v>50.234999999999999</v>
      </c>
      <c r="G19">
        <v>167.93899999999999</v>
      </c>
      <c r="I19">
        <f t="shared" si="0"/>
        <v>201.73579163351258</v>
      </c>
    </row>
    <row r="20" spans="1:9" x14ac:dyDescent="0.35">
      <c r="A20" t="s">
        <v>31</v>
      </c>
      <c r="B20">
        <v>48516.792999999998</v>
      </c>
      <c r="C20">
        <v>265.64999999999998</v>
      </c>
      <c r="D20">
        <v>1501</v>
      </c>
      <c r="E20">
        <v>239</v>
      </c>
      <c r="F20">
        <v>95.460999999999999</v>
      </c>
      <c r="G20">
        <v>234.43799999999999</v>
      </c>
      <c r="I20">
        <f t="shared" si="0"/>
        <v>249.55651604396147</v>
      </c>
    </row>
    <row r="21" spans="1:9" x14ac:dyDescent="0.35">
      <c r="A21" t="s">
        <v>32</v>
      </c>
      <c r="B21">
        <v>31496.906999999999</v>
      </c>
      <c r="C21">
        <v>248.67599999999999</v>
      </c>
      <c r="D21">
        <v>708</v>
      </c>
      <c r="E21">
        <v>911</v>
      </c>
      <c r="F21">
        <v>108.968</v>
      </c>
      <c r="G21">
        <v>156.191</v>
      </c>
      <c r="I21">
        <f t="shared" si="0"/>
        <v>197.08108259292669</v>
      </c>
    </row>
    <row r="22" spans="1:9" x14ac:dyDescent="0.35">
      <c r="A22" t="s">
        <v>33</v>
      </c>
      <c r="B22">
        <v>27577.94</v>
      </c>
      <c r="C22">
        <v>244.61699999999999</v>
      </c>
      <c r="D22">
        <v>51</v>
      </c>
      <c r="E22">
        <v>1398</v>
      </c>
      <c r="F22">
        <v>30.75</v>
      </c>
      <c r="G22">
        <v>145.113</v>
      </c>
      <c r="I22">
        <f t="shared" si="0"/>
        <v>188.40675869246303</v>
      </c>
    </row>
    <row r="23" spans="1:9" x14ac:dyDescent="0.35">
      <c r="A23" t="s">
        <v>34</v>
      </c>
      <c r="B23">
        <v>43385.478999999999</v>
      </c>
      <c r="C23">
        <v>263.18200000000002</v>
      </c>
      <c r="D23">
        <v>865</v>
      </c>
      <c r="E23">
        <v>849</v>
      </c>
      <c r="F23">
        <v>18.571999999999999</v>
      </c>
      <c r="G23">
        <v>211.60400000000001</v>
      </c>
      <c r="I23">
        <f t="shared" si="0"/>
        <v>235.98805886739271</v>
      </c>
    </row>
    <row r="24" spans="1:9" x14ac:dyDescent="0.35">
      <c r="A24" t="s">
        <v>35</v>
      </c>
      <c r="B24">
        <v>14315.589</v>
      </c>
      <c r="C24">
        <v>177.83600000000001</v>
      </c>
      <c r="D24">
        <v>384</v>
      </c>
      <c r="E24">
        <v>990</v>
      </c>
      <c r="F24">
        <v>40.752000000000002</v>
      </c>
      <c r="G24">
        <v>108.815</v>
      </c>
      <c r="I24">
        <f t="shared" si="0"/>
        <v>139.10867816207585</v>
      </c>
    </row>
    <row r="25" spans="1:9" x14ac:dyDescent="0.35">
      <c r="A25" t="s">
        <v>36</v>
      </c>
      <c r="B25">
        <v>23774.487000000001</v>
      </c>
      <c r="C25">
        <v>191.98699999999999</v>
      </c>
      <c r="D25">
        <v>633</v>
      </c>
      <c r="E25">
        <v>427</v>
      </c>
      <c r="F25">
        <v>107.65</v>
      </c>
      <c r="G25">
        <v>164.54900000000001</v>
      </c>
      <c r="I25">
        <f t="shared" si="0"/>
        <v>177.73932840820569</v>
      </c>
    </row>
    <row r="26" spans="1:9" x14ac:dyDescent="0.35">
      <c r="A26" t="s">
        <v>37</v>
      </c>
      <c r="B26">
        <v>57377.317999999999</v>
      </c>
      <c r="C26">
        <v>303.19499999999999</v>
      </c>
      <c r="D26">
        <v>1767</v>
      </c>
      <c r="E26">
        <v>694</v>
      </c>
      <c r="F26">
        <v>42.688000000000002</v>
      </c>
      <c r="G26">
        <v>256.20600000000002</v>
      </c>
      <c r="I26">
        <f t="shared" si="0"/>
        <v>278.71199861146988</v>
      </c>
    </row>
    <row r="27" spans="1:9" x14ac:dyDescent="0.35">
      <c r="A27" t="s">
        <v>38</v>
      </c>
      <c r="B27">
        <v>36096.457999999999</v>
      </c>
      <c r="C27">
        <v>292.16199999999998</v>
      </c>
      <c r="D27">
        <v>0</v>
      </c>
      <c r="E27">
        <v>1104</v>
      </c>
      <c r="F27">
        <v>128.43600000000001</v>
      </c>
      <c r="G27">
        <v>185.76400000000001</v>
      </c>
      <c r="I27">
        <f t="shared" si="0"/>
        <v>232.96605282315275</v>
      </c>
    </row>
    <row r="28" spans="1:9" x14ac:dyDescent="0.35">
      <c r="A28" t="s">
        <v>39</v>
      </c>
      <c r="B28">
        <v>12515.491</v>
      </c>
      <c r="C28">
        <v>138.06399999999999</v>
      </c>
      <c r="D28">
        <v>1416</v>
      </c>
      <c r="E28">
        <v>1441</v>
      </c>
      <c r="F28">
        <v>41.679000000000002</v>
      </c>
      <c r="G28">
        <v>121.26600000000001</v>
      </c>
      <c r="I28">
        <f t="shared" si="0"/>
        <v>129.39269308581532</v>
      </c>
    </row>
  </sheetData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72C26-812B-4175-AFA3-D19366691427}">
  <sheetPr>
    <tabColor theme="4"/>
  </sheetPr>
  <dimension ref="A1:I49"/>
  <sheetViews>
    <sheetView workbookViewId="0">
      <selection activeCell="I28" sqref="I3:I28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</row>
    <row r="3" spans="1:9" x14ac:dyDescent="0.35">
      <c r="A3" t="s">
        <v>14</v>
      </c>
      <c r="B3">
        <v>29605.748</v>
      </c>
      <c r="C3">
        <v>200.911</v>
      </c>
      <c r="D3">
        <v>151.68100000000001</v>
      </c>
      <c r="E3">
        <v>167.98099999999999</v>
      </c>
      <c r="F3">
        <v>0</v>
      </c>
      <c r="G3">
        <v>187.60599999999999</v>
      </c>
      <c r="I3">
        <f>GEOMEAN(C3,G3)</f>
        <v>194.14455713720125</v>
      </c>
    </row>
    <row r="4" spans="1:9" x14ac:dyDescent="0.35">
      <c r="A4" t="s">
        <v>15</v>
      </c>
      <c r="B4">
        <v>30142.933000000001</v>
      </c>
      <c r="C4">
        <v>195.922</v>
      </c>
      <c r="D4">
        <v>360.90899999999999</v>
      </c>
      <c r="E4">
        <v>541.36300000000006</v>
      </c>
      <c r="F4">
        <v>0</v>
      </c>
      <c r="G4">
        <v>195.922</v>
      </c>
      <c r="I4">
        <f t="shared" ref="I4:I49" si="0">GEOMEAN(C4,G4)</f>
        <v>195.922</v>
      </c>
    </row>
    <row r="5" spans="1:9" x14ac:dyDescent="0.35">
      <c r="A5" t="s">
        <v>16</v>
      </c>
      <c r="B5">
        <v>4915.1130000000003</v>
      </c>
      <c r="C5">
        <v>95.951999999999998</v>
      </c>
      <c r="D5">
        <v>715</v>
      </c>
      <c r="E5">
        <v>1114</v>
      </c>
      <c r="F5">
        <v>26.120999999999999</v>
      </c>
      <c r="G5">
        <v>67.623999999999995</v>
      </c>
      <c r="I5">
        <f t="shared" si="0"/>
        <v>80.552206971628024</v>
      </c>
    </row>
    <row r="6" spans="1:9" x14ac:dyDescent="0.35">
      <c r="A6" t="s">
        <v>17</v>
      </c>
      <c r="B6">
        <v>54563.26</v>
      </c>
      <c r="C6">
        <v>315.517</v>
      </c>
      <c r="D6">
        <v>1686</v>
      </c>
      <c r="E6">
        <v>604</v>
      </c>
      <c r="F6">
        <v>33.823999999999998</v>
      </c>
      <c r="G6">
        <v>236.83600000000001</v>
      </c>
      <c r="I6">
        <f t="shared" si="0"/>
        <v>273.36017305379363</v>
      </c>
    </row>
    <row r="7" spans="1:9" x14ac:dyDescent="0.35">
      <c r="A7" t="s">
        <v>18</v>
      </c>
      <c r="B7">
        <v>25937.393</v>
      </c>
      <c r="C7">
        <v>208.666</v>
      </c>
      <c r="D7">
        <v>939</v>
      </c>
      <c r="E7">
        <v>1252</v>
      </c>
      <c r="F7">
        <v>22.395</v>
      </c>
      <c r="G7">
        <v>168.88</v>
      </c>
      <c r="I7">
        <f t="shared" si="0"/>
        <v>187.72190623366257</v>
      </c>
    </row>
    <row r="8" spans="1:9" x14ac:dyDescent="0.35">
      <c r="A8" t="s">
        <v>19</v>
      </c>
      <c r="B8">
        <v>48249.805</v>
      </c>
      <c r="C8">
        <v>307.38</v>
      </c>
      <c r="D8">
        <v>1694</v>
      </c>
      <c r="E8">
        <v>252</v>
      </c>
      <c r="F8">
        <v>127.614</v>
      </c>
      <c r="G8">
        <v>211.01</v>
      </c>
      <c r="I8">
        <f t="shared" si="0"/>
        <v>254.67676336878478</v>
      </c>
    </row>
    <row r="9" spans="1:9" x14ac:dyDescent="0.35">
      <c r="A9" t="s">
        <v>20</v>
      </c>
      <c r="B9">
        <v>18110.743999999999</v>
      </c>
      <c r="C9">
        <v>152.679</v>
      </c>
      <c r="D9">
        <v>362.90499999999997</v>
      </c>
      <c r="E9">
        <v>508.93099999999998</v>
      </c>
      <c r="F9">
        <v>90</v>
      </c>
      <c r="G9">
        <v>151.01599999999999</v>
      </c>
      <c r="I9">
        <f t="shared" si="0"/>
        <v>151.84522338223221</v>
      </c>
    </row>
    <row r="10" spans="1:9" x14ac:dyDescent="0.35">
      <c r="A10" t="s">
        <v>21</v>
      </c>
      <c r="B10">
        <v>26716.118999999999</v>
      </c>
      <c r="C10">
        <v>187.60599999999999</v>
      </c>
      <c r="D10">
        <v>281.40899999999999</v>
      </c>
      <c r="E10">
        <v>324.81799999999998</v>
      </c>
      <c r="F10">
        <v>0</v>
      </c>
      <c r="G10">
        <v>181.286</v>
      </c>
      <c r="I10">
        <f t="shared" si="0"/>
        <v>184.41892884408585</v>
      </c>
    </row>
    <row r="11" spans="1:9" x14ac:dyDescent="0.35">
      <c r="A11" t="s">
        <v>22</v>
      </c>
      <c r="B11">
        <v>41246.582000000002</v>
      </c>
      <c r="C11">
        <v>232.84399999999999</v>
      </c>
      <c r="D11">
        <v>566.47699999999998</v>
      </c>
      <c r="E11">
        <v>523.56700000000001</v>
      </c>
      <c r="F11">
        <v>90</v>
      </c>
      <c r="G11">
        <v>225.52600000000001</v>
      </c>
      <c r="I11">
        <f t="shared" si="0"/>
        <v>229.1557896802959</v>
      </c>
    </row>
    <row r="12" spans="1:9" x14ac:dyDescent="0.35">
      <c r="A12" t="s">
        <v>23</v>
      </c>
      <c r="B12">
        <v>30785.675999999999</v>
      </c>
      <c r="C12">
        <v>216.32300000000001</v>
      </c>
      <c r="D12">
        <v>1761</v>
      </c>
      <c r="E12">
        <v>1082</v>
      </c>
      <c r="F12">
        <v>11.621</v>
      </c>
      <c r="G12">
        <v>187.29300000000001</v>
      </c>
      <c r="I12">
        <f t="shared" si="0"/>
        <v>201.28532892140947</v>
      </c>
    </row>
    <row r="13" spans="1:9" x14ac:dyDescent="0.35">
      <c r="A13" t="s">
        <v>24</v>
      </c>
      <c r="B13">
        <v>42143.589</v>
      </c>
      <c r="C13">
        <v>248.63800000000001</v>
      </c>
      <c r="D13">
        <v>1334</v>
      </c>
      <c r="E13">
        <v>999</v>
      </c>
      <c r="F13">
        <v>50.046999999999997</v>
      </c>
      <c r="G13">
        <v>212.059</v>
      </c>
      <c r="I13">
        <f t="shared" si="0"/>
        <v>229.62126565716861</v>
      </c>
    </row>
    <row r="14" spans="1:9" x14ac:dyDescent="0.35">
      <c r="A14" t="s">
        <v>25</v>
      </c>
      <c r="B14">
        <v>40217.353999999999</v>
      </c>
      <c r="C14">
        <v>248.08799999999999</v>
      </c>
      <c r="D14">
        <v>249</v>
      </c>
      <c r="E14">
        <v>731</v>
      </c>
      <c r="F14">
        <v>132.827</v>
      </c>
      <c r="G14">
        <v>204.477</v>
      </c>
      <c r="I14">
        <f t="shared" si="0"/>
        <v>225.22941632033769</v>
      </c>
    </row>
    <row r="15" spans="1:9" x14ac:dyDescent="0.35">
      <c r="A15" t="s">
        <v>26</v>
      </c>
      <c r="B15">
        <v>20699.194</v>
      </c>
      <c r="C15">
        <v>243.75299999999999</v>
      </c>
      <c r="D15">
        <v>185</v>
      </c>
      <c r="E15">
        <v>1233</v>
      </c>
      <c r="F15">
        <v>49.594000000000001</v>
      </c>
      <c r="G15">
        <v>109.104</v>
      </c>
      <c r="I15">
        <f t="shared" si="0"/>
        <v>163.07797923692826</v>
      </c>
    </row>
    <row r="16" spans="1:9" x14ac:dyDescent="0.35">
      <c r="A16" t="s">
        <v>27</v>
      </c>
      <c r="B16">
        <v>41742.275999999998</v>
      </c>
      <c r="C16">
        <v>240.066</v>
      </c>
      <c r="D16">
        <v>1689</v>
      </c>
      <c r="E16">
        <v>1122</v>
      </c>
      <c r="F16">
        <v>92.540999999999997</v>
      </c>
      <c r="G16">
        <v>225.61</v>
      </c>
      <c r="I16">
        <f t="shared" si="0"/>
        <v>232.72578340183969</v>
      </c>
    </row>
    <row r="17" spans="1:9" x14ac:dyDescent="0.35">
      <c r="A17" t="s">
        <v>28</v>
      </c>
      <c r="B17">
        <v>26001.789000000001</v>
      </c>
      <c r="C17">
        <v>189.92400000000001</v>
      </c>
      <c r="D17">
        <v>370</v>
      </c>
      <c r="E17">
        <v>339</v>
      </c>
      <c r="F17">
        <v>167.76499999999999</v>
      </c>
      <c r="G17">
        <v>174.63300000000001</v>
      </c>
      <c r="I17">
        <f t="shared" si="0"/>
        <v>182.11808776725061</v>
      </c>
    </row>
    <row r="18" spans="1:9" x14ac:dyDescent="0.35">
      <c r="A18" t="s">
        <v>29</v>
      </c>
      <c r="B18">
        <v>24248.826000000001</v>
      </c>
      <c r="C18">
        <v>210.499</v>
      </c>
      <c r="D18">
        <v>1749</v>
      </c>
      <c r="E18">
        <v>1022</v>
      </c>
      <c r="F18">
        <v>63.03</v>
      </c>
      <c r="G18">
        <v>144.614</v>
      </c>
      <c r="I18">
        <f t="shared" si="0"/>
        <v>174.47378710281953</v>
      </c>
    </row>
    <row r="19" spans="1:9" x14ac:dyDescent="0.35">
      <c r="A19" t="s">
        <v>30</v>
      </c>
      <c r="B19">
        <v>34397.046999999999</v>
      </c>
      <c r="C19">
        <v>336.44</v>
      </c>
      <c r="D19">
        <v>1346</v>
      </c>
      <c r="E19">
        <v>1409</v>
      </c>
      <c r="F19">
        <v>76.623000000000005</v>
      </c>
      <c r="G19">
        <v>135.52199999999999</v>
      </c>
      <c r="I19">
        <f t="shared" si="0"/>
        <v>213.52990816276767</v>
      </c>
    </row>
    <row r="20" spans="1:9" x14ac:dyDescent="0.35">
      <c r="A20" t="s">
        <v>31</v>
      </c>
      <c r="B20">
        <v>37711.887999999999</v>
      </c>
      <c r="C20">
        <v>220.20400000000001</v>
      </c>
      <c r="D20">
        <v>184.61199999999999</v>
      </c>
      <c r="E20">
        <v>532.04899999999998</v>
      </c>
      <c r="F20">
        <v>0</v>
      </c>
      <c r="G20">
        <v>218.541</v>
      </c>
      <c r="I20">
        <f t="shared" si="0"/>
        <v>219.3709241535897</v>
      </c>
    </row>
    <row r="21" spans="1:9" x14ac:dyDescent="0.35">
      <c r="A21" t="s">
        <v>32</v>
      </c>
      <c r="B21">
        <v>29482.267</v>
      </c>
      <c r="C21">
        <v>263.447</v>
      </c>
      <c r="D21">
        <v>461.863</v>
      </c>
      <c r="E21">
        <v>153.012</v>
      </c>
      <c r="F21">
        <v>90</v>
      </c>
      <c r="G21">
        <v>236.50299999999999</v>
      </c>
      <c r="I21">
        <f t="shared" si="0"/>
        <v>249.61171014397542</v>
      </c>
    </row>
    <row r="22" spans="1:9" x14ac:dyDescent="0.35">
      <c r="A22" t="s">
        <v>33</v>
      </c>
      <c r="B22">
        <v>8741.9120000000003</v>
      </c>
      <c r="C22">
        <v>112.241</v>
      </c>
      <c r="D22">
        <v>1395</v>
      </c>
      <c r="E22">
        <v>286</v>
      </c>
      <c r="F22">
        <v>151.30799999999999</v>
      </c>
      <c r="G22">
        <v>100.581</v>
      </c>
      <c r="I22">
        <f t="shared" si="0"/>
        <v>106.25117420998225</v>
      </c>
    </row>
    <row r="23" spans="1:9" x14ac:dyDescent="0.35">
      <c r="A23" t="s">
        <v>34</v>
      </c>
      <c r="B23">
        <v>31293.651000000002</v>
      </c>
      <c r="C23">
        <v>236.47399999999999</v>
      </c>
      <c r="D23">
        <v>2270</v>
      </c>
      <c r="E23">
        <v>1710</v>
      </c>
      <c r="F23">
        <v>87.096999999999994</v>
      </c>
      <c r="G23">
        <v>183.947</v>
      </c>
      <c r="I23">
        <f t="shared" si="0"/>
        <v>208.56337856392719</v>
      </c>
    </row>
    <row r="24" spans="1:9" x14ac:dyDescent="0.35">
      <c r="A24" t="s">
        <v>35</v>
      </c>
      <c r="B24">
        <v>21393.386999999999</v>
      </c>
      <c r="C24">
        <v>216.72</v>
      </c>
      <c r="D24">
        <v>145</v>
      </c>
      <c r="E24">
        <v>1205</v>
      </c>
      <c r="F24">
        <v>10.792999999999999</v>
      </c>
      <c r="G24">
        <v>128.92500000000001</v>
      </c>
      <c r="I24">
        <f t="shared" si="0"/>
        <v>167.15449739686935</v>
      </c>
    </row>
    <row r="25" spans="1:9" x14ac:dyDescent="0.35">
      <c r="A25" t="s">
        <v>36</v>
      </c>
      <c r="B25">
        <v>26446.696</v>
      </c>
      <c r="C25">
        <v>207.14</v>
      </c>
      <c r="D25">
        <v>183</v>
      </c>
      <c r="E25">
        <v>568</v>
      </c>
      <c r="F25">
        <v>30.600999999999999</v>
      </c>
      <c r="G25">
        <v>173.87</v>
      </c>
      <c r="I25">
        <f t="shared" si="0"/>
        <v>189.77732161667788</v>
      </c>
    </row>
    <row r="26" spans="1:9" x14ac:dyDescent="0.35">
      <c r="A26" t="s">
        <v>37</v>
      </c>
      <c r="B26">
        <v>46913.866000000002</v>
      </c>
      <c r="C26">
        <v>403.47199999999998</v>
      </c>
      <c r="D26">
        <v>1508</v>
      </c>
      <c r="E26">
        <v>1630</v>
      </c>
      <c r="F26">
        <v>35.944000000000003</v>
      </c>
      <c r="G26">
        <v>162.09399999999999</v>
      </c>
      <c r="I26">
        <f t="shared" si="0"/>
        <v>255.73500027958627</v>
      </c>
    </row>
    <row r="27" spans="1:9" x14ac:dyDescent="0.35">
      <c r="A27" t="s">
        <v>38</v>
      </c>
      <c r="B27">
        <v>13702.832</v>
      </c>
      <c r="C27">
        <v>141.51599999999999</v>
      </c>
      <c r="D27">
        <v>201</v>
      </c>
      <c r="E27">
        <v>962</v>
      </c>
      <c r="F27">
        <v>13.318</v>
      </c>
      <c r="G27">
        <v>129.51499999999999</v>
      </c>
      <c r="I27">
        <f t="shared" si="0"/>
        <v>135.38258654642405</v>
      </c>
    </row>
    <row r="28" spans="1:9" x14ac:dyDescent="0.35">
      <c r="A28" t="s">
        <v>39</v>
      </c>
      <c r="B28">
        <v>40749.892999999996</v>
      </c>
      <c r="C28">
        <v>275.05399999999997</v>
      </c>
      <c r="D28">
        <v>1739</v>
      </c>
      <c r="E28">
        <v>468</v>
      </c>
      <c r="F28">
        <v>20.605</v>
      </c>
      <c r="G28">
        <v>189.46</v>
      </c>
      <c r="I28">
        <f t="shared" si="0"/>
        <v>228.27993963552731</v>
      </c>
    </row>
    <row r="46" spans="9:9" x14ac:dyDescent="0.35">
      <c r="I46" t="e">
        <f t="shared" si="0"/>
        <v>#NUM!</v>
      </c>
    </row>
    <row r="47" spans="9:9" x14ac:dyDescent="0.35">
      <c r="I47" t="e">
        <f t="shared" si="0"/>
        <v>#NUM!</v>
      </c>
    </row>
    <row r="48" spans="9:9" x14ac:dyDescent="0.35">
      <c r="I48" t="e">
        <f t="shared" si="0"/>
        <v>#NUM!</v>
      </c>
    </row>
    <row r="49" spans="9:9" x14ac:dyDescent="0.35">
      <c r="I49" t="e">
        <f t="shared" si="0"/>
        <v>#NUM!</v>
      </c>
    </row>
  </sheetData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D7FC3-2C54-4081-9153-18FEA26CE91D}">
  <sheetPr>
    <tabColor theme="4"/>
  </sheetPr>
  <dimension ref="A1:I41"/>
  <sheetViews>
    <sheetView topLeftCell="A21" workbookViewId="0">
      <selection activeCell="I3" sqref="I3:I41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</row>
    <row r="3" spans="1:9" x14ac:dyDescent="0.35">
      <c r="A3" t="s">
        <v>14</v>
      </c>
      <c r="B3">
        <v>29741.620999999999</v>
      </c>
      <c r="C3">
        <v>195.589</v>
      </c>
      <c r="D3">
        <v>178.625</v>
      </c>
      <c r="E3">
        <v>149.68600000000001</v>
      </c>
      <c r="F3">
        <v>0</v>
      </c>
      <c r="G3">
        <v>193.59299999999999</v>
      </c>
      <c r="I3">
        <f>GEOMEAN(C3,G3)</f>
        <v>194.58844075895155</v>
      </c>
    </row>
    <row r="4" spans="1:9" x14ac:dyDescent="0.35">
      <c r="A4" t="s">
        <v>15</v>
      </c>
      <c r="B4">
        <v>42799.277000000002</v>
      </c>
      <c r="C4">
        <v>281.10199999999998</v>
      </c>
      <c r="D4">
        <v>1859</v>
      </c>
      <c r="E4">
        <v>614</v>
      </c>
      <c r="F4">
        <v>135.815</v>
      </c>
      <c r="G4">
        <v>216.69300000000001</v>
      </c>
      <c r="I4">
        <f t="shared" ref="I4:I41" si="0">GEOMEAN(C4,G4)</f>
        <v>246.80525862712082</v>
      </c>
    </row>
    <row r="5" spans="1:9" x14ac:dyDescent="0.35">
      <c r="A5" t="s">
        <v>16</v>
      </c>
      <c r="B5">
        <v>36985.94</v>
      </c>
      <c r="C5">
        <v>239.52</v>
      </c>
      <c r="D5">
        <v>351</v>
      </c>
      <c r="E5">
        <v>983</v>
      </c>
      <c r="F5">
        <v>52.334000000000003</v>
      </c>
      <c r="G5">
        <v>201.86699999999999</v>
      </c>
      <c r="I5">
        <f t="shared" si="0"/>
        <v>219.88902619275933</v>
      </c>
    </row>
    <row r="6" spans="1:9" x14ac:dyDescent="0.35">
      <c r="A6" t="s">
        <v>17</v>
      </c>
      <c r="B6">
        <v>45147.404000000002</v>
      </c>
      <c r="C6">
        <v>284.91699999999997</v>
      </c>
      <c r="D6">
        <v>884</v>
      </c>
      <c r="E6">
        <v>458</v>
      </c>
      <c r="F6">
        <v>171</v>
      </c>
      <c r="G6">
        <v>218.501</v>
      </c>
      <c r="I6">
        <f t="shared" si="0"/>
        <v>249.50881631116764</v>
      </c>
    </row>
    <row r="7" spans="1:9" x14ac:dyDescent="0.35">
      <c r="A7" t="s">
        <v>18</v>
      </c>
      <c r="B7">
        <v>68271.735000000001</v>
      </c>
      <c r="C7">
        <v>330.14499999999998</v>
      </c>
      <c r="D7">
        <v>1834</v>
      </c>
      <c r="E7">
        <v>583</v>
      </c>
      <c r="F7">
        <v>110.77200000000001</v>
      </c>
      <c r="G7">
        <v>264.36700000000002</v>
      </c>
      <c r="I7">
        <f t="shared" si="0"/>
        <v>295.43094491775912</v>
      </c>
    </row>
    <row r="8" spans="1:9" x14ac:dyDescent="0.35">
      <c r="A8" t="s">
        <v>19</v>
      </c>
      <c r="B8">
        <v>16743.714</v>
      </c>
      <c r="C8">
        <v>221.13499999999999</v>
      </c>
      <c r="D8">
        <v>2060</v>
      </c>
      <c r="E8">
        <v>4</v>
      </c>
      <c r="F8">
        <v>107.508</v>
      </c>
      <c r="G8">
        <v>100.033</v>
      </c>
      <c r="I8">
        <f t="shared" si="0"/>
        <v>148.7306204350671</v>
      </c>
    </row>
    <row r="9" spans="1:9" x14ac:dyDescent="0.35">
      <c r="A9" t="s">
        <v>20</v>
      </c>
      <c r="B9">
        <v>11993.574000000001</v>
      </c>
      <c r="C9">
        <v>124.738</v>
      </c>
      <c r="D9">
        <v>159.66499999999999</v>
      </c>
      <c r="E9">
        <v>202.57499999999999</v>
      </c>
      <c r="F9">
        <v>0</v>
      </c>
      <c r="G9">
        <v>122.41</v>
      </c>
      <c r="I9">
        <f t="shared" si="0"/>
        <v>123.56851775432122</v>
      </c>
    </row>
    <row r="10" spans="1:9" x14ac:dyDescent="0.35">
      <c r="A10" t="s">
        <v>21</v>
      </c>
      <c r="B10">
        <v>28141.57</v>
      </c>
      <c r="C10">
        <v>204.30799999999999</v>
      </c>
      <c r="D10">
        <v>822</v>
      </c>
      <c r="E10">
        <v>405</v>
      </c>
      <c r="F10">
        <v>25.146999999999998</v>
      </c>
      <c r="G10">
        <v>178.642</v>
      </c>
      <c r="I10">
        <f t="shared" si="0"/>
        <v>191.04447057164464</v>
      </c>
    </row>
    <row r="11" spans="1:9" x14ac:dyDescent="0.35">
      <c r="A11" t="s">
        <v>22</v>
      </c>
      <c r="B11">
        <v>27116.656999999999</v>
      </c>
      <c r="C11">
        <v>243.68299999999999</v>
      </c>
      <c r="D11">
        <v>1274</v>
      </c>
      <c r="E11">
        <v>473</v>
      </c>
      <c r="F11">
        <v>102.215</v>
      </c>
      <c r="G11">
        <v>156.99799999999999</v>
      </c>
      <c r="I11">
        <f t="shared" si="0"/>
        <v>195.59586814143083</v>
      </c>
    </row>
    <row r="12" spans="1:9" x14ac:dyDescent="0.35">
      <c r="A12" t="s">
        <v>23</v>
      </c>
      <c r="B12">
        <v>30741.86</v>
      </c>
      <c r="C12">
        <v>245.00399999999999</v>
      </c>
      <c r="D12">
        <v>819</v>
      </c>
      <c r="E12">
        <v>1820</v>
      </c>
      <c r="F12">
        <v>51.948</v>
      </c>
      <c r="G12">
        <v>164.65100000000001</v>
      </c>
      <c r="I12">
        <f t="shared" si="0"/>
        <v>200.84858377394647</v>
      </c>
    </row>
    <row r="13" spans="1:9" x14ac:dyDescent="0.35">
      <c r="A13" t="s">
        <v>24</v>
      </c>
      <c r="B13">
        <v>26312.814999999999</v>
      </c>
      <c r="C13">
        <v>189.84700000000001</v>
      </c>
      <c r="D13">
        <v>1678</v>
      </c>
      <c r="E13">
        <v>1707</v>
      </c>
      <c r="F13">
        <v>64.468000000000004</v>
      </c>
      <c r="G13">
        <v>176.149</v>
      </c>
      <c r="I13">
        <f t="shared" si="0"/>
        <v>182.86978756207927</v>
      </c>
    </row>
    <row r="14" spans="1:9" x14ac:dyDescent="0.35">
      <c r="A14" t="s">
        <v>25</v>
      </c>
      <c r="B14">
        <v>25575.137999999999</v>
      </c>
      <c r="C14">
        <v>200.08699999999999</v>
      </c>
      <c r="D14">
        <v>1401</v>
      </c>
      <c r="E14">
        <v>746</v>
      </c>
      <c r="F14">
        <v>132.709</v>
      </c>
      <c r="G14">
        <v>170.917</v>
      </c>
      <c r="I14">
        <f t="shared" si="0"/>
        <v>184.92774204807671</v>
      </c>
    </row>
    <row r="15" spans="1:9" x14ac:dyDescent="0.35">
      <c r="A15" t="s">
        <v>26</v>
      </c>
      <c r="B15">
        <v>53205.523999999998</v>
      </c>
      <c r="C15">
        <v>276.72300000000001</v>
      </c>
      <c r="D15">
        <v>1607</v>
      </c>
      <c r="E15">
        <v>563</v>
      </c>
      <c r="F15">
        <v>173.16499999999999</v>
      </c>
      <c r="G15">
        <v>248.09899999999999</v>
      </c>
      <c r="I15">
        <f t="shared" si="0"/>
        <v>262.02041824445666</v>
      </c>
    </row>
    <row r="16" spans="1:9" x14ac:dyDescent="0.35">
      <c r="A16" t="s">
        <v>27</v>
      </c>
      <c r="B16">
        <v>65078.163</v>
      </c>
      <c r="C16">
        <v>332.79700000000003</v>
      </c>
      <c r="D16">
        <v>1992</v>
      </c>
      <c r="E16">
        <v>690</v>
      </c>
      <c r="F16">
        <v>102.703</v>
      </c>
      <c r="G16">
        <v>258.80799999999999</v>
      </c>
      <c r="I16">
        <f t="shared" si="0"/>
        <v>293.48002653673046</v>
      </c>
    </row>
    <row r="17" spans="1:9" x14ac:dyDescent="0.35">
      <c r="A17" t="s">
        <v>28</v>
      </c>
      <c r="B17">
        <v>49464.254000000001</v>
      </c>
      <c r="C17">
        <v>253.46799999999999</v>
      </c>
      <c r="D17">
        <v>592.58900000000006</v>
      </c>
      <c r="E17">
        <v>296.37799999999999</v>
      </c>
      <c r="F17">
        <v>90</v>
      </c>
      <c r="G17">
        <v>248.47800000000001</v>
      </c>
      <c r="I17">
        <f t="shared" si="0"/>
        <v>250.96059791130557</v>
      </c>
    </row>
    <row r="18" spans="1:9" x14ac:dyDescent="0.35">
      <c r="A18" t="s">
        <v>29</v>
      </c>
      <c r="B18">
        <v>35329.017999999996</v>
      </c>
      <c r="C18">
        <v>232.20400000000001</v>
      </c>
      <c r="D18">
        <v>144</v>
      </c>
      <c r="E18">
        <v>1126</v>
      </c>
      <c r="F18">
        <v>165.227</v>
      </c>
      <c r="G18">
        <v>200.24600000000001</v>
      </c>
      <c r="I18">
        <f t="shared" si="0"/>
        <v>215.63376865416976</v>
      </c>
    </row>
    <row r="19" spans="1:9" x14ac:dyDescent="0.35">
      <c r="A19" t="s">
        <v>30</v>
      </c>
      <c r="B19">
        <v>33431.661999999997</v>
      </c>
      <c r="C19">
        <v>255.846</v>
      </c>
      <c r="D19">
        <v>1839</v>
      </c>
      <c r="E19">
        <v>1328</v>
      </c>
      <c r="F19">
        <v>158.17099999999999</v>
      </c>
      <c r="G19">
        <v>179.012</v>
      </c>
      <c r="I19">
        <f t="shared" si="0"/>
        <v>214.0081871144186</v>
      </c>
    </row>
    <row r="20" spans="1:9" x14ac:dyDescent="0.35">
      <c r="A20" t="s">
        <v>31</v>
      </c>
      <c r="B20">
        <v>27743.797999999999</v>
      </c>
      <c r="C20">
        <v>188.93700000000001</v>
      </c>
      <c r="D20">
        <v>511.92500000000001</v>
      </c>
      <c r="E20">
        <v>596.08199999999999</v>
      </c>
      <c r="F20">
        <v>90</v>
      </c>
      <c r="G20">
        <v>186.941</v>
      </c>
      <c r="I20">
        <f t="shared" si="0"/>
        <v>187.93635017473338</v>
      </c>
    </row>
    <row r="21" spans="1:9" x14ac:dyDescent="0.35">
      <c r="A21" t="s">
        <v>32</v>
      </c>
      <c r="B21">
        <v>47660.947</v>
      </c>
      <c r="C21">
        <v>271.721</v>
      </c>
      <c r="D21">
        <v>546</v>
      </c>
      <c r="E21">
        <v>1640</v>
      </c>
      <c r="F21">
        <v>31.433</v>
      </c>
      <c r="G21">
        <v>225.90700000000001</v>
      </c>
      <c r="I21">
        <f t="shared" si="0"/>
        <v>247.75729241941599</v>
      </c>
    </row>
    <row r="22" spans="1:9" x14ac:dyDescent="0.35">
      <c r="A22" t="s">
        <v>33</v>
      </c>
      <c r="B22">
        <v>12541.714</v>
      </c>
      <c r="C22">
        <v>156.548</v>
      </c>
      <c r="D22">
        <v>2171</v>
      </c>
      <c r="E22">
        <v>109</v>
      </c>
      <c r="F22">
        <v>105.276</v>
      </c>
      <c r="G22">
        <v>105.15300000000001</v>
      </c>
      <c r="I22">
        <f t="shared" si="0"/>
        <v>128.30234543452431</v>
      </c>
    </row>
    <row r="23" spans="1:9" x14ac:dyDescent="0.35">
      <c r="A23" t="s">
        <v>34</v>
      </c>
      <c r="B23">
        <v>20572.394</v>
      </c>
      <c r="C23">
        <v>173.89</v>
      </c>
      <c r="D23">
        <v>900</v>
      </c>
      <c r="E23">
        <v>553</v>
      </c>
      <c r="F23">
        <v>162.29300000000001</v>
      </c>
      <c r="G23">
        <v>150.09800000000001</v>
      </c>
      <c r="I23">
        <f t="shared" si="0"/>
        <v>161.55661923920047</v>
      </c>
    </row>
    <row r="24" spans="1:9" x14ac:dyDescent="0.35">
      <c r="A24" t="s">
        <v>35</v>
      </c>
      <c r="B24">
        <v>44852.201000000001</v>
      </c>
      <c r="C24">
        <v>248.798</v>
      </c>
      <c r="D24">
        <v>1320</v>
      </c>
      <c r="E24">
        <v>1193</v>
      </c>
      <c r="F24">
        <v>149.733</v>
      </c>
      <c r="G24">
        <v>234.251</v>
      </c>
      <c r="I24">
        <f t="shared" si="0"/>
        <v>241.41495458649615</v>
      </c>
    </row>
    <row r="25" spans="1:9" x14ac:dyDescent="0.35">
      <c r="A25" t="s">
        <v>36</v>
      </c>
      <c r="B25">
        <v>37396.99</v>
      </c>
      <c r="C25">
        <v>219.53899999999999</v>
      </c>
      <c r="D25">
        <v>29.271999999999998</v>
      </c>
      <c r="E25">
        <v>198.916</v>
      </c>
      <c r="F25">
        <v>0</v>
      </c>
      <c r="G25">
        <v>216.87799999999999</v>
      </c>
      <c r="I25">
        <f t="shared" si="0"/>
        <v>218.20444368069133</v>
      </c>
    </row>
    <row r="26" spans="1:9" x14ac:dyDescent="0.35">
      <c r="A26" t="s">
        <v>37</v>
      </c>
      <c r="B26">
        <v>24840.670999999998</v>
      </c>
      <c r="C26">
        <v>198.61699999999999</v>
      </c>
      <c r="D26">
        <v>1357</v>
      </c>
      <c r="E26">
        <v>1021</v>
      </c>
      <c r="F26">
        <v>139.34700000000001</v>
      </c>
      <c r="G26">
        <v>159.80199999999999</v>
      </c>
      <c r="I26">
        <f t="shared" si="0"/>
        <v>178.15553270667741</v>
      </c>
    </row>
    <row r="27" spans="1:9" x14ac:dyDescent="0.35">
      <c r="A27" t="s">
        <v>38</v>
      </c>
      <c r="B27">
        <v>29890.55</v>
      </c>
      <c r="C27">
        <v>212.48</v>
      </c>
      <c r="D27">
        <v>1388</v>
      </c>
      <c r="E27">
        <v>1250</v>
      </c>
      <c r="F27">
        <v>7.0140000000000002</v>
      </c>
      <c r="G27">
        <v>184.18</v>
      </c>
      <c r="I27">
        <f t="shared" si="0"/>
        <v>197.82458492310806</v>
      </c>
    </row>
    <row r="28" spans="1:9" x14ac:dyDescent="0.35">
      <c r="A28" t="s">
        <v>39</v>
      </c>
      <c r="B28">
        <v>29172.79</v>
      </c>
      <c r="C28">
        <v>263.51900000000001</v>
      </c>
      <c r="D28">
        <v>224</v>
      </c>
      <c r="E28">
        <v>1179</v>
      </c>
      <c r="F28">
        <v>16.651</v>
      </c>
      <c r="G28">
        <v>138.62700000000001</v>
      </c>
      <c r="I28">
        <f t="shared" si="0"/>
        <v>191.13044868099902</v>
      </c>
    </row>
    <row r="29" spans="1:9" x14ac:dyDescent="0.35">
      <c r="A29" t="s">
        <v>40</v>
      </c>
      <c r="B29">
        <v>24741.311000000002</v>
      </c>
      <c r="C29">
        <v>189.14500000000001</v>
      </c>
      <c r="D29">
        <v>1115</v>
      </c>
      <c r="E29">
        <v>811</v>
      </c>
      <c r="F29">
        <v>111.24</v>
      </c>
      <c r="G29">
        <v>166.24700000000001</v>
      </c>
      <c r="I29">
        <f t="shared" si="0"/>
        <v>177.32678538506246</v>
      </c>
    </row>
    <row r="30" spans="1:9" x14ac:dyDescent="0.35">
      <c r="A30" t="s">
        <v>44</v>
      </c>
      <c r="B30">
        <v>35155.525000000001</v>
      </c>
      <c r="C30">
        <v>249.22200000000001</v>
      </c>
      <c r="D30">
        <v>1931</v>
      </c>
      <c r="E30">
        <v>1462</v>
      </c>
      <c r="F30">
        <v>65.727000000000004</v>
      </c>
      <c r="G30">
        <v>185.51</v>
      </c>
      <c r="I30">
        <f t="shared" si="0"/>
        <v>215.01900664824959</v>
      </c>
    </row>
    <row r="31" spans="1:9" x14ac:dyDescent="0.35">
      <c r="A31" t="s">
        <v>45</v>
      </c>
      <c r="B31">
        <v>23815.094000000001</v>
      </c>
      <c r="C31">
        <v>196.98400000000001</v>
      </c>
      <c r="D31">
        <v>808</v>
      </c>
      <c r="E31">
        <v>162</v>
      </c>
      <c r="F31">
        <v>151.011</v>
      </c>
      <c r="G31">
        <v>157.77099999999999</v>
      </c>
      <c r="I31">
        <f t="shared" si="0"/>
        <v>176.29056317341551</v>
      </c>
    </row>
    <row r="32" spans="1:9" x14ac:dyDescent="0.35">
      <c r="A32" t="s">
        <v>46</v>
      </c>
      <c r="B32">
        <v>21638.467000000001</v>
      </c>
      <c r="C32">
        <v>166.65</v>
      </c>
      <c r="D32">
        <v>75.840999999999994</v>
      </c>
      <c r="E32">
        <v>555.33399999999995</v>
      </c>
      <c r="F32">
        <v>0</v>
      </c>
      <c r="G32">
        <v>165.31899999999999</v>
      </c>
      <c r="I32">
        <f t="shared" si="0"/>
        <v>165.98316586328866</v>
      </c>
    </row>
    <row r="33" spans="1:9" x14ac:dyDescent="0.35">
      <c r="A33" t="s">
        <v>47</v>
      </c>
      <c r="B33">
        <v>30760.116000000002</v>
      </c>
      <c r="C33">
        <v>206.578</v>
      </c>
      <c r="D33">
        <v>1092</v>
      </c>
      <c r="E33">
        <v>1747</v>
      </c>
      <c r="F33">
        <v>32.973999999999997</v>
      </c>
      <c r="G33">
        <v>192.489</v>
      </c>
      <c r="I33">
        <f t="shared" si="0"/>
        <v>199.40910872374914</v>
      </c>
    </row>
    <row r="34" spans="1:9" x14ac:dyDescent="0.35">
      <c r="A34" t="s">
        <v>48</v>
      </c>
      <c r="B34">
        <v>16053.726000000001</v>
      </c>
      <c r="C34">
        <v>168.30099999999999</v>
      </c>
      <c r="D34">
        <v>864</v>
      </c>
      <c r="E34">
        <v>1346</v>
      </c>
      <c r="F34">
        <v>55.305</v>
      </c>
      <c r="G34">
        <v>128.904</v>
      </c>
      <c r="I34">
        <f t="shared" si="0"/>
        <v>147.29111345902712</v>
      </c>
    </row>
    <row r="35" spans="1:9" x14ac:dyDescent="0.35">
      <c r="A35" t="s">
        <v>49</v>
      </c>
      <c r="B35">
        <v>25259.355</v>
      </c>
      <c r="C35">
        <v>245.00200000000001</v>
      </c>
      <c r="D35">
        <v>1236</v>
      </c>
      <c r="E35">
        <v>1164</v>
      </c>
      <c r="F35">
        <v>7.6459999999999999</v>
      </c>
      <c r="G35">
        <v>144.16399999999999</v>
      </c>
      <c r="I35">
        <f t="shared" si="0"/>
        <v>187.93740534550327</v>
      </c>
    </row>
    <row r="36" spans="1:9" x14ac:dyDescent="0.35">
      <c r="A36" t="s">
        <v>50</v>
      </c>
      <c r="B36">
        <v>52322.459000000003</v>
      </c>
      <c r="C36">
        <v>287.54199999999997</v>
      </c>
      <c r="D36">
        <v>1121</v>
      </c>
      <c r="E36">
        <v>801</v>
      </c>
      <c r="F36">
        <v>31.759</v>
      </c>
      <c r="G36">
        <v>239.768</v>
      </c>
      <c r="I36">
        <f t="shared" si="0"/>
        <v>262.57069572974058</v>
      </c>
    </row>
    <row r="37" spans="1:9" x14ac:dyDescent="0.35">
      <c r="A37" t="s">
        <v>51</v>
      </c>
      <c r="B37">
        <v>49027.535000000003</v>
      </c>
      <c r="C37">
        <v>290.77199999999999</v>
      </c>
      <c r="D37">
        <v>1117</v>
      </c>
      <c r="E37">
        <v>1903</v>
      </c>
      <c r="F37">
        <v>46.112000000000002</v>
      </c>
      <c r="G37">
        <v>223.08</v>
      </c>
      <c r="I37">
        <f t="shared" si="0"/>
        <v>254.68690142997147</v>
      </c>
    </row>
    <row r="38" spans="1:9" x14ac:dyDescent="0.35">
      <c r="A38" t="s">
        <v>52</v>
      </c>
      <c r="B38">
        <v>38233.03</v>
      </c>
      <c r="C38">
        <v>255.35400000000001</v>
      </c>
      <c r="D38">
        <v>1423</v>
      </c>
      <c r="E38">
        <v>741</v>
      </c>
      <c r="F38">
        <v>148.422</v>
      </c>
      <c r="G38">
        <v>198.72900000000001</v>
      </c>
      <c r="I38">
        <f t="shared" si="0"/>
        <v>225.269272352001</v>
      </c>
    </row>
    <row r="39" spans="1:9" x14ac:dyDescent="0.35">
      <c r="A39" t="s">
        <v>53</v>
      </c>
      <c r="B39">
        <v>24378.613000000001</v>
      </c>
      <c r="C39">
        <v>185.35400000000001</v>
      </c>
      <c r="D39">
        <v>489</v>
      </c>
      <c r="E39">
        <v>893</v>
      </c>
      <c r="F39">
        <v>123.063</v>
      </c>
      <c r="G39">
        <v>168.96700000000001</v>
      </c>
      <c r="I39">
        <f t="shared" si="0"/>
        <v>176.97092788930053</v>
      </c>
    </row>
    <row r="40" spans="1:9" x14ac:dyDescent="0.35">
      <c r="A40" t="s">
        <v>54</v>
      </c>
      <c r="B40">
        <v>43401.19</v>
      </c>
      <c r="C40">
        <v>251.91800000000001</v>
      </c>
      <c r="D40">
        <v>438</v>
      </c>
      <c r="E40">
        <v>266</v>
      </c>
      <c r="F40">
        <v>142.02500000000001</v>
      </c>
      <c r="G40">
        <v>223.22399999999999</v>
      </c>
      <c r="I40">
        <f t="shared" si="0"/>
        <v>237.13739399765697</v>
      </c>
    </row>
    <row r="41" spans="1:9" x14ac:dyDescent="0.35">
      <c r="A41" t="s">
        <v>55</v>
      </c>
      <c r="B41">
        <v>19198.835999999999</v>
      </c>
      <c r="C41">
        <v>157.66900000000001</v>
      </c>
      <c r="D41">
        <v>384.858</v>
      </c>
      <c r="E41">
        <v>405.48200000000003</v>
      </c>
      <c r="F41">
        <v>90</v>
      </c>
      <c r="G41">
        <v>155.00800000000001</v>
      </c>
      <c r="I41">
        <f t="shared" si="0"/>
        <v>156.33283836737567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464E7-C4A0-4577-9B02-C031EEF567FE}">
  <sheetPr>
    <tabColor rgb="FFFF0000"/>
  </sheetPr>
  <dimension ref="A1:Q37"/>
  <sheetViews>
    <sheetView workbookViewId="0">
      <selection activeCell="L26" sqref="L26"/>
    </sheetView>
  </sheetViews>
  <sheetFormatPr baseColWidth="10" defaultRowHeight="14.5" x14ac:dyDescent="0.35"/>
  <cols>
    <col min="1" max="7" width="10.7265625" bestFit="1" customWidth="1"/>
    <col min="14" max="15" width="11.269531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7" ht="2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  <c r="N2" s="1" t="s">
        <v>125</v>
      </c>
      <c r="O2" s="1" t="s">
        <v>126</v>
      </c>
      <c r="P2" s="1" t="s">
        <v>127</v>
      </c>
      <c r="Q2" s="1" t="s">
        <v>128</v>
      </c>
    </row>
    <row r="3" spans="1:17" x14ac:dyDescent="0.35">
      <c r="A3" t="s">
        <v>14</v>
      </c>
      <c r="B3">
        <v>38018.044999999998</v>
      </c>
      <c r="C3">
        <v>246.929</v>
      </c>
      <c r="D3">
        <v>1296</v>
      </c>
      <c r="E3">
        <v>1190</v>
      </c>
      <c r="F3">
        <v>74.691000000000003</v>
      </c>
      <c r="G3">
        <v>203.559</v>
      </c>
      <c r="I3">
        <f>GEOMEAN(C3,G3)</f>
        <v>224.19772592736084</v>
      </c>
      <c r="K3" t="s">
        <v>42</v>
      </c>
      <c r="L3" t="s">
        <v>43</v>
      </c>
      <c r="N3" s="1">
        <f>K4-2*L4</f>
        <v>59.478653721141853</v>
      </c>
      <c r="O3" s="2">
        <f>K4+2*L4</f>
        <v>279.16166465415654</v>
      </c>
      <c r="P3" s="1" t="str">
        <f>IF(I3&gt;$O$3,"outlier","")</f>
        <v/>
      </c>
      <c r="Q3" s="1" t="str">
        <f>IF(I3&lt;$N$3,"outlier","")</f>
        <v/>
      </c>
    </row>
    <row r="4" spans="1:17" x14ac:dyDescent="0.35">
      <c r="A4" t="s">
        <v>15</v>
      </c>
      <c r="B4">
        <v>53149.648000000001</v>
      </c>
      <c r="C4">
        <v>271.15800000000002</v>
      </c>
      <c r="D4">
        <v>1148</v>
      </c>
      <c r="E4">
        <v>844</v>
      </c>
      <c r="F4">
        <v>10.317</v>
      </c>
      <c r="G4">
        <v>252.32400000000001</v>
      </c>
      <c r="I4">
        <f t="shared" ref="I4:I37" si="0">GEOMEAN(C4,G4)</f>
        <v>261.57154125019031</v>
      </c>
      <c r="K4">
        <f>GEOMEAN(I3:I37)</f>
        <v>169.32015918764918</v>
      </c>
      <c r="L4">
        <f>STDEV(I3:I37)</f>
        <v>54.920752733253664</v>
      </c>
      <c r="N4" s="3"/>
      <c r="O4" s="3"/>
      <c r="P4" s="1" t="str">
        <f t="shared" ref="P4:P37" si="1">IF(I4&gt;$O$3,"outlier","")</f>
        <v/>
      </c>
      <c r="Q4" s="1" t="str">
        <f t="shared" ref="Q4:Q37" si="2">IF(I4&lt;$N$3,"outlier","")</f>
        <v/>
      </c>
    </row>
    <row r="5" spans="1:17" x14ac:dyDescent="0.35">
      <c r="A5" t="s">
        <v>16</v>
      </c>
      <c r="B5">
        <v>25249.95</v>
      </c>
      <c r="C5">
        <v>183.53200000000001</v>
      </c>
      <c r="D5">
        <v>1216</v>
      </c>
      <c r="E5">
        <v>1413</v>
      </c>
      <c r="F5">
        <v>68.97</v>
      </c>
      <c r="G5">
        <v>177.98</v>
      </c>
      <c r="I5">
        <f t="shared" si="0"/>
        <v>180.7346822278447</v>
      </c>
      <c r="N5" s="4"/>
      <c r="O5" s="4"/>
      <c r="P5" s="1" t="str">
        <f t="shared" si="1"/>
        <v/>
      </c>
      <c r="Q5" s="1" t="str">
        <f>IF(I5&lt;$N$3,"outlier","")</f>
        <v/>
      </c>
    </row>
    <row r="6" spans="1:17" x14ac:dyDescent="0.35">
      <c r="A6" t="s">
        <v>17</v>
      </c>
      <c r="B6">
        <v>23522.656999999999</v>
      </c>
      <c r="C6">
        <v>192.495</v>
      </c>
      <c r="D6">
        <v>743</v>
      </c>
      <c r="E6">
        <v>1178</v>
      </c>
      <c r="F6">
        <v>118.824</v>
      </c>
      <c r="G6">
        <v>153.04</v>
      </c>
      <c r="I6">
        <f t="shared" si="0"/>
        <v>171.63750988638819</v>
      </c>
      <c r="M6" s="5"/>
      <c r="N6" s="6"/>
      <c r="O6" s="6"/>
      <c r="P6" s="1" t="str">
        <f t="shared" si="1"/>
        <v/>
      </c>
      <c r="Q6" s="1" t="str">
        <f t="shared" si="2"/>
        <v/>
      </c>
    </row>
    <row r="7" spans="1:17" x14ac:dyDescent="0.35">
      <c r="A7" t="s">
        <v>18</v>
      </c>
      <c r="B7">
        <v>6016.7030000000004</v>
      </c>
      <c r="C7">
        <v>92.061000000000007</v>
      </c>
      <c r="D7">
        <v>1625</v>
      </c>
      <c r="E7">
        <v>363</v>
      </c>
      <c r="F7">
        <v>8.1010000000000009</v>
      </c>
      <c r="G7">
        <v>86.088999999999999</v>
      </c>
      <c r="I7">
        <f t="shared" si="0"/>
        <v>89.024937118764655</v>
      </c>
      <c r="M7" s="5"/>
      <c r="N7" s="5"/>
      <c r="O7" s="5"/>
      <c r="P7" s="1" t="str">
        <f t="shared" si="1"/>
        <v/>
      </c>
      <c r="Q7" s="1" t="str">
        <f t="shared" si="2"/>
        <v/>
      </c>
    </row>
    <row r="8" spans="1:17" x14ac:dyDescent="0.35">
      <c r="A8" t="s">
        <v>19</v>
      </c>
      <c r="B8">
        <v>23368.637999999999</v>
      </c>
      <c r="C8">
        <v>178.208</v>
      </c>
      <c r="D8">
        <v>844</v>
      </c>
      <c r="E8">
        <v>942</v>
      </c>
      <c r="F8">
        <v>158.655</v>
      </c>
      <c r="G8">
        <v>170.52199999999999</v>
      </c>
      <c r="I8">
        <f t="shared" si="0"/>
        <v>174.32264504647696</v>
      </c>
      <c r="M8" s="27" t="s">
        <v>129</v>
      </c>
      <c r="N8" s="27"/>
      <c r="P8" s="1" t="str">
        <f t="shared" si="1"/>
        <v/>
      </c>
      <c r="Q8" s="1" t="str">
        <f t="shared" si="2"/>
        <v/>
      </c>
    </row>
    <row r="9" spans="1:17" x14ac:dyDescent="0.35">
      <c r="A9" t="s">
        <v>20</v>
      </c>
      <c r="B9">
        <v>30171.368999999999</v>
      </c>
      <c r="C9">
        <v>210.898</v>
      </c>
      <c r="D9">
        <v>1751</v>
      </c>
      <c r="E9">
        <v>600</v>
      </c>
      <c r="F9">
        <v>132.827</v>
      </c>
      <c r="G9">
        <v>186.82300000000001</v>
      </c>
      <c r="I9">
        <f t="shared" si="0"/>
        <v>198.49583636439328</v>
      </c>
      <c r="M9" s="7" t="s">
        <v>130</v>
      </c>
      <c r="N9" s="7" t="s">
        <v>131</v>
      </c>
      <c r="P9" s="1" t="str">
        <f t="shared" si="1"/>
        <v/>
      </c>
      <c r="Q9" s="1" t="str">
        <f t="shared" si="2"/>
        <v/>
      </c>
    </row>
    <row r="10" spans="1:17" x14ac:dyDescent="0.35">
      <c r="A10" t="s">
        <v>21</v>
      </c>
      <c r="B10">
        <v>25800.967000000001</v>
      </c>
      <c r="C10">
        <v>185.27799999999999</v>
      </c>
      <c r="D10">
        <v>407.14499999999998</v>
      </c>
      <c r="E10">
        <v>356.41800000000001</v>
      </c>
      <c r="F10">
        <v>0</v>
      </c>
      <c r="G10">
        <v>177.29400000000001</v>
      </c>
      <c r="I10">
        <f t="shared" si="0"/>
        <v>181.24204184460075</v>
      </c>
      <c r="M10" s="7">
        <f>GEOMEAN(I3:I13,I15:I37)</f>
        <v>165.71630851234445</v>
      </c>
      <c r="N10" s="7">
        <f>STDEV(I3:I13,I15:I37)</f>
        <v>46.497256496872232</v>
      </c>
      <c r="P10" s="1" t="str">
        <f t="shared" si="1"/>
        <v/>
      </c>
      <c r="Q10" s="1" t="str">
        <f t="shared" si="2"/>
        <v/>
      </c>
    </row>
    <row r="11" spans="1:17" x14ac:dyDescent="0.35">
      <c r="A11" t="s">
        <v>22</v>
      </c>
      <c r="B11">
        <v>11356.696</v>
      </c>
      <c r="C11">
        <v>122.077</v>
      </c>
      <c r="D11">
        <v>345.94</v>
      </c>
      <c r="E11">
        <v>349.93200000000002</v>
      </c>
      <c r="F11">
        <v>0</v>
      </c>
      <c r="G11">
        <v>118.41800000000001</v>
      </c>
      <c r="I11">
        <f t="shared" si="0"/>
        <v>120.23358177314689</v>
      </c>
      <c r="P11" s="1" t="str">
        <f t="shared" si="1"/>
        <v/>
      </c>
      <c r="Q11" s="1" t="str">
        <f t="shared" si="2"/>
        <v/>
      </c>
    </row>
    <row r="12" spans="1:17" x14ac:dyDescent="0.35">
      <c r="A12" t="s">
        <v>23</v>
      </c>
      <c r="B12">
        <v>22424.053</v>
      </c>
      <c r="C12">
        <v>174.35900000000001</v>
      </c>
      <c r="D12">
        <v>1549</v>
      </c>
      <c r="E12">
        <v>1410</v>
      </c>
      <c r="F12">
        <v>23.140999999999998</v>
      </c>
      <c r="G12">
        <v>167.35400000000001</v>
      </c>
      <c r="I12">
        <f t="shared" si="0"/>
        <v>170.82059619963866</v>
      </c>
      <c r="P12" s="1" t="str">
        <f t="shared" si="1"/>
        <v/>
      </c>
      <c r="Q12" s="1" t="str">
        <f t="shared" si="2"/>
        <v/>
      </c>
    </row>
    <row r="13" spans="1:17" x14ac:dyDescent="0.35">
      <c r="A13" t="s">
        <v>24</v>
      </c>
      <c r="B13">
        <v>7231.3739999999998</v>
      </c>
      <c r="C13">
        <v>103.593</v>
      </c>
      <c r="D13">
        <v>911</v>
      </c>
      <c r="E13">
        <v>668</v>
      </c>
      <c r="F13">
        <v>65.328000000000003</v>
      </c>
      <c r="G13">
        <v>89.778999999999996</v>
      </c>
      <c r="I13">
        <f t="shared" si="0"/>
        <v>96.438975248599576</v>
      </c>
      <c r="P13" s="1" t="str">
        <f t="shared" si="1"/>
        <v/>
      </c>
      <c r="Q13" s="1" t="str">
        <f t="shared" si="2"/>
        <v/>
      </c>
    </row>
    <row r="14" spans="1:17" x14ac:dyDescent="0.35">
      <c r="A14" t="s">
        <v>25</v>
      </c>
      <c r="B14">
        <v>93837.801000000007</v>
      </c>
      <c r="C14">
        <v>379.822</v>
      </c>
      <c r="D14">
        <v>1518</v>
      </c>
      <c r="E14">
        <v>313</v>
      </c>
      <c r="F14">
        <v>103.988</v>
      </c>
      <c r="G14">
        <v>325.97899999999998</v>
      </c>
      <c r="H14" s="8"/>
      <c r="I14" s="8">
        <f t="shared" si="0"/>
        <v>351.87212981138475</v>
      </c>
      <c r="J14" s="8"/>
      <c r="K14" s="8"/>
      <c r="L14" s="8"/>
      <c r="M14" s="8"/>
      <c r="N14" s="8"/>
      <c r="O14" s="8"/>
      <c r="P14" s="10" t="str">
        <f t="shared" si="1"/>
        <v>outlier</v>
      </c>
      <c r="Q14" s="1" t="str">
        <f t="shared" si="2"/>
        <v/>
      </c>
    </row>
    <row r="15" spans="1:17" x14ac:dyDescent="0.35">
      <c r="A15" t="s">
        <v>26</v>
      </c>
      <c r="B15">
        <v>23338.431</v>
      </c>
      <c r="C15">
        <v>178.91900000000001</v>
      </c>
      <c r="D15">
        <v>1041</v>
      </c>
      <c r="E15">
        <v>221</v>
      </c>
      <c r="F15">
        <v>94.799000000000007</v>
      </c>
      <c r="G15">
        <v>169.28200000000001</v>
      </c>
      <c r="I15">
        <f t="shared" si="0"/>
        <v>174.03380751451715</v>
      </c>
      <c r="P15" s="1" t="str">
        <f t="shared" si="1"/>
        <v/>
      </c>
      <c r="Q15" s="1" t="str">
        <f t="shared" si="2"/>
        <v/>
      </c>
    </row>
    <row r="16" spans="1:17" x14ac:dyDescent="0.35">
      <c r="A16" t="s">
        <v>27</v>
      </c>
      <c r="B16">
        <v>45112.993000000002</v>
      </c>
      <c r="C16">
        <v>264.02699999999999</v>
      </c>
      <c r="D16">
        <v>398</v>
      </c>
      <c r="E16">
        <v>565</v>
      </c>
      <c r="F16">
        <v>121.608</v>
      </c>
      <c r="G16">
        <v>223.44800000000001</v>
      </c>
      <c r="I16">
        <f t="shared" si="0"/>
        <v>242.89155007122002</v>
      </c>
      <c r="P16" s="1" t="str">
        <f t="shared" si="1"/>
        <v/>
      </c>
      <c r="Q16" s="1" t="str">
        <f t="shared" si="2"/>
        <v/>
      </c>
    </row>
    <row r="17" spans="1:17" x14ac:dyDescent="0.35">
      <c r="A17" t="s">
        <v>28</v>
      </c>
      <c r="B17">
        <v>24469.121999999999</v>
      </c>
      <c r="C17">
        <v>192.46899999999999</v>
      </c>
      <c r="D17">
        <v>1385</v>
      </c>
      <c r="E17">
        <v>874</v>
      </c>
      <c r="F17">
        <v>95.453999999999994</v>
      </c>
      <c r="G17">
        <v>162.99700000000001</v>
      </c>
      <c r="I17">
        <f t="shared" si="0"/>
        <v>177.12105914599766</v>
      </c>
      <c r="P17" s="1" t="str">
        <f t="shared" si="1"/>
        <v/>
      </c>
      <c r="Q17" s="1" t="str">
        <f t="shared" si="2"/>
        <v/>
      </c>
    </row>
    <row r="18" spans="1:17" x14ac:dyDescent="0.35">
      <c r="A18" t="s">
        <v>29</v>
      </c>
      <c r="B18">
        <v>6328.2820000000002</v>
      </c>
      <c r="C18">
        <v>93.483999999999995</v>
      </c>
      <c r="D18">
        <v>1665</v>
      </c>
      <c r="E18">
        <v>891</v>
      </c>
      <c r="F18">
        <v>163.887</v>
      </c>
      <c r="G18">
        <v>86.316000000000003</v>
      </c>
      <c r="I18">
        <f t="shared" si="0"/>
        <v>89.828530790612405</v>
      </c>
      <c r="P18" s="1" t="str">
        <f t="shared" si="1"/>
        <v/>
      </c>
      <c r="Q18" s="1" t="str">
        <f t="shared" si="2"/>
        <v/>
      </c>
    </row>
    <row r="19" spans="1:17" x14ac:dyDescent="0.35">
      <c r="A19" t="s">
        <v>30</v>
      </c>
      <c r="B19">
        <v>11547.892</v>
      </c>
      <c r="C19">
        <v>122.742</v>
      </c>
      <c r="D19">
        <v>165.31899999999999</v>
      </c>
      <c r="E19">
        <v>357.91500000000002</v>
      </c>
      <c r="F19">
        <v>0</v>
      </c>
      <c r="G19">
        <v>119.749</v>
      </c>
      <c r="I19">
        <f t="shared" si="0"/>
        <v>121.23626420341398</v>
      </c>
      <c r="P19" s="1" t="str">
        <f t="shared" si="1"/>
        <v/>
      </c>
      <c r="Q19" s="1" t="str">
        <f t="shared" si="2"/>
        <v/>
      </c>
    </row>
    <row r="20" spans="1:17" x14ac:dyDescent="0.35">
      <c r="A20" t="s">
        <v>31</v>
      </c>
      <c r="B20">
        <v>11035.27</v>
      </c>
      <c r="C20">
        <v>129.11600000000001</v>
      </c>
      <c r="D20">
        <v>1165</v>
      </c>
      <c r="E20">
        <v>887</v>
      </c>
      <c r="F20">
        <v>85.566999999999993</v>
      </c>
      <c r="G20">
        <v>110.65900000000001</v>
      </c>
      <c r="I20">
        <f t="shared" si="0"/>
        <v>119.53178424168193</v>
      </c>
      <c r="P20" s="1" t="str">
        <f t="shared" si="1"/>
        <v/>
      </c>
      <c r="Q20" s="1" t="str">
        <f t="shared" si="2"/>
        <v/>
      </c>
    </row>
    <row r="21" spans="1:17" x14ac:dyDescent="0.35">
      <c r="A21" t="s">
        <v>32</v>
      </c>
      <c r="B21">
        <v>9660.7160000000003</v>
      </c>
      <c r="C21">
        <v>115.221</v>
      </c>
      <c r="D21">
        <v>1454</v>
      </c>
      <c r="E21">
        <v>599</v>
      </c>
      <c r="F21">
        <v>95.135000000000005</v>
      </c>
      <c r="G21">
        <v>108.765</v>
      </c>
      <c r="I21">
        <f t="shared" si="0"/>
        <v>111.9464696406278</v>
      </c>
      <c r="P21" s="1" t="str">
        <f t="shared" si="1"/>
        <v/>
      </c>
      <c r="Q21" s="1" t="str">
        <f t="shared" si="2"/>
        <v/>
      </c>
    </row>
    <row r="22" spans="1:17" x14ac:dyDescent="0.35">
      <c r="A22" t="s">
        <v>33</v>
      </c>
      <c r="B22">
        <v>34479.146999999997</v>
      </c>
      <c r="C22">
        <v>220.941</v>
      </c>
      <c r="D22">
        <v>1723</v>
      </c>
      <c r="E22">
        <v>1753</v>
      </c>
      <c r="F22">
        <v>36.49</v>
      </c>
      <c r="G22">
        <v>201.6</v>
      </c>
      <c r="I22">
        <f t="shared" si="0"/>
        <v>211.04905969939784</v>
      </c>
      <c r="P22" s="1" t="str">
        <f t="shared" si="1"/>
        <v/>
      </c>
      <c r="Q22" s="1" t="str">
        <f t="shared" si="2"/>
        <v/>
      </c>
    </row>
    <row r="23" spans="1:17" x14ac:dyDescent="0.35">
      <c r="A23" t="s">
        <v>34</v>
      </c>
      <c r="B23">
        <v>27684.491999999998</v>
      </c>
      <c r="C23">
        <v>199.636</v>
      </c>
      <c r="D23">
        <v>719</v>
      </c>
      <c r="E23">
        <v>1264</v>
      </c>
      <c r="F23">
        <v>169.43899999999999</v>
      </c>
      <c r="G23">
        <v>177.32599999999999</v>
      </c>
      <c r="I23">
        <f t="shared" si="0"/>
        <v>188.15061343508822</v>
      </c>
      <c r="P23" s="1" t="str">
        <f t="shared" si="1"/>
        <v/>
      </c>
      <c r="Q23" s="1" t="str">
        <f t="shared" si="2"/>
        <v/>
      </c>
    </row>
    <row r="24" spans="1:17" x14ac:dyDescent="0.35">
      <c r="A24" t="s">
        <v>35</v>
      </c>
      <c r="B24">
        <v>6706.3590000000004</v>
      </c>
      <c r="C24">
        <v>96.131</v>
      </c>
      <c r="D24">
        <v>94.635000000000005</v>
      </c>
      <c r="E24">
        <v>155.34</v>
      </c>
      <c r="F24">
        <v>90</v>
      </c>
      <c r="G24">
        <v>88.813000000000002</v>
      </c>
      <c r="I24">
        <f t="shared" si="0"/>
        <v>92.399580642987772</v>
      </c>
      <c r="P24" s="1" t="str">
        <f t="shared" si="1"/>
        <v/>
      </c>
      <c r="Q24" s="1" t="str">
        <f t="shared" si="2"/>
        <v/>
      </c>
    </row>
    <row r="25" spans="1:17" x14ac:dyDescent="0.35">
      <c r="A25" t="s">
        <v>36</v>
      </c>
      <c r="B25">
        <v>33054.137999999999</v>
      </c>
      <c r="C25">
        <v>213.798</v>
      </c>
      <c r="D25">
        <v>970</v>
      </c>
      <c r="E25">
        <v>1234</v>
      </c>
      <c r="F25">
        <v>42.351999999999997</v>
      </c>
      <c r="G25">
        <v>202.185</v>
      </c>
      <c r="I25">
        <f t="shared" si="0"/>
        <v>207.91043415374804</v>
      </c>
      <c r="P25" s="1" t="str">
        <f t="shared" si="1"/>
        <v/>
      </c>
      <c r="Q25" s="1" t="str">
        <f t="shared" si="2"/>
        <v/>
      </c>
    </row>
    <row r="26" spans="1:17" x14ac:dyDescent="0.35">
      <c r="A26" t="s">
        <v>37</v>
      </c>
      <c r="B26">
        <v>22007.581999999999</v>
      </c>
      <c r="C26">
        <v>197.43700000000001</v>
      </c>
      <c r="D26">
        <v>842</v>
      </c>
      <c r="E26">
        <v>242</v>
      </c>
      <c r="F26">
        <v>13.147</v>
      </c>
      <c r="G26">
        <v>150.584</v>
      </c>
      <c r="I26">
        <f t="shared" si="0"/>
        <v>172.4263703961781</v>
      </c>
      <c r="P26" s="1" t="str">
        <f t="shared" si="1"/>
        <v/>
      </c>
      <c r="Q26" s="1" t="str">
        <f t="shared" si="2"/>
        <v/>
      </c>
    </row>
    <row r="27" spans="1:17" x14ac:dyDescent="0.35">
      <c r="A27" t="s">
        <v>38</v>
      </c>
      <c r="B27">
        <v>33629.053999999996</v>
      </c>
      <c r="C27">
        <v>222.60400000000001</v>
      </c>
      <c r="D27">
        <v>630</v>
      </c>
      <c r="E27">
        <v>1536</v>
      </c>
      <c r="F27">
        <v>169.49600000000001</v>
      </c>
      <c r="G27">
        <v>199.232</v>
      </c>
      <c r="I27">
        <f t="shared" si="0"/>
        <v>210.59401731293318</v>
      </c>
      <c r="P27" s="1" t="str">
        <f t="shared" si="1"/>
        <v/>
      </c>
      <c r="Q27" s="1" t="str">
        <f t="shared" si="2"/>
        <v/>
      </c>
    </row>
    <row r="28" spans="1:17" x14ac:dyDescent="0.35">
      <c r="A28" t="s">
        <v>39</v>
      </c>
      <c r="B28">
        <v>26496.707999999999</v>
      </c>
      <c r="C28">
        <v>191.20699999999999</v>
      </c>
      <c r="D28">
        <v>1007</v>
      </c>
      <c r="E28">
        <v>1043</v>
      </c>
      <c r="F28">
        <v>154.77199999999999</v>
      </c>
      <c r="G28">
        <v>179.80500000000001</v>
      </c>
      <c r="I28">
        <f t="shared" si="0"/>
        <v>185.41837728499297</v>
      </c>
      <c r="P28" s="1" t="str">
        <f t="shared" si="1"/>
        <v/>
      </c>
      <c r="Q28" s="1" t="str">
        <f t="shared" si="2"/>
        <v/>
      </c>
    </row>
    <row r="29" spans="1:17" x14ac:dyDescent="0.35">
      <c r="A29" t="s">
        <v>40</v>
      </c>
      <c r="B29">
        <v>28897.614000000001</v>
      </c>
      <c r="C29">
        <v>207.69300000000001</v>
      </c>
      <c r="D29">
        <v>1372</v>
      </c>
      <c r="E29">
        <v>515</v>
      </c>
      <c r="F29">
        <v>99.402000000000001</v>
      </c>
      <c r="G29">
        <v>178.16399999999999</v>
      </c>
      <c r="I29">
        <f t="shared" si="0"/>
        <v>192.36271897641706</v>
      </c>
      <c r="P29" s="1" t="str">
        <f t="shared" si="1"/>
        <v/>
      </c>
      <c r="Q29" s="1" t="str">
        <f t="shared" si="2"/>
        <v/>
      </c>
    </row>
    <row r="30" spans="1:17" x14ac:dyDescent="0.35">
      <c r="A30" t="s">
        <v>44</v>
      </c>
      <c r="B30">
        <v>39436.082999999999</v>
      </c>
      <c r="C30">
        <v>248.64500000000001</v>
      </c>
      <c r="D30">
        <v>1136</v>
      </c>
      <c r="E30">
        <v>885</v>
      </c>
      <c r="F30">
        <v>13.776</v>
      </c>
      <c r="G30">
        <v>198.65700000000001</v>
      </c>
      <c r="I30">
        <f t="shared" si="0"/>
        <v>222.25001634420639</v>
      </c>
      <c r="P30" s="1" t="str">
        <f t="shared" si="1"/>
        <v/>
      </c>
      <c r="Q30" s="1" t="str">
        <f t="shared" si="2"/>
        <v/>
      </c>
    </row>
    <row r="31" spans="1:17" x14ac:dyDescent="0.35">
      <c r="A31" t="s">
        <v>45</v>
      </c>
      <c r="B31">
        <v>15313.173000000001</v>
      </c>
      <c r="C31">
        <v>154.774</v>
      </c>
      <c r="D31">
        <v>2008</v>
      </c>
      <c r="E31">
        <v>1181</v>
      </c>
      <c r="F31">
        <v>81.346999999999994</v>
      </c>
      <c r="G31">
        <v>131.24799999999999</v>
      </c>
      <c r="I31">
        <f t="shared" si="0"/>
        <v>142.52641141907699</v>
      </c>
      <c r="P31" s="1" t="str">
        <f t="shared" si="1"/>
        <v/>
      </c>
      <c r="Q31" s="1" t="str">
        <f t="shared" si="2"/>
        <v/>
      </c>
    </row>
    <row r="32" spans="1:17" x14ac:dyDescent="0.35">
      <c r="A32" t="s">
        <v>46</v>
      </c>
      <c r="B32">
        <v>31806.273000000001</v>
      </c>
      <c r="C32">
        <v>202.24199999999999</v>
      </c>
      <c r="D32">
        <v>253.8</v>
      </c>
      <c r="E32">
        <v>317.00099999999998</v>
      </c>
      <c r="F32">
        <v>90</v>
      </c>
      <c r="G32">
        <v>200.24600000000001</v>
      </c>
      <c r="I32">
        <f t="shared" si="0"/>
        <v>201.24152536690832</v>
      </c>
      <c r="P32" s="1" t="str">
        <f t="shared" si="1"/>
        <v/>
      </c>
      <c r="Q32" s="1" t="str">
        <f t="shared" si="2"/>
        <v/>
      </c>
    </row>
    <row r="33" spans="1:17" x14ac:dyDescent="0.35">
      <c r="A33" t="s">
        <v>47</v>
      </c>
      <c r="B33">
        <v>37206.125999999997</v>
      </c>
      <c r="C33">
        <v>231.84700000000001</v>
      </c>
      <c r="D33">
        <v>861</v>
      </c>
      <c r="E33">
        <v>640</v>
      </c>
      <c r="F33">
        <v>146.76599999999999</v>
      </c>
      <c r="G33">
        <v>211.60900000000001</v>
      </c>
      <c r="I33">
        <f t="shared" si="0"/>
        <v>221.49697926382655</v>
      </c>
      <c r="P33" s="1" t="str">
        <f t="shared" si="1"/>
        <v/>
      </c>
      <c r="Q33" s="1" t="str">
        <f t="shared" si="2"/>
        <v/>
      </c>
    </row>
    <row r="34" spans="1:17" x14ac:dyDescent="0.35">
      <c r="A34" t="s">
        <v>48</v>
      </c>
      <c r="B34">
        <v>11460.261</v>
      </c>
      <c r="C34">
        <v>132.57400000000001</v>
      </c>
      <c r="D34">
        <v>1558</v>
      </c>
      <c r="E34">
        <v>1081</v>
      </c>
      <c r="F34">
        <v>38.479999999999997</v>
      </c>
      <c r="G34">
        <v>115.396</v>
      </c>
      <c r="I34">
        <f t="shared" si="0"/>
        <v>123.68714284031304</v>
      </c>
      <c r="P34" s="1" t="str">
        <f t="shared" si="1"/>
        <v/>
      </c>
      <c r="Q34" s="1" t="str">
        <f t="shared" si="2"/>
        <v/>
      </c>
    </row>
    <row r="35" spans="1:17" x14ac:dyDescent="0.35">
      <c r="A35" t="s">
        <v>49</v>
      </c>
      <c r="B35">
        <v>35067.451000000001</v>
      </c>
      <c r="C35">
        <v>231.6</v>
      </c>
      <c r="D35">
        <v>750</v>
      </c>
      <c r="E35">
        <v>680</v>
      </c>
      <c r="F35">
        <v>137.095</v>
      </c>
      <c r="G35">
        <v>197.48099999999999</v>
      </c>
      <c r="I35">
        <f t="shared" si="0"/>
        <v>213.86116898586332</v>
      </c>
      <c r="P35" s="1" t="str">
        <f t="shared" si="1"/>
        <v/>
      </c>
      <c r="Q35" s="1" t="str">
        <f t="shared" si="2"/>
        <v/>
      </c>
    </row>
    <row r="36" spans="1:17" x14ac:dyDescent="0.35">
      <c r="A36" t="s">
        <v>50</v>
      </c>
      <c r="B36">
        <v>22407.456999999999</v>
      </c>
      <c r="C36">
        <v>187.036</v>
      </c>
      <c r="D36">
        <v>1450</v>
      </c>
      <c r="E36">
        <v>532</v>
      </c>
      <c r="F36">
        <v>15.05</v>
      </c>
      <c r="G36">
        <v>152.80799999999999</v>
      </c>
      <c r="I36">
        <f t="shared" si="0"/>
        <v>169.05796960806077</v>
      </c>
      <c r="P36" s="1" t="str">
        <f t="shared" si="1"/>
        <v/>
      </c>
      <c r="Q36" s="1" t="str">
        <f t="shared" si="2"/>
        <v/>
      </c>
    </row>
    <row r="37" spans="1:17" x14ac:dyDescent="0.35">
      <c r="A37" t="s">
        <v>51</v>
      </c>
      <c r="B37">
        <v>34380.671999999999</v>
      </c>
      <c r="C37">
        <v>220.92699999999999</v>
      </c>
      <c r="D37">
        <v>358</v>
      </c>
      <c r="E37">
        <v>1033</v>
      </c>
      <c r="F37">
        <v>27.337</v>
      </c>
      <c r="G37">
        <v>199.33699999999999</v>
      </c>
      <c r="I37">
        <f t="shared" si="0"/>
        <v>209.8545339014623</v>
      </c>
      <c r="P37" s="1" t="str">
        <f t="shared" si="1"/>
        <v/>
      </c>
      <c r="Q37" s="1" t="str">
        <f t="shared" si="2"/>
        <v/>
      </c>
    </row>
  </sheetData>
  <mergeCells count="1">
    <mergeCell ref="M8:N8"/>
  </mergeCells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21012-3345-4BDC-B5C2-6304923ADA2E}">
  <sheetPr>
    <tabColor theme="4"/>
  </sheetPr>
  <dimension ref="A1:I35"/>
  <sheetViews>
    <sheetView topLeftCell="A15" workbookViewId="0">
      <selection activeCell="I3" sqref="I3:I35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</row>
    <row r="3" spans="1:9" x14ac:dyDescent="0.35">
      <c r="A3" t="s">
        <v>14</v>
      </c>
      <c r="B3">
        <v>30314.213</v>
      </c>
      <c r="C3">
        <v>208.62100000000001</v>
      </c>
      <c r="D3">
        <v>243</v>
      </c>
      <c r="E3">
        <v>1011</v>
      </c>
      <c r="F3">
        <v>48.814</v>
      </c>
      <c r="G3">
        <v>185.80099999999999</v>
      </c>
      <c r="I3">
        <f>GEOMEAN(C3,G3)</f>
        <v>196.88065019447697</v>
      </c>
    </row>
    <row r="4" spans="1:9" x14ac:dyDescent="0.35">
      <c r="A4" t="s">
        <v>15</v>
      </c>
      <c r="B4">
        <v>26448.909</v>
      </c>
      <c r="C4">
        <v>224.54599999999999</v>
      </c>
      <c r="D4">
        <v>1528</v>
      </c>
      <c r="E4">
        <v>32</v>
      </c>
      <c r="F4">
        <v>100.84399999999999</v>
      </c>
      <c r="G4">
        <v>163.78</v>
      </c>
      <c r="I4">
        <f t="shared" ref="I4:I35" si="0">GEOMEAN(C4,G4)</f>
        <v>191.77107154104343</v>
      </c>
    </row>
    <row r="5" spans="1:9" x14ac:dyDescent="0.35">
      <c r="A5" t="s">
        <v>16</v>
      </c>
      <c r="B5">
        <v>36350.612000000001</v>
      </c>
      <c r="C5">
        <v>245.417</v>
      </c>
      <c r="D5">
        <v>2011</v>
      </c>
      <c r="E5">
        <v>1231</v>
      </c>
      <c r="F5">
        <v>46.593000000000004</v>
      </c>
      <c r="G5">
        <v>205.18299999999999</v>
      </c>
      <c r="I5">
        <f t="shared" si="0"/>
        <v>224.40008090684816</v>
      </c>
    </row>
    <row r="6" spans="1:9" x14ac:dyDescent="0.35">
      <c r="A6" t="s">
        <v>17</v>
      </c>
      <c r="B6">
        <v>22169.789000000001</v>
      </c>
      <c r="C6">
        <v>260.28699999999998</v>
      </c>
      <c r="D6">
        <v>232</v>
      </c>
      <c r="E6">
        <v>682</v>
      </c>
      <c r="F6">
        <v>2.0510000000000002</v>
      </c>
      <c r="G6">
        <v>124.16</v>
      </c>
      <c r="I6">
        <f t="shared" si="0"/>
        <v>179.76994721031653</v>
      </c>
    </row>
    <row r="7" spans="1:9" x14ac:dyDescent="0.35">
      <c r="A7" t="s">
        <v>18</v>
      </c>
      <c r="B7">
        <v>25567.614000000001</v>
      </c>
      <c r="C7">
        <v>257.33699999999999</v>
      </c>
      <c r="D7">
        <v>272</v>
      </c>
      <c r="E7">
        <v>218</v>
      </c>
      <c r="F7">
        <v>150.751</v>
      </c>
      <c r="G7">
        <v>137.328</v>
      </c>
      <c r="I7">
        <f t="shared" si="0"/>
        <v>187.98823244022481</v>
      </c>
    </row>
    <row r="8" spans="1:9" x14ac:dyDescent="0.35">
      <c r="A8" t="s">
        <v>19</v>
      </c>
      <c r="B8">
        <v>35298.480000000003</v>
      </c>
      <c r="C8">
        <v>220.10300000000001</v>
      </c>
      <c r="D8">
        <v>1722</v>
      </c>
      <c r="E8">
        <v>1589</v>
      </c>
      <c r="F8">
        <v>13.28</v>
      </c>
      <c r="G8">
        <v>203.91200000000001</v>
      </c>
      <c r="I8">
        <f t="shared" si="0"/>
        <v>211.85288040524728</v>
      </c>
    </row>
    <row r="9" spans="1:9" x14ac:dyDescent="0.35">
      <c r="A9" t="s">
        <v>20</v>
      </c>
      <c r="B9">
        <v>69061.082999999999</v>
      </c>
      <c r="C9">
        <v>358.59</v>
      </c>
      <c r="D9">
        <v>222</v>
      </c>
      <c r="E9">
        <v>559</v>
      </c>
      <c r="F9">
        <v>156.95500000000001</v>
      </c>
      <c r="G9">
        <v>255.33099999999999</v>
      </c>
      <c r="I9">
        <f t="shared" si="0"/>
        <v>302.5874142954396</v>
      </c>
    </row>
    <row r="10" spans="1:9" x14ac:dyDescent="0.35">
      <c r="A10" t="s">
        <v>21</v>
      </c>
      <c r="B10">
        <v>71212.592999999993</v>
      </c>
      <c r="C10">
        <v>368.3</v>
      </c>
      <c r="D10">
        <v>926</v>
      </c>
      <c r="E10">
        <v>869</v>
      </c>
      <c r="F10">
        <v>137.78200000000001</v>
      </c>
      <c r="G10">
        <v>251.45599999999999</v>
      </c>
      <c r="I10">
        <f t="shared" si="0"/>
        <v>304.32095688598247</v>
      </c>
    </row>
    <row r="11" spans="1:9" x14ac:dyDescent="0.35">
      <c r="A11" t="s">
        <v>22</v>
      </c>
      <c r="B11">
        <v>43908.722999999998</v>
      </c>
      <c r="C11">
        <v>246.054</v>
      </c>
      <c r="D11">
        <v>847</v>
      </c>
      <c r="E11">
        <v>181</v>
      </c>
      <c r="F11">
        <v>142.13900000000001</v>
      </c>
      <c r="G11">
        <v>230.00399999999999</v>
      </c>
      <c r="I11">
        <f t="shared" si="0"/>
        <v>237.89368258951308</v>
      </c>
    </row>
    <row r="12" spans="1:9" x14ac:dyDescent="0.35">
      <c r="A12" t="s">
        <v>23</v>
      </c>
      <c r="B12">
        <v>29750.362000000001</v>
      </c>
      <c r="C12">
        <v>210.27699999999999</v>
      </c>
      <c r="D12">
        <v>561</v>
      </c>
      <c r="E12">
        <v>792</v>
      </c>
      <c r="F12">
        <v>30.622</v>
      </c>
      <c r="G12">
        <v>182.04900000000001</v>
      </c>
      <c r="I12">
        <f t="shared" si="0"/>
        <v>195.6545874059691</v>
      </c>
    </row>
    <row r="13" spans="1:9" x14ac:dyDescent="0.35">
      <c r="A13" t="s">
        <v>24</v>
      </c>
      <c r="B13">
        <v>40319.370000000003</v>
      </c>
      <c r="C13">
        <v>311.82600000000002</v>
      </c>
      <c r="D13">
        <v>1148</v>
      </c>
      <c r="E13">
        <v>844</v>
      </c>
      <c r="F13">
        <v>64.2</v>
      </c>
      <c r="G13">
        <v>165.72399999999999</v>
      </c>
      <c r="I13">
        <f t="shared" si="0"/>
        <v>227.32587187559625</v>
      </c>
    </row>
    <row r="14" spans="1:9" x14ac:dyDescent="0.35">
      <c r="A14" t="s">
        <v>25</v>
      </c>
      <c r="B14">
        <v>81251.938999999998</v>
      </c>
      <c r="C14">
        <v>335.30099999999999</v>
      </c>
      <c r="D14">
        <v>1490</v>
      </c>
      <c r="E14">
        <v>1592</v>
      </c>
      <c r="F14">
        <v>21.167999999999999</v>
      </c>
      <c r="G14">
        <v>311.46800000000002</v>
      </c>
      <c r="I14">
        <f t="shared" si="0"/>
        <v>323.16486793585716</v>
      </c>
    </row>
    <row r="15" spans="1:9" x14ac:dyDescent="0.35">
      <c r="A15" t="s">
        <v>26</v>
      </c>
      <c r="B15">
        <v>20429.329000000002</v>
      </c>
      <c r="C15">
        <v>165.31899999999999</v>
      </c>
      <c r="D15">
        <v>252.80199999999999</v>
      </c>
      <c r="E15">
        <v>521.40499999999997</v>
      </c>
      <c r="F15">
        <v>0</v>
      </c>
      <c r="G15">
        <v>157.33600000000001</v>
      </c>
      <c r="I15">
        <f t="shared" si="0"/>
        <v>161.2781143986995</v>
      </c>
    </row>
    <row r="16" spans="1:9" x14ac:dyDescent="0.35">
      <c r="A16" t="s">
        <v>27</v>
      </c>
      <c r="B16">
        <v>86368.649000000005</v>
      </c>
      <c r="C16">
        <v>359.37900000000002</v>
      </c>
      <c r="D16">
        <v>124</v>
      </c>
      <c r="E16">
        <v>1366</v>
      </c>
      <c r="F16">
        <v>3.8210000000000002</v>
      </c>
      <c r="G16">
        <v>315.02800000000002</v>
      </c>
      <c r="I16">
        <f t="shared" si="0"/>
        <v>336.47354667492067</v>
      </c>
    </row>
    <row r="17" spans="1:9" x14ac:dyDescent="0.35">
      <c r="A17" t="s">
        <v>28</v>
      </c>
      <c r="B17">
        <v>31961.62</v>
      </c>
      <c r="C17">
        <v>247.74600000000001</v>
      </c>
      <c r="D17">
        <v>1114</v>
      </c>
      <c r="E17">
        <v>1155</v>
      </c>
      <c r="F17">
        <v>162.417</v>
      </c>
      <c r="G17">
        <v>161.31200000000001</v>
      </c>
      <c r="I17">
        <f t="shared" si="0"/>
        <v>199.91098707174652</v>
      </c>
    </row>
    <row r="18" spans="1:9" x14ac:dyDescent="0.35">
      <c r="A18" t="s">
        <v>29</v>
      </c>
      <c r="B18">
        <v>33761.165000000001</v>
      </c>
      <c r="C18">
        <v>241.14599999999999</v>
      </c>
      <c r="D18">
        <v>1506</v>
      </c>
      <c r="E18">
        <v>373</v>
      </c>
      <c r="F18">
        <v>14.458</v>
      </c>
      <c r="G18">
        <v>194.59100000000001</v>
      </c>
      <c r="I18">
        <f t="shared" si="0"/>
        <v>216.62142388508116</v>
      </c>
    </row>
    <row r="19" spans="1:9" x14ac:dyDescent="0.35">
      <c r="A19" t="s">
        <v>30</v>
      </c>
      <c r="B19">
        <v>28269.366000000002</v>
      </c>
      <c r="C19">
        <v>193.92599999999999</v>
      </c>
      <c r="D19">
        <v>502.94400000000002</v>
      </c>
      <c r="E19">
        <v>120.746</v>
      </c>
      <c r="F19">
        <v>0</v>
      </c>
      <c r="G19">
        <v>185.61</v>
      </c>
      <c r="I19">
        <f t="shared" si="0"/>
        <v>189.72244163514236</v>
      </c>
    </row>
    <row r="20" spans="1:9" x14ac:dyDescent="0.35">
      <c r="A20" t="s">
        <v>31</v>
      </c>
      <c r="B20">
        <v>12674.156999999999</v>
      </c>
      <c r="C20">
        <v>163.495</v>
      </c>
      <c r="D20">
        <v>859</v>
      </c>
      <c r="E20">
        <v>690</v>
      </c>
      <c r="F20">
        <v>120.84399999999999</v>
      </c>
      <c r="G20">
        <v>111.32299999999999</v>
      </c>
      <c r="I20">
        <f t="shared" si="0"/>
        <v>134.91016968709215</v>
      </c>
    </row>
    <row r="21" spans="1:9" x14ac:dyDescent="0.35">
      <c r="A21" t="s">
        <v>32</v>
      </c>
      <c r="B21">
        <v>37743.089999999997</v>
      </c>
      <c r="C21">
        <v>255.65899999999999</v>
      </c>
      <c r="D21">
        <v>1</v>
      </c>
      <c r="E21">
        <v>1205</v>
      </c>
      <c r="F21">
        <v>151.90100000000001</v>
      </c>
      <c r="G21">
        <v>196.25299999999999</v>
      </c>
      <c r="I21">
        <f t="shared" si="0"/>
        <v>223.9951913032956</v>
      </c>
    </row>
    <row r="22" spans="1:9" x14ac:dyDescent="0.35">
      <c r="A22" t="s">
        <v>33</v>
      </c>
      <c r="B22">
        <v>28310.305</v>
      </c>
      <c r="C22">
        <v>202.84399999999999</v>
      </c>
      <c r="D22">
        <v>527</v>
      </c>
      <c r="E22">
        <v>533</v>
      </c>
      <c r="F22">
        <v>36.531999999999996</v>
      </c>
      <c r="G22">
        <v>180.79</v>
      </c>
      <c r="I22">
        <f t="shared" si="0"/>
        <v>191.49978266306204</v>
      </c>
    </row>
    <row r="23" spans="1:9" x14ac:dyDescent="0.35">
      <c r="A23" t="s">
        <v>34</v>
      </c>
      <c r="B23">
        <v>25866.469000000001</v>
      </c>
      <c r="C23">
        <v>193.75800000000001</v>
      </c>
      <c r="D23">
        <v>1095</v>
      </c>
      <c r="E23">
        <v>754</v>
      </c>
      <c r="F23">
        <v>145.49100000000001</v>
      </c>
      <c r="G23">
        <v>175.74</v>
      </c>
      <c r="I23">
        <f t="shared" si="0"/>
        <v>184.52921427242899</v>
      </c>
    </row>
    <row r="24" spans="1:9" x14ac:dyDescent="0.35">
      <c r="A24" t="s">
        <v>35</v>
      </c>
      <c r="B24">
        <v>55261.879000000001</v>
      </c>
      <c r="C24">
        <v>275.42200000000003</v>
      </c>
      <c r="D24">
        <v>270.76499999999999</v>
      </c>
      <c r="E24">
        <v>608.72199999999998</v>
      </c>
      <c r="F24">
        <v>90</v>
      </c>
      <c r="G24">
        <v>255.464</v>
      </c>
      <c r="I24">
        <f t="shared" si="0"/>
        <v>265.25535962162951</v>
      </c>
    </row>
    <row r="25" spans="1:9" x14ac:dyDescent="0.35">
      <c r="A25" t="s">
        <v>36</v>
      </c>
      <c r="B25">
        <v>25256.257000000001</v>
      </c>
      <c r="C25">
        <v>186.608</v>
      </c>
      <c r="D25">
        <v>479.99200000000002</v>
      </c>
      <c r="E25">
        <v>594.08600000000001</v>
      </c>
      <c r="F25">
        <v>90</v>
      </c>
      <c r="G25">
        <v>172.30500000000001</v>
      </c>
      <c r="I25">
        <f t="shared" si="0"/>
        <v>179.31394658531164</v>
      </c>
    </row>
    <row r="26" spans="1:9" x14ac:dyDescent="0.35">
      <c r="A26" t="s">
        <v>37</v>
      </c>
      <c r="B26">
        <v>52600.512999999999</v>
      </c>
      <c r="C26">
        <v>259.78800000000001</v>
      </c>
      <c r="D26">
        <v>344.27699999999999</v>
      </c>
      <c r="E26">
        <v>294.88099999999997</v>
      </c>
      <c r="F26">
        <v>0</v>
      </c>
      <c r="G26">
        <v>257.79199999999997</v>
      </c>
      <c r="I26">
        <f t="shared" si="0"/>
        <v>258.78807564491837</v>
      </c>
    </row>
    <row r="27" spans="1:9" x14ac:dyDescent="0.35">
      <c r="A27" t="s">
        <v>38</v>
      </c>
      <c r="B27">
        <v>62434.61</v>
      </c>
      <c r="C27">
        <v>313.40100000000001</v>
      </c>
      <c r="D27">
        <v>34</v>
      </c>
      <c r="E27">
        <v>614</v>
      </c>
      <c r="F27">
        <v>3.895</v>
      </c>
      <c r="G27">
        <v>260.89</v>
      </c>
      <c r="I27">
        <f t="shared" si="0"/>
        <v>285.94262866875937</v>
      </c>
    </row>
    <row r="28" spans="1:9" x14ac:dyDescent="0.35">
      <c r="A28" t="s">
        <v>39</v>
      </c>
      <c r="B28">
        <v>31238.438999999998</v>
      </c>
      <c r="C28">
        <v>228.77199999999999</v>
      </c>
      <c r="D28">
        <v>731</v>
      </c>
      <c r="E28">
        <v>762</v>
      </c>
      <c r="F28">
        <v>20.068999999999999</v>
      </c>
      <c r="G28">
        <v>172.46</v>
      </c>
      <c r="I28">
        <f t="shared" si="0"/>
        <v>198.63035800199324</v>
      </c>
    </row>
    <row r="29" spans="1:9" x14ac:dyDescent="0.35">
      <c r="A29" t="s">
        <v>40</v>
      </c>
      <c r="B29">
        <v>26363.600999999999</v>
      </c>
      <c r="C29">
        <v>205.06</v>
      </c>
      <c r="D29">
        <v>1137</v>
      </c>
      <c r="E29">
        <v>1364</v>
      </c>
      <c r="F29">
        <v>151.93799999999999</v>
      </c>
      <c r="G29">
        <v>161.328</v>
      </c>
      <c r="I29">
        <f t="shared" si="0"/>
        <v>181.88435798605661</v>
      </c>
    </row>
    <row r="30" spans="1:9" x14ac:dyDescent="0.35">
      <c r="A30" t="s">
        <v>44</v>
      </c>
      <c r="B30">
        <v>59854.68</v>
      </c>
      <c r="C30">
        <v>329.96600000000001</v>
      </c>
      <c r="D30">
        <v>874</v>
      </c>
      <c r="E30">
        <v>1463</v>
      </c>
      <c r="F30">
        <v>64.055000000000007</v>
      </c>
      <c r="G30">
        <v>232.756</v>
      </c>
      <c r="I30">
        <f t="shared" si="0"/>
        <v>277.13095513854097</v>
      </c>
    </row>
    <row r="31" spans="1:9" x14ac:dyDescent="0.35">
      <c r="A31" t="s">
        <v>45</v>
      </c>
      <c r="B31">
        <v>10733.207</v>
      </c>
      <c r="C31">
        <v>123.95099999999999</v>
      </c>
      <c r="D31">
        <v>1457</v>
      </c>
      <c r="E31">
        <v>755</v>
      </c>
      <c r="F31">
        <v>10.827</v>
      </c>
      <c r="G31">
        <v>112.164</v>
      </c>
      <c r="I31">
        <f t="shared" si="0"/>
        <v>117.91030474051027</v>
      </c>
    </row>
    <row r="32" spans="1:9" x14ac:dyDescent="0.35">
      <c r="A32" t="s">
        <v>46</v>
      </c>
      <c r="B32">
        <v>23358.79</v>
      </c>
      <c r="C32">
        <v>178.999</v>
      </c>
      <c r="D32">
        <v>486</v>
      </c>
      <c r="E32">
        <v>702</v>
      </c>
      <c r="F32">
        <v>117.803</v>
      </c>
      <c r="G32">
        <v>167.90600000000001</v>
      </c>
      <c r="I32">
        <f t="shared" si="0"/>
        <v>173.36379695311246</v>
      </c>
    </row>
    <row r="33" spans="1:9" x14ac:dyDescent="0.35">
      <c r="A33" t="s">
        <v>47</v>
      </c>
      <c r="B33">
        <v>25961.955999999998</v>
      </c>
      <c r="C33">
        <v>192.88</v>
      </c>
      <c r="D33">
        <v>1447</v>
      </c>
      <c r="E33">
        <v>1227</v>
      </c>
      <c r="F33">
        <v>67.061000000000007</v>
      </c>
      <c r="G33">
        <v>171.232</v>
      </c>
      <c r="I33">
        <f t="shared" si="0"/>
        <v>181.73394883730447</v>
      </c>
    </row>
    <row r="34" spans="1:9" x14ac:dyDescent="0.35">
      <c r="A34" t="s">
        <v>48</v>
      </c>
      <c r="B34">
        <v>48778.692000000003</v>
      </c>
      <c r="C34">
        <v>270.18099999999998</v>
      </c>
      <c r="D34">
        <v>1649</v>
      </c>
      <c r="E34">
        <v>305</v>
      </c>
      <c r="F34">
        <v>163.55099999999999</v>
      </c>
      <c r="G34">
        <v>229.02</v>
      </c>
      <c r="I34">
        <f t="shared" si="0"/>
        <v>248.75058315509534</v>
      </c>
    </row>
    <row r="35" spans="1:9" x14ac:dyDescent="0.35">
      <c r="A35" t="s">
        <v>49</v>
      </c>
      <c r="B35">
        <v>25248.621999999999</v>
      </c>
      <c r="C35">
        <v>179.95500000000001</v>
      </c>
      <c r="D35">
        <v>645.64400000000001</v>
      </c>
      <c r="E35">
        <v>535.37599999999998</v>
      </c>
      <c r="F35">
        <v>0</v>
      </c>
      <c r="G35">
        <v>178.625</v>
      </c>
      <c r="I35">
        <f t="shared" si="0"/>
        <v>179.28876672842614</v>
      </c>
    </row>
  </sheetData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17FA-2C80-4E7F-AD9A-EC7C7A6E9849}">
  <sheetPr>
    <tabColor theme="4"/>
  </sheetPr>
  <dimension ref="A1:I15"/>
  <sheetViews>
    <sheetView workbookViewId="0">
      <selection activeCell="I3" sqref="I3:I15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</row>
    <row r="3" spans="1:9" x14ac:dyDescent="0.35">
      <c r="A3" t="s">
        <v>14</v>
      </c>
      <c r="B3">
        <v>27250.316999999999</v>
      </c>
      <c r="C3">
        <v>186.941</v>
      </c>
      <c r="D3">
        <v>218.208</v>
      </c>
      <c r="E3">
        <v>368.55900000000003</v>
      </c>
      <c r="F3">
        <v>0</v>
      </c>
      <c r="G3">
        <v>185.61</v>
      </c>
      <c r="I3">
        <f>GEOMEAN(C3,G3)</f>
        <v>186.27431119185491</v>
      </c>
    </row>
    <row r="4" spans="1:9" x14ac:dyDescent="0.35">
      <c r="A4" t="s">
        <v>15</v>
      </c>
      <c r="B4">
        <v>24317.868999999999</v>
      </c>
      <c r="C4">
        <v>177.29400000000001</v>
      </c>
      <c r="D4">
        <v>168.31299999999999</v>
      </c>
      <c r="E4">
        <v>436.25099999999998</v>
      </c>
      <c r="F4">
        <v>0</v>
      </c>
      <c r="G4">
        <v>174.63300000000001</v>
      </c>
      <c r="I4">
        <f t="shared" ref="I4:I15" si="0">GEOMEAN(C4,G4)</f>
        <v>175.95846982171673</v>
      </c>
    </row>
    <row r="5" spans="1:9" x14ac:dyDescent="0.35">
      <c r="A5" t="s">
        <v>16</v>
      </c>
      <c r="B5">
        <v>10372.833000000001</v>
      </c>
      <c r="C5">
        <v>115.42400000000001</v>
      </c>
      <c r="D5">
        <v>213.88399999999999</v>
      </c>
      <c r="E5">
        <v>272.09500000000003</v>
      </c>
      <c r="F5">
        <v>90</v>
      </c>
      <c r="G5">
        <v>114.426</v>
      </c>
      <c r="I5">
        <f t="shared" si="0"/>
        <v>114.92391667533786</v>
      </c>
    </row>
    <row r="6" spans="1:9" x14ac:dyDescent="0.35">
      <c r="A6" t="s">
        <v>17</v>
      </c>
      <c r="B6">
        <v>23591.589</v>
      </c>
      <c r="C6">
        <v>173.96799999999999</v>
      </c>
      <c r="D6">
        <v>575.625</v>
      </c>
      <c r="E6">
        <v>346.60500000000002</v>
      </c>
      <c r="F6">
        <v>90</v>
      </c>
      <c r="G6">
        <v>172.637</v>
      </c>
      <c r="I6">
        <f t="shared" si="0"/>
        <v>173.30122219996025</v>
      </c>
    </row>
    <row r="7" spans="1:9" x14ac:dyDescent="0.35">
      <c r="A7" t="s">
        <v>18</v>
      </c>
      <c r="B7">
        <v>26802.755000000001</v>
      </c>
      <c r="C7">
        <v>195.80600000000001</v>
      </c>
      <c r="D7">
        <v>1522</v>
      </c>
      <c r="E7">
        <v>999</v>
      </c>
      <c r="F7">
        <v>75.539000000000001</v>
      </c>
      <c r="G7">
        <v>178.495</v>
      </c>
      <c r="I7">
        <f t="shared" si="0"/>
        <v>186.9502392884267</v>
      </c>
    </row>
    <row r="8" spans="1:9" x14ac:dyDescent="0.35">
      <c r="A8" t="s">
        <v>19</v>
      </c>
      <c r="B8">
        <v>34258.296999999999</v>
      </c>
      <c r="C8">
        <v>217.18100000000001</v>
      </c>
      <c r="D8">
        <v>801</v>
      </c>
      <c r="E8">
        <v>461</v>
      </c>
      <c r="F8">
        <v>103.82299999999999</v>
      </c>
      <c r="G8">
        <v>202.815</v>
      </c>
      <c r="I8">
        <f t="shared" si="0"/>
        <v>209.87511647405941</v>
      </c>
    </row>
    <row r="9" spans="1:9" x14ac:dyDescent="0.35">
      <c r="A9" t="s">
        <v>20</v>
      </c>
      <c r="B9">
        <v>16912.449000000001</v>
      </c>
      <c r="C9">
        <v>174.69300000000001</v>
      </c>
      <c r="D9">
        <v>2155</v>
      </c>
      <c r="E9">
        <v>235</v>
      </c>
      <c r="F9">
        <v>120.178</v>
      </c>
      <c r="G9">
        <v>134.35900000000001</v>
      </c>
      <c r="I9">
        <f t="shared" si="0"/>
        <v>153.20436281973173</v>
      </c>
    </row>
    <row r="10" spans="1:9" x14ac:dyDescent="0.35">
      <c r="A10" t="s">
        <v>21</v>
      </c>
      <c r="B10">
        <v>28718.257000000001</v>
      </c>
      <c r="C10">
        <v>219.15600000000001</v>
      </c>
      <c r="D10">
        <v>748</v>
      </c>
      <c r="E10">
        <v>372</v>
      </c>
      <c r="F10">
        <v>152.42400000000001</v>
      </c>
      <c r="G10">
        <v>172.33500000000001</v>
      </c>
      <c r="I10">
        <f t="shared" si="0"/>
        <v>194.34054970592217</v>
      </c>
    </row>
    <row r="11" spans="1:9" x14ac:dyDescent="0.35">
      <c r="A11" t="s">
        <v>22</v>
      </c>
      <c r="B11">
        <v>67363.664000000004</v>
      </c>
      <c r="C11">
        <v>341.916</v>
      </c>
      <c r="D11">
        <v>1170</v>
      </c>
      <c r="E11">
        <v>1042</v>
      </c>
      <c r="F11">
        <v>6.1429999999999998</v>
      </c>
      <c r="G11">
        <v>257.30500000000001</v>
      </c>
      <c r="I11">
        <f t="shared" si="0"/>
        <v>296.60865863962908</v>
      </c>
    </row>
    <row r="12" spans="1:9" x14ac:dyDescent="0.35">
      <c r="A12" t="s">
        <v>23</v>
      </c>
      <c r="B12">
        <v>31954.76</v>
      </c>
      <c r="C12">
        <v>231.01</v>
      </c>
      <c r="D12">
        <v>688</v>
      </c>
      <c r="E12">
        <v>1156</v>
      </c>
      <c r="F12">
        <v>35.978999999999999</v>
      </c>
      <c r="G12">
        <v>170.81200000000001</v>
      </c>
      <c r="I12">
        <f t="shared" si="0"/>
        <v>198.64360075270486</v>
      </c>
    </row>
    <row r="13" spans="1:9" x14ac:dyDescent="0.35">
      <c r="A13" t="s">
        <v>24</v>
      </c>
      <c r="B13">
        <v>29757.554</v>
      </c>
      <c r="C13">
        <v>272.005</v>
      </c>
      <c r="D13">
        <v>972</v>
      </c>
      <c r="E13">
        <v>1076</v>
      </c>
      <c r="F13">
        <v>61.116</v>
      </c>
      <c r="G13">
        <v>157.32900000000001</v>
      </c>
      <c r="I13">
        <f t="shared" si="0"/>
        <v>206.86777091901001</v>
      </c>
    </row>
    <row r="14" spans="1:9" x14ac:dyDescent="0.35">
      <c r="A14" t="s">
        <v>25</v>
      </c>
      <c r="B14">
        <v>17604.206999999999</v>
      </c>
      <c r="C14">
        <v>157.67500000000001</v>
      </c>
      <c r="D14">
        <v>1629</v>
      </c>
      <c r="E14">
        <v>1721</v>
      </c>
      <c r="F14">
        <v>20.498999999999999</v>
      </c>
      <c r="G14">
        <v>143.68299999999999</v>
      </c>
      <c r="I14">
        <f t="shared" si="0"/>
        <v>150.51650083960894</v>
      </c>
    </row>
    <row r="15" spans="1:9" x14ac:dyDescent="0.35">
      <c r="A15" t="s">
        <v>26</v>
      </c>
      <c r="B15">
        <v>42711.866000000002</v>
      </c>
      <c r="C15">
        <v>252.40600000000001</v>
      </c>
      <c r="D15">
        <v>105</v>
      </c>
      <c r="E15">
        <v>972</v>
      </c>
      <c r="F15">
        <v>2.6440000000000001</v>
      </c>
      <c r="G15">
        <v>219.84</v>
      </c>
      <c r="I15">
        <f t="shared" si="0"/>
        <v>235.56089454746092</v>
      </c>
    </row>
  </sheetData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3110-F1F4-4BD6-8FF8-AB0678B80A6F}">
  <dimension ref="A1"/>
  <sheetViews>
    <sheetView tabSelected="1"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5985-2E5D-437D-BC67-031B8251C819}">
  <sheetPr>
    <tabColor rgb="FFFF0000"/>
  </sheetPr>
  <dimension ref="A1:Q37"/>
  <sheetViews>
    <sheetView workbookViewId="0">
      <selection activeCell="I3" sqref="I3:I37"/>
    </sheetView>
  </sheetViews>
  <sheetFormatPr baseColWidth="10" defaultRowHeight="14.5" x14ac:dyDescent="0.35"/>
  <cols>
    <col min="1" max="7" width="10.7265625" bestFit="1" customWidth="1"/>
    <col min="14" max="15" width="11.26953125" bestFit="1" customWidth="1"/>
  </cols>
  <sheetData>
    <row r="1" spans="1:17" ht="2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N1" s="1" t="s">
        <v>125</v>
      </c>
      <c r="O1" s="1" t="s">
        <v>126</v>
      </c>
      <c r="P1" s="1" t="s">
        <v>127</v>
      </c>
      <c r="Q1" s="1" t="s">
        <v>128</v>
      </c>
    </row>
    <row r="2" spans="1:17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  <c r="N2" s="1">
        <f>K4-2*L4</f>
        <v>42.147359328859849</v>
      </c>
      <c r="O2" s="2">
        <f>K4+2*L4</f>
        <v>297.26696080126027</v>
      </c>
      <c r="P2" s="18"/>
      <c r="Q2" s="18"/>
    </row>
    <row r="3" spans="1:17" x14ac:dyDescent="0.35">
      <c r="A3" t="s">
        <v>14</v>
      </c>
      <c r="B3">
        <v>13730.936</v>
      </c>
      <c r="C3">
        <v>133.71899999999999</v>
      </c>
      <c r="D3">
        <v>312.67700000000002</v>
      </c>
      <c r="E3">
        <v>507.43400000000003</v>
      </c>
      <c r="F3">
        <v>0</v>
      </c>
      <c r="G3">
        <v>130.72499999999999</v>
      </c>
      <c r="I3">
        <f>GEOMEAN(C3,G3)</f>
        <v>132.21352531038571</v>
      </c>
      <c r="K3" t="s">
        <v>42</v>
      </c>
      <c r="L3" t="s">
        <v>43</v>
      </c>
      <c r="N3" s="3"/>
      <c r="O3" s="3"/>
      <c r="P3" s="1" t="str">
        <f>IF(I3&gt;$O$2,"outlier","")</f>
        <v/>
      </c>
      <c r="Q3" s="1" t="str">
        <f>IF(I3&lt;$N$2,"outlier","")</f>
        <v/>
      </c>
    </row>
    <row r="4" spans="1:17" x14ac:dyDescent="0.35">
      <c r="A4" t="s">
        <v>15</v>
      </c>
      <c r="B4">
        <v>25683.35</v>
      </c>
      <c r="C4">
        <v>195.15199999999999</v>
      </c>
      <c r="D4">
        <v>1046</v>
      </c>
      <c r="E4">
        <v>1458</v>
      </c>
      <c r="F4">
        <v>60.375999999999998</v>
      </c>
      <c r="G4">
        <v>167.18100000000001</v>
      </c>
      <c r="I4">
        <f t="shared" ref="I4:I37" si="0">GEOMEAN(C4,G4)</f>
        <v>180.62587442556506</v>
      </c>
      <c r="K4">
        <f>GEOMEAN(I3:I37)</f>
        <v>169.70716006506007</v>
      </c>
      <c r="L4">
        <f>STDEV(I3:I37)</f>
        <v>63.779900368100108</v>
      </c>
      <c r="N4" s="4"/>
      <c r="O4" s="4"/>
      <c r="P4" s="1" t="str">
        <f t="shared" ref="P4:P37" si="1">IF(I4&gt;$O$2,"outlier","")</f>
        <v/>
      </c>
      <c r="Q4" s="1" t="str">
        <f t="shared" ref="Q4:Q37" si="2">IF(I4&lt;$N$2,"outlier","")</f>
        <v/>
      </c>
    </row>
    <row r="5" spans="1:17" x14ac:dyDescent="0.35">
      <c r="A5" t="s">
        <v>16</v>
      </c>
      <c r="B5">
        <v>13750.852000000001</v>
      </c>
      <c r="C5">
        <v>167.95699999999999</v>
      </c>
      <c r="D5">
        <v>629</v>
      </c>
      <c r="E5">
        <v>1110</v>
      </c>
      <c r="F5">
        <v>141.83600000000001</v>
      </c>
      <c r="G5">
        <v>107.30500000000001</v>
      </c>
      <c r="I5">
        <f t="shared" si="0"/>
        <v>134.24837386352209</v>
      </c>
      <c r="M5" s="5"/>
      <c r="N5" s="6"/>
      <c r="O5" s="6"/>
      <c r="P5" s="1" t="str">
        <f t="shared" si="1"/>
        <v/>
      </c>
      <c r="Q5" s="1" t="str">
        <f t="shared" si="2"/>
        <v/>
      </c>
    </row>
    <row r="6" spans="1:17" x14ac:dyDescent="0.35">
      <c r="A6" t="s">
        <v>17</v>
      </c>
      <c r="B6">
        <v>26056.559000000001</v>
      </c>
      <c r="C6">
        <v>198.61699999999999</v>
      </c>
      <c r="D6">
        <v>1070</v>
      </c>
      <c r="E6">
        <v>566</v>
      </c>
      <c r="F6">
        <v>142.07499999999999</v>
      </c>
      <c r="G6">
        <v>169.24600000000001</v>
      </c>
      <c r="I6">
        <f t="shared" si="0"/>
        <v>183.34430119859192</v>
      </c>
      <c r="M6" s="5"/>
      <c r="N6" s="5"/>
      <c r="O6" s="5"/>
      <c r="P6" s="1" t="str">
        <f t="shared" si="1"/>
        <v/>
      </c>
      <c r="Q6" s="1" t="str">
        <f t="shared" si="2"/>
        <v/>
      </c>
    </row>
    <row r="7" spans="1:17" x14ac:dyDescent="0.35">
      <c r="A7" t="s">
        <v>18</v>
      </c>
      <c r="B7">
        <v>31915.26</v>
      </c>
      <c r="C7">
        <v>217.51900000000001</v>
      </c>
      <c r="D7">
        <v>677</v>
      </c>
      <c r="E7">
        <v>533</v>
      </c>
      <c r="F7">
        <v>110.125</v>
      </c>
      <c r="G7">
        <v>185.78899999999999</v>
      </c>
      <c r="I7">
        <f t="shared" si="0"/>
        <v>201.0289468982017</v>
      </c>
      <c r="M7" s="27" t="s">
        <v>129</v>
      </c>
      <c r="N7" s="27"/>
      <c r="P7" s="1" t="str">
        <f t="shared" si="1"/>
        <v/>
      </c>
      <c r="Q7" s="1" t="str">
        <f t="shared" si="2"/>
        <v/>
      </c>
    </row>
    <row r="8" spans="1:17" x14ac:dyDescent="0.35">
      <c r="A8" t="s">
        <v>19</v>
      </c>
      <c r="B8">
        <v>32108.115000000002</v>
      </c>
      <c r="C8">
        <v>232.25</v>
      </c>
      <c r="D8">
        <v>595</v>
      </c>
      <c r="E8">
        <v>160</v>
      </c>
      <c r="F8">
        <v>154.46299999999999</v>
      </c>
      <c r="G8">
        <v>180.202</v>
      </c>
      <c r="I8">
        <f t="shared" si="0"/>
        <v>204.57740466630227</v>
      </c>
      <c r="M8" s="7" t="s">
        <v>130</v>
      </c>
      <c r="N8" s="7" t="s">
        <v>131</v>
      </c>
      <c r="P8" s="1" t="str">
        <f t="shared" si="1"/>
        <v/>
      </c>
      <c r="Q8" s="1" t="str">
        <f t="shared" si="2"/>
        <v/>
      </c>
    </row>
    <row r="9" spans="1:17" x14ac:dyDescent="0.35">
      <c r="A9" t="s">
        <v>20</v>
      </c>
      <c r="B9">
        <v>15578.611999999999</v>
      </c>
      <c r="C9">
        <v>160.83199999999999</v>
      </c>
      <c r="D9">
        <v>397</v>
      </c>
      <c r="E9">
        <v>555</v>
      </c>
      <c r="F9">
        <v>60.783999999999999</v>
      </c>
      <c r="G9">
        <v>128.87799999999999</v>
      </c>
      <c r="I9">
        <f t="shared" si="0"/>
        <v>143.97120023115733</v>
      </c>
      <c r="M9" s="7">
        <f>GEOMEAN(I3:I16,I18:I33,I35:I37)</f>
        <v>162.78264625697926</v>
      </c>
      <c r="N9" s="7">
        <f>STDEV(I3:I16,I18:I33,I35:I37)</f>
        <v>51.564896316272417</v>
      </c>
      <c r="P9" s="1" t="str">
        <f t="shared" si="1"/>
        <v/>
      </c>
      <c r="Q9" s="1" t="str">
        <f t="shared" si="2"/>
        <v/>
      </c>
    </row>
    <row r="10" spans="1:17" x14ac:dyDescent="0.35">
      <c r="A10" t="s">
        <v>21</v>
      </c>
      <c r="B10">
        <v>27592.877</v>
      </c>
      <c r="C10">
        <v>187.60599999999999</v>
      </c>
      <c r="D10">
        <v>530.05399999999997</v>
      </c>
      <c r="E10">
        <v>412.8</v>
      </c>
      <c r="F10">
        <v>90</v>
      </c>
      <c r="G10">
        <v>187.273</v>
      </c>
      <c r="I10">
        <f t="shared" si="0"/>
        <v>187.43942605012424</v>
      </c>
      <c r="P10" s="1" t="str">
        <f t="shared" si="1"/>
        <v/>
      </c>
      <c r="Q10" s="1" t="str">
        <f t="shared" si="2"/>
        <v/>
      </c>
    </row>
    <row r="11" spans="1:17" x14ac:dyDescent="0.35">
      <c r="A11" t="s">
        <v>22</v>
      </c>
      <c r="B11">
        <v>11513.703</v>
      </c>
      <c r="C11">
        <v>122.742</v>
      </c>
      <c r="D11">
        <v>314.33999999999997</v>
      </c>
      <c r="E11">
        <v>306.19</v>
      </c>
      <c r="F11">
        <v>0</v>
      </c>
      <c r="G11">
        <v>119.416</v>
      </c>
      <c r="I11">
        <f t="shared" si="0"/>
        <v>121.06757894663625</v>
      </c>
      <c r="P11" s="1" t="str">
        <f t="shared" si="1"/>
        <v/>
      </c>
      <c r="Q11" s="1" t="str">
        <f t="shared" si="2"/>
        <v/>
      </c>
    </row>
    <row r="12" spans="1:17" x14ac:dyDescent="0.35">
      <c r="A12" t="s">
        <v>23</v>
      </c>
      <c r="B12">
        <v>27936.433000000001</v>
      </c>
      <c r="C12">
        <v>188.60400000000001</v>
      </c>
      <c r="D12">
        <v>264.11200000000002</v>
      </c>
      <c r="E12">
        <v>342.78</v>
      </c>
      <c r="F12">
        <v>0</v>
      </c>
      <c r="G12">
        <v>188.60400000000001</v>
      </c>
      <c r="I12">
        <f t="shared" si="0"/>
        <v>188.60400000000001</v>
      </c>
      <c r="P12" s="1" t="str">
        <f t="shared" si="1"/>
        <v/>
      </c>
      <c r="Q12" s="1" t="str">
        <f t="shared" si="2"/>
        <v/>
      </c>
    </row>
    <row r="13" spans="1:17" x14ac:dyDescent="0.35">
      <c r="A13" t="s">
        <v>24</v>
      </c>
      <c r="B13">
        <v>23134.620999999999</v>
      </c>
      <c r="C13">
        <v>173.96799999999999</v>
      </c>
      <c r="D13">
        <v>568.14</v>
      </c>
      <c r="E13">
        <v>460.86599999999999</v>
      </c>
      <c r="F13">
        <v>0</v>
      </c>
      <c r="G13">
        <v>169.31100000000001</v>
      </c>
      <c r="I13">
        <f t="shared" si="0"/>
        <v>171.62370479627805</v>
      </c>
      <c r="P13" s="1" t="str">
        <f t="shared" si="1"/>
        <v/>
      </c>
      <c r="Q13" s="1" t="str">
        <f t="shared" si="2"/>
        <v/>
      </c>
    </row>
    <row r="14" spans="1:17" x14ac:dyDescent="0.35">
      <c r="A14" t="s">
        <v>25</v>
      </c>
      <c r="B14">
        <v>18408.491999999998</v>
      </c>
      <c r="C14">
        <v>163.95400000000001</v>
      </c>
      <c r="D14">
        <v>563</v>
      </c>
      <c r="E14">
        <v>109</v>
      </c>
      <c r="F14">
        <v>103.134</v>
      </c>
      <c r="G14">
        <v>144.364</v>
      </c>
      <c r="I14">
        <f t="shared" si="0"/>
        <v>153.8475064991305</v>
      </c>
      <c r="P14" s="1" t="str">
        <f t="shared" si="1"/>
        <v/>
      </c>
      <c r="Q14" s="1" t="str">
        <f t="shared" si="2"/>
        <v/>
      </c>
    </row>
    <row r="15" spans="1:17" x14ac:dyDescent="0.35">
      <c r="A15" t="s">
        <v>26</v>
      </c>
      <c r="B15">
        <v>10486.798000000001</v>
      </c>
      <c r="C15">
        <v>119.083</v>
      </c>
      <c r="D15">
        <v>552.83900000000006</v>
      </c>
      <c r="E15">
        <v>408.642</v>
      </c>
      <c r="F15">
        <v>0</v>
      </c>
      <c r="G15">
        <v>112.098</v>
      </c>
      <c r="I15">
        <f t="shared" si="0"/>
        <v>115.5377260205514</v>
      </c>
      <c r="P15" s="1" t="str">
        <f t="shared" si="1"/>
        <v/>
      </c>
      <c r="Q15" s="1" t="str">
        <f t="shared" si="2"/>
        <v/>
      </c>
    </row>
    <row r="16" spans="1:17" x14ac:dyDescent="0.35">
      <c r="A16" t="s">
        <v>27</v>
      </c>
      <c r="B16">
        <v>12835.811</v>
      </c>
      <c r="C16">
        <v>131.72300000000001</v>
      </c>
      <c r="D16">
        <v>61.536999999999999</v>
      </c>
      <c r="E16">
        <v>316.16899999999998</v>
      </c>
      <c r="F16">
        <v>0</v>
      </c>
      <c r="G16">
        <v>124.07299999999999</v>
      </c>
      <c r="I16">
        <f t="shared" si="0"/>
        <v>127.84079074771088</v>
      </c>
      <c r="P16" s="1" t="str">
        <f t="shared" si="1"/>
        <v/>
      </c>
      <c r="Q16" s="1" t="str">
        <f t="shared" si="2"/>
        <v/>
      </c>
    </row>
    <row r="17" spans="1:17" x14ac:dyDescent="0.35">
      <c r="A17" t="s">
        <v>28</v>
      </c>
      <c r="B17">
        <v>81566.395000000004</v>
      </c>
      <c r="C17">
        <v>395.012</v>
      </c>
      <c r="D17">
        <v>1070</v>
      </c>
      <c r="E17">
        <v>932</v>
      </c>
      <c r="F17">
        <v>16.940000000000001</v>
      </c>
      <c r="G17" s="8">
        <v>254.959</v>
      </c>
      <c r="H17" s="8"/>
      <c r="I17" s="8">
        <f t="shared" si="0"/>
        <v>317.35132662082884</v>
      </c>
      <c r="J17" s="8"/>
      <c r="K17" s="8"/>
      <c r="L17" s="8"/>
      <c r="M17" s="8"/>
      <c r="N17" s="8"/>
      <c r="O17" s="8"/>
      <c r="P17" s="10" t="str">
        <f t="shared" si="1"/>
        <v>outlier</v>
      </c>
      <c r="Q17" s="1" t="str">
        <f t="shared" si="2"/>
        <v/>
      </c>
    </row>
    <row r="18" spans="1:17" x14ac:dyDescent="0.35">
      <c r="A18" t="s">
        <v>29</v>
      </c>
      <c r="B18">
        <v>23678.224999999999</v>
      </c>
      <c r="C18">
        <v>191.43199999999999</v>
      </c>
      <c r="D18">
        <v>833</v>
      </c>
      <c r="E18">
        <v>1210</v>
      </c>
      <c r="F18">
        <v>146.33799999999999</v>
      </c>
      <c r="G18">
        <v>159.06800000000001</v>
      </c>
      <c r="I18">
        <f t="shared" si="0"/>
        <v>174.50130479741406</v>
      </c>
      <c r="P18" s="1" t="str">
        <f t="shared" si="1"/>
        <v/>
      </c>
      <c r="Q18" s="1" t="str">
        <f t="shared" si="2"/>
        <v/>
      </c>
    </row>
    <row r="19" spans="1:17" x14ac:dyDescent="0.35">
      <c r="A19" t="s">
        <v>30</v>
      </c>
      <c r="B19">
        <v>16138.038</v>
      </c>
      <c r="C19">
        <v>155.11099999999999</v>
      </c>
      <c r="D19">
        <v>1353</v>
      </c>
      <c r="E19">
        <v>674</v>
      </c>
      <c r="F19">
        <v>159.93299999999999</v>
      </c>
      <c r="G19">
        <v>132.422</v>
      </c>
      <c r="I19">
        <f t="shared" si="0"/>
        <v>143.31820834074085</v>
      </c>
      <c r="P19" s="1" t="str">
        <f t="shared" si="1"/>
        <v/>
      </c>
      <c r="Q19" s="1" t="str">
        <f t="shared" si="2"/>
        <v/>
      </c>
    </row>
    <row r="20" spans="1:17" x14ac:dyDescent="0.35">
      <c r="A20" t="s">
        <v>31</v>
      </c>
      <c r="B20">
        <v>25407.399000000001</v>
      </c>
      <c r="C20">
        <v>199.56399999999999</v>
      </c>
      <c r="D20">
        <v>1516</v>
      </c>
      <c r="E20">
        <v>1357</v>
      </c>
      <c r="F20">
        <v>56.972000000000001</v>
      </c>
      <c r="G20">
        <v>165.92</v>
      </c>
      <c r="I20">
        <f t="shared" si="0"/>
        <v>181.9660926656392</v>
      </c>
      <c r="P20" s="1" t="str">
        <f t="shared" si="1"/>
        <v/>
      </c>
      <c r="Q20" s="1" t="str">
        <f t="shared" si="2"/>
        <v/>
      </c>
    </row>
    <row r="21" spans="1:17" x14ac:dyDescent="0.35">
      <c r="A21" t="s">
        <v>32</v>
      </c>
      <c r="B21">
        <v>4775.6989999999996</v>
      </c>
      <c r="C21">
        <v>81.438000000000002</v>
      </c>
      <c r="D21">
        <v>825</v>
      </c>
      <c r="E21">
        <v>414</v>
      </c>
      <c r="F21">
        <v>17.103000000000002</v>
      </c>
      <c r="G21">
        <v>76.292000000000002</v>
      </c>
      <c r="I21">
        <f t="shared" si="0"/>
        <v>78.823016283316647</v>
      </c>
      <c r="P21" s="1" t="str">
        <f t="shared" si="1"/>
        <v/>
      </c>
      <c r="Q21" s="1" t="str">
        <f t="shared" si="2"/>
        <v/>
      </c>
    </row>
    <row r="22" spans="1:17" x14ac:dyDescent="0.35">
      <c r="A22" t="s">
        <v>33</v>
      </c>
      <c r="B22">
        <v>44786.809000000001</v>
      </c>
      <c r="C22">
        <v>271.43099999999998</v>
      </c>
      <c r="D22">
        <v>1036</v>
      </c>
      <c r="E22">
        <v>1039</v>
      </c>
      <c r="F22">
        <v>0.14000000000000001</v>
      </c>
      <c r="G22">
        <v>220.62799999999999</v>
      </c>
      <c r="I22">
        <f t="shared" si="0"/>
        <v>244.71468829639136</v>
      </c>
      <c r="P22" s="1" t="str">
        <f t="shared" si="1"/>
        <v/>
      </c>
      <c r="Q22" s="1" t="str">
        <f t="shared" si="2"/>
        <v/>
      </c>
    </row>
    <row r="23" spans="1:17" x14ac:dyDescent="0.35">
      <c r="A23" t="s">
        <v>34</v>
      </c>
      <c r="B23">
        <v>24393.883000000002</v>
      </c>
      <c r="C23">
        <v>189.92400000000001</v>
      </c>
      <c r="D23">
        <v>1231</v>
      </c>
      <c r="E23">
        <v>990</v>
      </c>
      <c r="F23">
        <v>167.76499999999999</v>
      </c>
      <c r="G23">
        <v>165.584</v>
      </c>
      <c r="I23">
        <f t="shared" si="0"/>
        <v>177.3368986308264</v>
      </c>
      <c r="P23" s="1" t="str">
        <f t="shared" si="1"/>
        <v/>
      </c>
      <c r="Q23" s="1" t="str">
        <f t="shared" si="2"/>
        <v/>
      </c>
    </row>
    <row r="24" spans="1:17" x14ac:dyDescent="0.35">
      <c r="A24" t="s">
        <v>35</v>
      </c>
      <c r="B24">
        <v>35983.156999999999</v>
      </c>
      <c r="C24">
        <v>238.155</v>
      </c>
      <c r="D24">
        <v>1129</v>
      </c>
      <c r="E24">
        <v>877</v>
      </c>
      <c r="F24">
        <v>155.404</v>
      </c>
      <c r="G24">
        <v>197.46899999999999</v>
      </c>
      <c r="I24">
        <f t="shared" si="0"/>
        <v>216.85993104997522</v>
      </c>
      <c r="P24" s="1" t="str">
        <f t="shared" si="1"/>
        <v/>
      </c>
      <c r="Q24" s="1" t="str">
        <f t="shared" si="2"/>
        <v/>
      </c>
    </row>
    <row r="25" spans="1:17" x14ac:dyDescent="0.35">
      <c r="A25" t="s">
        <v>36</v>
      </c>
      <c r="B25">
        <v>39164.669000000002</v>
      </c>
      <c r="C25">
        <v>251.66</v>
      </c>
      <c r="D25">
        <v>1593</v>
      </c>
      <c r="E25">
        <v>1907</v>
      </c>
      <c r="F25">
        <v>47.41</v>
      </c>
      <c r="G25">
        <v>213.297</v>
      </c>
      <c r="I25">
        <f t="shared" si="0"/>
        <v>231.6858282675054</v>
      </c>
      <c r="P25" s="1" t="str">
        <f t="shared" si="1"/>
        <v/>
      </c>
      <c r="Q25" s="1" t="str">
        <f t="shared" si="2"/>
        <v/>
      </c>
    </row>
    <row r="26" spans="1:17" x14ac:dyDescent="0.35">
      <c r="A26" t="s">
        <v>37</v>
      </c>
      <c r="B26">
        <v>39310.722000000002</v>
      </c>
      <c r="C26">
        <v>237.06899999999999</v>
      </c>
      <c r="D26">
        <v>145</v>
      </c>
      <c r="E26">
        <v>232</v>
      </c>
      <c r="F26">
        <v>158.25800000000001</v>
      </c>
      <c r="G26">
        <v>217.65299999999999</v>
      </c>
      <c r="I26">
        <f t="shared" si="0"/>
        <v>227.15364636518603</v>
      </c>
      <c r="P26" s="1" t="str">
        <f t="shared" si="1"/>
        <v/>
      </c>
      <c r="Q26" s="1" t="str">
        <f t="shared" si="2"/>
        <v/>
      </c>
    </row>
    <row r="27" spans="1:17" x14ac:dyDescent="0.35">
      <c r="A27" t="s">
        <v>38</v>
      </c>
      <c r="B27">
        <v>2527.3739999999998</v>
      </c>
      <c r="C27">
        <v>56.881</v>
      </c>
      <c r="D27">
        <v>730.79899999999998</v>
      </c>
      <c r="E27">
        <v>501.28100000000001</v>
      </c>
      <c r="F27">
        <v>90</v>
      </c>
      <c r="G27">
        <v>56.548000000000002</v>
      </c>
      <c r="I27">
        <f t="shared" si="0"/>
        <v>56.714255597689018</v>
      </c>
      <c r="P27" s="1" t="str">
        <f t="shared" si="1"/>
        <v/>
      </c>
      <c r="Q27" s="1" t="str">
        <f t="shared" si="2"/>
        <v/>
      </c>
    </row>
    <row r="28" spans="1:17" x14ac:dyDescent="0.35">
      <c r="A28" t="s">
        <v>39</v>
      </c>
      <c r="B28">
        <v>31066.494999999999</v>
      </c>
      <c r="C28">
        <v>205.089</v>
      </c>
      <c r="D28">
        <v>745</v>
      </c>
      <c r="E28">
        <v>1250</v>
      </c>
      <c r="F28">
        <v>146.64500000000001</v>
      </c>
      <c r="G28">
        <v>194.14</v>
      </c>
      <c r="I28">
        <f t="shared" si="0"/>
        <v>199.53941580549943</v>
      </c>
      <c r="P28" s="1" t="str">
        <f t="shared" si="1"/>
        <v/>
      </c>
      <c r="Q28" s="1" t="str">
        <f t="shared" si="2"/>
        <v/>
      </c>
    </row>
    <row r="29" spans="1:17" x14ac:dyDescent="0.35">
      <c r="A29" t="s">
        <v>40</v>
      </c>
      <c r="B29">
        <v>48946.652999999998</v>
      </c>
      <c r="C29">
        <v>268.661</v>
      </c>
      <c r="D29">
        <v>1189</v>
      </c>
      <c r="E29">
        <v>761</v>
      </c>
      <c r="F29">
        <v>124.202</v>
      </c>
      <c r="G29">
        <v>239.94300000000001</v>
      </c>
      <c r="I29">
        <f t="shared" si="0"/>
        <v>253.89629048688363</v>
      </c>
      <c r="P29" s="1" t="str">
        <f t="shared" si="1"/>
        <v/>
      </c>
      <c r="Q29" s="1" t="str">
        <f t="shared" si="2"/>
        <v/>
      </c>
    </row>
    <row r="30" spans="1:17" x14ac:dyDescent="0.35">
      <c r="A30" t="s">
        <v>44</v>
      </c>
      <c r="B30">
        <v>26825.657999999999</v>
      </c>
      <c r="C30">
        <v>210.81800000000001</v>
      </c>
      <c r="D30">
        <v>784</v>
      </c>
      <c r="E30">
        <v>797</v>
      </c>
      <c r="F30">
        <v>144.50399999999999</v>
      </c>
      <c r="G30">
        <v>168.577</v>
      </c>
      <c r="I30">
        <f t="shared" si="0"/>
        <v>188.51807867151626</v>
      </c>
      <c r="P30" s="1" t="str">
        <f t="shared" si="1"/>
        <v/>
      </c>
      <c r="Q30" s="1" t="str">
        <f t="shared" si="2"/>
        <v/>
      </c>
    </row>
    <row r="31" spans="1:17" x14ac:dyDescent="0.35">
      <c r="A31" t="s">
        <v>45</v>
      </c>
      <c r="B31">
        <v>25946.687000000002</v>
      </c>
      <c r="C31">
        <v>194.59200000000001</v>
      </c>
      <c r="D31">
        <v>1510</v>
      </c>
      <c r="E31">
        <v>1156</v>
      </c>
      <c r="F31">
        <v>46.593000000000004</v>
      </c>
      <c r="G31">
        <v>173.17099999999999</v>
      </c>
      <c r="I31">
        <f t="shared" si="0"/>
        <v>183.56930906880919</v>
      </c>
      <c r="P31" s="1" t="str">
        <f t="shared" si="1"/>
        <v/>
      </c>
      <c r="Q31" s="1" t="str">
        <f t="shared" si="2"/>
        <v/>
      </c>
    </row>
    <row r="32" spans="1:17" x14ac:dyDescent="0.35">
      <c r="A32" t="s">
        <v>46</v>
      </c>
      <c r="B32">
        <v>27495.065999999999</v>
      </c>
      <c r="C32">
        <v>201.12200000000001</v>
      </c>
      <c r="D32">
        <v>605</v>
      </c>
      <c r="E32">
        <v>817</v>
      </c>
      <c r="F32">
        <v>151.23099999999999</v>
      </c>
      <c r="G32">
        <v>172.51599999999999</v>
      </c>
      <c r="I32">
        <f t="shared" si="0"/>
        <v>186.2706712072515</v>
      </c>
      <c r="P32" s="1" t="str">
        <f t="shared" si="1"/>
        <v/>
      </c>
      <c r="Q32" s="1" t="str">
        <f t="shared" si="2"/>
        <v/>
      </c>
    </row>
    <row r="33" spans="1:17" x14ac:dyDescent="0.35">
      <c r="A33" t="s">
        <v>47</v>
      </c>
      <c r="B33">
        <v>67948.649000000005</v>
      </c>
      <c r="C33">
        <v>304.94900000000001</v>
      </c>
      <c r="D33">
        <v>1050</v>
      </c>
      <c r="E33">
        <v>650</v>
      </c>
      <c r="F33">
        <v>130.22200000000001</v>
      </c>
      <c r="G33">
        <v>285.233</v>
      </c>
      <c r="I33">
        <f t="shared" si="0"/>
        <v>294.92629268513855</v>
      </c>
      <c r="P33" s="1" t="str">
        <f t="shared" si="1"/>
        <v/>
      </c>
      <c r="Q33" s="1" t="str">
        <f t="shared" si="2"/>
        <v/>
      </c>
    </row>
    <row r="34" spans="1:17" x14ac:dyDescent="0.35">
      <c r="A34" t="s">
        <v>48</v>
      </c>
      <c r="B34">
        <v>97946.968999999997</v>
      </c>
      <c r="C34">
        <v>383.48899999999998</v>
      </c>
      <c r="D34">
        <v>942</v>
      </c>
      <c r="E34">
        <v>545</v>
      </c>
      <c r="F34">
        <v>118.099</v>
      </c>
      <c r="G34" s="8">
        <v>335.77100000000002</v>
      </c>
      <c r="H34" s="8"/>
      <c r="I34" s="8">
        <f t="shared" si="0"/>
        <v>358.83768617440393</v>
      </c>
      <c r="J34" s="8"/>
      <c r="K34" s="8"/>
      <c r="L34" s="8"/>
      <c r="M34" s="8"/>
      <c r="N34" s="8"/>
      <c r="O34" s="8"/>
      <c r="P34" s="10" t="str">
        <f t="shared" si="1"/>
        <v>outlier</v>
      </c>
      <c r="Q34" s="1" t="str">
        <f t="shared" si="2"/>
        <v/>
      </c>
    </row>
    <row r="35" spans="1:17" x14ac:dyDescent="0.35">
      <c r="A35" t="s">
        <v>49</v>
      </c>
      <c r="B35">
        <v>9259.4030000000002</v>
      </c>
      <c r="C35">
        <v>133.05099999999999</v>
      </c>
      <c r="D35">
        <v>1695</v>
      </c>
      <c r="E35">
        <v>1178</v>
      </c>
      <c r="F35">
        <v>65.165000000000006</v>
      </c>
      <c r="G35">
        <v>89.747</v>
      </c>
      <c r="I35">
        <f t="shared" si="0"/>
        <v>109.27455374880283</v>
      </c>
      <c r="P35" s="1" t="str">
        <f t="shared" si="1"/>
        <v/>
      </c>
      <c r="Q35" s="1" t="str">
        <f t="shared" si="2"/>
        <v/>
      </c>
    </row>
    <row r="36" spans="1:17" x14ac:dyDescent="0.35">
      <c r="A36" t="s">
        <v>50</v>
      </c>
      <c r="B36">
        <v>6413.8109999999997</v>
      </c>
      <c r="C36">
        <v>104.029</v>
      </c>
      <c r="D36">
        <v>1478</v>
      </c>
      <c r="E36">
        <v>1348</v>
      </c>
      <c r="F36">
        <v>159.01499999999999</v>
      </c>
      <c r="G36">
        <v>78.501999999999995</v>
      </c>
      <c r="I36">
        <f t="shared" si="0"/>
        <v>90.36860382898476</v>
      </c>
      <c r="P36" s="1" t="str">
        <f t="shared" si="1"/>
        <v/>
      </c>
      <c r="Q36" s="1" t="str">
        <f t="shared" si="2"/>
        <v/>
      </c>
    </row>
    <row r="37" spans="1:17" x14ac:dyDescent="0.35">
      <c r="A37" t="s">
        <v>51</v>
      </c>
      <c r="B37">
        <v>24546.574000000001</v>
      </c>
      <c r="C37">
        <v>225.767</v>
      </c>
      <c r="D37">
        <v>1311</v>
      </c>
      <c r="E37">
        <v>1702</v>
      </c>
      <c r="F37">
        <v>163.56800000000001</v>
      </c>
      <c r="G37">
        <v>132.18199999999999</v>
      </c>
      <c r="I37">
        <f t="shared" si="0"/>
        <v>172.74933746327363</v>
      </c>
      <c r="P37" s="1" t="str">
        <f t="shared" si="1"/>
        <v/>
      </c>
      <c r="Q37" s="1" t="str">
        <f t="shared" si="2"/>
        <v/>
      </c>
    </row>
  </sheetData>
  <mergeCells count="1">
    <mergeCell ref="M7:N7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1E357-8EA2-4D29-99C6-A1AA2ADFFCA9}">
  <sheetPr>
    <tabColor rgb="FFFF0000"/>
  </sheetPr>
  <dimension ref="A1:Q21"/>
  <sheetViews>
    <sheetView workbookViewId="0">
      <selection activeCell="I3" sqref="I3:I21"/>
    </sheetView>
  </sheetViews>
  <sheetFormatPr baseColWidth="10" defaultRowHeight="14.5" x14ac:dyDescent="0.35"/>
  <cols>
    <col min="1" max="7" width="10.7265625" bestFit="1" customWidth="1"/>
    <col min="14" max="14" width="11.269531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7" ht="2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  <c r="N2" s="1" t="s">
        <v>125</v>
      </c>
      <c r="O2" s="1" t="s">
        <v>126</v>
      </c>
      <c r="P2" s="1" t="s">
        <v>127</v>
      </c>
      <c r="Q2" s="1" t="s">
        <v>128</v>
      </c>
    </row>
    <row r="3" spans="1:17" x14ac:dyDescent="0.35">
      <c r="A3" t="s">
        <v>14</v>
      </c>
      <c r="B3">
        <v>12181.23</v>
      </c>
      <c r="C3">
        <v>127.732</v>
      </c>
      <c r="D3">
        <v>485.64699999999999</v>
      </c>
      <c r="E3">
        <v>566.976</v>
      </c>
      <c r="F3">
        <v>0</v>
      </c>
      <c r="G3">
        <v>121.41200000000001</v>
      </c>
      <c r="I3">
        <f>GEOMEAN(C3,G3)</f>
        <v>124.53191391767815</v>
      </c>
      <c r="K3" t="s">
        <v>42</v>
      </c>
      <c r="L3" t="s">
        <v>43</v>
      </c>
      <c r="N3" s="1">
        <f>K4-2*L4</f>
        <v>57.742149511358718</v>
      </c>
      <c r="O3" s="2">
        <f>K4+2*L4</f>
        <v>356.17378898423965</v>
      </c>
      <c r="P3" s="1" t="str">
        <f>IF(I3&gt;$O$3,"outlier","")</f>
        <v/>
      </c>
      <c r="Q3" s="1" t="str">
        <f>IF(I3&lt;$N$3,"outlier","")</f>
        <v/>
      </c>
    </row>
    <row r="4" spans="1:17" x14ac:dyDescent="0.35">
      <c r="A4" t="s">
        <v>15</v>
      </c>
      <c r="B4">
        <v>9736.6190000000006</v>
      </c>
      <c r="C4">
        <v>117.753</v>
      </c>
      <c r="D4">
        <v>177.96</v>
      </c>
      <c r="E4">
        <v>48.066000000000003</v>
      </c>
      <c r="F4">
        <v>0</v>
      </c>
      <c r="G4">
        <v>107.441</v>
      </c>
      <c r="I4">
        <f t="shared" ref="I4:I21" si="0">GEOMEAN(C4,G4)</f>
        <v>112.47888723222684</v>
      </c>
      <c r="K4">
        <f>GEOMEAN(I3:I21)</f>
        <v>206.95796924779918</v>
      </c>
      <c r="L4">
        <f>STDEV(I3:I21)</f>
        <v>74.607909868220233</v>
      </c>
      <c r="N4" s="3"/>
      <c r="O4" s="3"/>
      <c r="P4" s="1" t="str">
        <f t="shared" ref="P4:P21" si="1">IF(I4&gt;$O$3,"outlier","")</f>
        <v/>
      </c>
      <c r="Q4" s="1" t="str">
        <f t="shared" ref="Q4:Q21" si="2">IF(I4&lt;$N$3,"outlier","")</f>
        <v/>
      </c>
    </row>
    <row r="5" spans="1:17" x14ac:dyDescent="0.35">
      <c r="A5" t="s">
        <v>16</v>
      </c>
      <c r="B5">
        <v>41236.402999999998</v>
      </c>
      <c r="C5">
        <v>234.17500000000001</v>
      </c>
      <c r="D5">
        <v>409.14100000000002</v>
      </c>
      <c r="E5">
        <v>371.88600000000002</v>
      </c>
      <c r="F5">
        <v>0</v>
      </c>
      <c r="G5">
        <v>224.196</v>
      </c>
      <c r="I5">
        <f t="shared" si="0"/>
        <v>229.13118142234592</v>
      </c>
      <c r="N5" s="4"/>
      <c r="O5" s="4"/>
      <c r="P5" s="1" t="str">
        <f t="shared" si="1"/>
        <v/>
      </c>
      <c r="Q5" s="1" t="str">
        <f t="shared" si="2"/>
        <v/>
      </c>
    </row>
    <row r="6" spans="1:17" x14ac:dyDescent="0.35">
      <c r="A6" t="s">
        <v>17</v>
      </c>
      <c r="B6">
        <v>34867.402999999998</v>
      </c>
      <c r="C6">
        <v>216.303</v>
      </c>
      <c r="D6">
        <v>1522</v>
      </c>
      <c r="E6">
        <v>646</v>
      </c>
      <c r="F6">
        <v>116.092</v>
      </c>
      <c r="G6">
        <v>208.00800000000001</v>
      </c>
      <c r="I6">
        <f t="shared" si="0"/>
        <v>212.11495568205464</v>
      </c>
      <c r="M6" s="5"/>
      <c r="N6" s="6"/>
      <c r="O6" s="6"/>
      <c r="P6" s="1" t="str">
        <f t="shared" si="1"/>
        <v/>
      </c>
      <c r="Q6" s="1" t="str">
        <f t="shared" si="2"/>
        <v/>
      </c>
    </row>
    <row r="7" spans="1:17" x14ac:dyDescent="0.35">
      <c r="A7" t="s">
        <v>18</v>
      </c>
      <c r="B7">
        <v>26671.418000000001</v>
      </c>
      <c r="C7">
        <v>186.608</v>
      </c>
      <c r="D7">
        <v>85.653000000000006</v>
      </c>
      <c r="E7">
        <v>584.10699999999997</v>
      </c>
      <c r="F7">
        <v>90</v>
      </c>
      <c r="G7">
        <v>183.947</v>
      </c>
      <c r="I7">
        <f t="shared" si="0"/>
        <v>185.27272269818889</v>
      </c>
      <c r="M7" s="5"/>
      <c r="N7" s="5"/>
      <c r="O7" s="5"/>
      <c r="P7" s="1"/>
      <c r="Q7" s="1" t="str">
        <f t="shared" si="2"/>
        <v/>
      </c>
    </row>
    <row r="8" spans="1:17" x14ac:dyDescent="0.35">
      <c r="A8" t="s">
        <v>19</v>
      </c>
      <c r="B8">
        <v>37573.913</v>
      </c>
      <c r="C8">
        <v>238.798</v>
      </c>
      <c r="D8">
        <v>1998</v>
      </c>
      <c r="E8">
        <v>581</v>
      </c>
      <c r="F8">
        <v>43.701999999999998</v>
      </c>
      <c r="G8">
        <v>207.34700000000001</v>
      </c>
      <c r="I8">
        <f t="shared" si="0"/>
        <v>222.51752494129536</v>
      </c>
      <c r="M8" s="27"/>
      <c r="N8" s="27"/>
      <c r="P8" s="1"/>
      <c r="Q8" s="1" t="str">
        <f t="shared" si="2"/>
        <v/>
      </c>
    </row>
    <row r="9" spans="1:17" x14ac:dyDescent="0.35">
      <c r="A9" t="s">
        <v>20</v>
      </c>
      <c r="B9">
        <v>28562.798999999999</v>
      </c>
      <c r="C9">
        <v>195.922</v>
      </c>
      <c r="D9">
        <v>343.279</v>
      </c>
      <c r="E9">
        <v>351.59500000000003</v>
      </c>
      <c r="F9">
        <v>0</v>
      </c>
      <c r="G9">
        <v>185.61</v>
      </c>
      <c r="I9">
        <f t="shared" si="0"/>
        <v>190.6963094031974</v>
      </c>
      <c r="M9" s="7"/>
      <c r="N9" s="7"/>
      <c r="P9" s="1"/>
      <c r="Q9" s="1" t="str">
        <f t="shared" si="2"/>
        <v/>
      </c>
    </row>
    <row r="10" spans="1:17" x14ac:dyDescent="0.35">
      <c r="A10" t="s">
        <v>21</v>
      </c>
      <c r="B10">
        <v>30935.710999999999</v>
      </c>
      <c r="C10">
        <v>205.095</v>
      </c>
      <c r="D10">
        <v>1519</v>
      </c>
      <c r="E10">
        <v>1076</v>
      </c>
      <c r="F10">
        <v>54.506</v>
      </c>
      <c r="G10">
        <v>194.78200000000001</v>
      </c>
      <c r="I10">
        <f t="shared" si="0"/>
        <v>199.87199476164739</v>
      </c>
      <c r="M10" s="7"/>
      <c r="N10" s="7"/>
      <c r="P10" s="1"/>
      <c r="Q10" s="1" t="str">
        <f t="shared" si="2"/>
        <v/>
      </c>
    </row>
    <row r="11" spans="1:17" x14ac:dyDescent="0.35">
      <c r="A11" t="s">
        <v>22</v>
      </c>
      <c r="B11">
        <v>82588.430999999997</v>
      </c>
      <c r="C11">
        <v>359.92700000000002</v>
      </c>
      <c r="D11">
        <v>959</v>
      </c>
      <c r="E11">
        <v>612</v>
      </c>
      <c r="F11">
        <v>144.78200000000001</v>
      </c>
      <c r="G11">
        <v>301.35700000000003</v>
      </c>
      <c r="I11">
        <f t="shared" si="0"/>
        <v>329.3425586513228</v>
      </c>
      <c r="P11" s="1"/>
      <c r="Q11" s="1" t="str">
        <f t="shared" si="2"/>
        <v/>
      </c>
    </row>
    <row r="12" spans="1:17" x14ac:dyDescent="0.35">
      <c r="A12" t="s">
        <v>23</v>
      </c>
      <c r="B12">
        <v>10192.369000000001</v>
      </c>
      <c r="C12">
        <v>133.71899999999999</v>
      </c>
      <c r="D12">
        <v>410.30500000000001</v>
      </c>
      <c r="E12">
        <v>680.23800000000006</v>
      </c>
      <c r="F12">
        <v>90</v>
      </c>
      <c r="G12">
        <v>132.05600000000001</v>
      </c>
      <c r="I12">
        <f t="shared" si="0"/>
        <v>132.88489855510295</v>
      </c>
      <c r="P12" s="1"/>
      <c r="Q12" s="1" t="str">
        <f t="shared" si="2"/>
        <v/>
      </c>
    </row>
    <row r="13" spans="1:17" x14ac:dyDescent="0.35">
      <c r="A13" t="s">
        <v>24</v>
      </c>
      <c r="B13">
        <v>71399.031000000003</v>
      </c>
      <c r="C13">
        <v>337.46</v>
      </c>
      <c r="D13">
        <v>1075</v>
      </c>
      <c r="E13">
        <v>651</v>
      </c>
      <c r="F13">
        <v>38.677</v>
      </c>
      <c r="G13">
        <v>265.51799999999997</v>
      </c>
      <c r="I13">
        <f t="shared" si="0"/>
        <v>299.33543772831172</v>
      </c>
      <c r="P13" s="1"/>
      <c r="Q13" s="1" t="str">
        <f t="shared" si="2"/>
        <v/>
      </c>
    </row>
    <row r="14" spans="1:17" x14ac:dyDescent="0.35">
      <c r="A14" t="s">
        <v>25</v>
      </c>
      <c r="B14">
        <v>24978.093000000001</v>
      </c>
      <c r="C14">
        <v>187.04499999999999</v>
      </c>
      <c r="D14">
        <v>683</v>
      </c>
      <c r="E14">
        <v>794</v>
      </c>
      <c r="F14">
        <v>112.369</v>
      </c>
      <c r="G14">
        <v>173.876</v>
      </c>
      <c r="I14">
        <f t="shared" si="0"/>
        <v>180.34033497806308</v>
      </c>
      <c r="P14" s="1"/>
      <c r="Q14" s="1" t="str">
        <f t="shared" si="2"/>
        <v/>
      </c>
    </row>
    <row r="15" spans="1:17" x14ac:dyDescent="0.35">
      <c r="A15" t="s">
        <v>26</v>
      </c>
      <c r="B15">
        <v>78515.554999999993</v>
      </c>
      <c r="C15">
        <v>378.89</v>
      </c>
      <c r="D15">
        <v>1005</v>
      </c>
      <c r="E15">
        <v>1226</v>
      </c>
      <c r="F15">
        <v>68.254999999999995</v>
      </c>
      <c r="G15">
        <v>289.99</v>
      </c>
      <c r="I15">
        <f t="shared" si="0"/>
        <v>331.47294173129728</v>
      </c>
      <c r="P15" s="1" t="str">
        <f t="shared" si="1"/>
        <v/>
      </c>
      <c r="Q15" s="1" t="str">
        <f t="shared" si="2"/>
        <v/>
      </c>
    </row>
    <row r="16" spans="1:17" x14ac:dyDescent="0.35">
      <c r="A16" t="s">
        <v>27</v>
      </c>
      <c r="B16">
        <v>37689.538</v>
      </c>
      <c r="C16">
        <v>247.89699999999999</v>
      </c>
      <c r="D16">
        <v>812</v>
      </c>
      <c r="E16">
        <v>1152</v>
      </c>
      <c r="F16">
        <v>41.518999999999998</v>
      </c>
      <c r="G16">
        <v>200.43899999999999</v>
      </c>
      <c r="I16">
        <f t="shared" si="0"/>
        <v>222.90856148430009</v>
      </c>
      <c r="P16" s="1" t="str">
        <f t="shared" si="1"/>
        <v/>
      </c>
      <c r="Q16" s="1" t="str">
        <f t="shared" si="2"/>
        <v/>
      </c>
    </row>
    <row r="17" spans="1:17" x14ac:dyDescent="0.35">
      <c r="A17" t="s">
        <v>28</v>
      </c>
      <c r="B17">
        <v>59178.633000000002</v>
      </c>
      <c r="C17">
        <v>306.13400000000001</v>
      </c>
      <c r="D17">
        <v>810</v>
      </c>
      <c r="E17">
        <v>798</v>
      </c>
      <c r="F17">
        <v>112.218</v>
      </c>
      <c r="G17">
        <v>248.78899999999999</v>
      </c>
      <c r="I17">
        <f t="shared" si="0"/>
        <v>275.97603469504378</v>
      </c>
      <c r="P17" s="1" t="str">
        <f t="shared" si="1"/>
        <v/>
      </c>
      <c r="Q17" s="1" t="str">
        <f t="shared" si="2"/>
        <v/>
      </c>
    </row>
    <row r="18" spans="1:17" x14ac:dyDescent="0.35">
      <c r="A18" t="s">
        <v>29</v>
      </c>
      <c r="B18">
        <v>40281.639000000003</v>
      </c>
      <c r="C18">
        <v>252.11199999999999</v>
      </c>
      <c r="D18">
        <v>1971</v>
      </c>
      <c r="E18">
        <v>656</v>
      </c>
      <c r="F18">
        <v>39.002000000000002</v>
      </c>
      <c r="G18">
        <v>214.65100000000001</v>
      </c>
      <c r="I18">
        <f t="shared" si="0"/>
        <v>232.62865883635234</v>
      </c>
      <c r="P18" s="1" t="str">
        <f t="shared" si="1"/>
        <v/>
      </c>
      <c r="Q18" s="1" t="str">
        <f t="shared" si="2"/>
        <v/>
      </c>
    </row>
    <row r="19" spans="1:17" x14ac:dyDescent="0.35">
      <c r="A19" t="s">
        <v>30</v>
      </c>
      <c r="B19">
        <v>51951.353000000003</v>
      </c>
      <c r="C19">
        <v>270.09899999999999</v>
      </c>
      <c r="D19">
        <v>-38.253</v>
      </c>
      <c r="E19">
        <v>332.96699999999998</v>
      </c>
      <c r="F19">
        <v>0</v>
      </c>
      <c r="G19">
        <v>268.10399999999998</v>
      </c>
      <c r="I19">
        <f t="shared" si="0"/>
        <v>269.09965123723214</v>
      </c>
      <c r="P19" s="1" t="str">
        <f t="shared" si="1"/>
        <v/>
      </c>
      <c r="Q19" s="1" t="str">
        <f t="shared" si="2"/>
        <v/>
      </c>
    </row>
    <row r="20" spans="1:17" x14ac:dyDescent="0.35">
      <c r="A20" t="s">
        <v>31</v>
      </c>
      <c r="B20">
        <v>6351.85</v>
      </c>
      <c r="C20">
        <v>99.885999999999996</v>
      </c>
      <c r="D20">
        <v>1011</v>
      </c>
      <c r="E20">
        <v>1243</v>
      </c>
      <c r="F20">
        <v>82.921999999999997</v>
      </c>
      <c r="G20">
        <v>83.186000000000007</v>
      </c>
      <c r="I20">
        <f t="shared" si="0"/>
        <v>91.154356977601466</v>
      </c>
      <c r="P20" s="1" t="str">
        <f t="shared" si="1"/>
        <v/>
      </c>
      <c r="Q20" s="1" t="str">
        <f t="shared" si="2"/>
        <v/>
      </c>
    </row>
    <row r="21" spans="1:17" x14ac:dyDescent="0.35">
      <c r="A21" t="s">
        <v>32</v>
      </c>
      <c r="B21">
        <v>87621.381999999998</v>
      </c>
      <c r="C21">
        <v>369.69400000000002</v>
      </c>
      <c r="D21">
        <v>182</v>
      </c>
      <c r="E21">
        <v>846</v>
      </c>
      <c r="F21">
        <v>2.8879999999999999</v>
      </c>
      <c r="G21">
        <v>315.33800000000002</v>
      </c>
      <c r="I21">
        <f t="shared" si="0"/>
        <v>341.43603584273296</v>
      </c>
      <c r="P21" s="1" t="str">
        <f t="shared" si="1"/>
        <v/>
      </c>
      <c r="Q21" s="1" t="str">
        <f t="shared" si="2"/>
        <v/>
      </c>
    </row>
  </sheetData>
  <mergeCells count="1">
    <mergeCell ref="M8:N8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B4353-AE4C-4CC4-B5BB-B38E9AE2F92A}">
  <sheetPr>
    <tabColor rgb="FFFF0000"/>
  </sheetPr>
  <dimension ref="A1:Q56"/>
  <sheetViews>
    <sheetView workbookViewId="0">
      <selection activeCell="I3" sqref="I3:I26"/>
    </sheetView>
  </sheetViews>
  <sheetFormatPr baseColWidth="10" defaultRowHeight="14.5" x14ac:dyDescent="0.35"/>
  <cols>
    <col min="1" max="5" width="10.7265625" bestFit="1" customWidth="1"/>
    <col min="6" max="6" width="11.26953125" bestFit="1" customWidth="1"/>
    <col min="7" max="7" width="10.7265625" bestFit="1" customWidth="1"/>
    <col min="14" max="15" width="11.269531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7" ht="2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  <c r="N2" s="1" t="s">
        <v>125</v>
      </c>
      <c r="O2" s="1" t="s">
        <v>126</v>
      </c>
      <c r="P2" s="1" t="s">
        <v>127</v>
      </c>
      <c r="Q2" s="1" t="s">
        <v>128</v>
      </c>
    </row>
    <row r="3" spans="1:17" x14ac:dyDescent="0.35">
      <c r="A3" t="s">
        <v>14</v>
      </c>
      <c r="B3">
        <v>27937.317999999999</v>
      </c>
      <c r="C3">
        <v>228.203</v>
      </c>
      <c r="D3">
        <v>1101</v>
      </c>
      <c r="E3">
        <v>1421</v>
      </c>
      <c r="F3">
        <v>52.462000000000003</v>
      </c>
      <c r="G3">
        <v>160.22999999999999</v>
      </c>
      <c r="I3">
        <f>GEOMEAN(C3,G3)</f>
        <v>191.21968175373581</v>
      </c>
      <c r="K3" t="s">
        <v>42</v>
      </c>
      <c r="L3" t="s">
        <v>43</v>
      </c>
      <c r="N3" s="1">
        <f>K4-2*L4</f>
        <v>70.795769062951479</v>
      </c>
      <c r="O3" s="2">
        <f>K4+2*L4</f>
        <v>346.89229094017441</v>
      </c>
      <c r="P3" s="1" t="str">
        <f>IF(I3&gt;$O$3,"outlier","")</f>
        <v/>
      </c>
      <c r="Q3" s="1" t="str">
        <f>IF(I3&lt;$N$3,"outlier","")</f>
        <v/>
      </c>
    </row>
    <row r="4" spans="1:17" x14ac:dyDescent="0.35">
      <c r="A4" t="s">
        <v>15</v>
      </c>
      <c r="B4">
        <v>32225.953000000001</v>
      </c>
      <c r="C4">
        <v>208.31</v>
      </c>
      <c r="D4">
        <v>1444</v>
      </c>
      <c r="E4">
        <v>526</v>
      </c>
      <c r="F4">
        <v>152.20699999999999</v>
      </c>
      <c r="G4">
        <v>198.32</v>
      </c>
      <c r="I4">
        <f t="shared" ref="I4:I26" si="0">GEOMEAN(C4,G4)</f>
        <v>203.25363268586369</v>
      </c>
      <c r="K4">
        <f>GEOMEAN(I3:I26)</f>
        <v>208.84403000156294</v>
      </c>
      <c r="L4">
        <f>STDEV(I3:I26)</f>
        <v>69.024130469305732</v>
      </c>
      <c r="N4" s="3"/>
      <c r="O4" s="3"/>
      <c r="P4" s="1" t="str">
        <f t="shared" ref="P4:P26" si="1">IF(I4&gt;$O$3,"outlier","")</f>
        <v/>
      </c>
      <c r="Q4" s="1" t="str">
        <f t="shared" ref="Q4:Q26" si="2">IF(I4&lt;$N$3,"outlier","")</f>
        <v/>
      </c>
    </row>
    <row r="5" spans="1:17" x14ac:dyDescent="0.35">
      <c r="A5" t="s">
        <v>16</v>
      </c>
      <c r="B5">
        <v>80732.678</v>
      </c>
      <c r="C5">
        <v>336.92099999999999</v>
      </c>
      <c r="D5">
        <v>1241</v>
      </c>
      <c r="E5">
        <v>498</v>
      </c>
      <c r="F5">
        <v>104.64</v>
      </c>
      <c r="G5">
        <v>311.64299999999997</v>
      </c>
      <c r="I5">
        <f t="shared" si="0"/>
        <v>324.03560175233832</v>
      </c>
      <c r="N5" s="4"/>
      <c r="O5" s="4"/>
      <c r="P5" s="1" t="str">
        <f t="shared" si="1"/>
        <v/>
      </c>
      <c r="Q5" s="1" t="str">
        <f t="shared" si="2"/>
        <v/>
      </c>
    </row>
    <row r="6" spans="1:17" x14ac:dyDescent="0.35">
      <c r="A6" t="s">
        <v>17</v>
      </c>
      <c r="B6">
        <v>56926.767999999996</v>
      </c>
      <c r="C6">
        <v>311.82600000000002</v>
      </c>
      <c r="D6">
        <v>503</v>
      </c>
      <c r="E6">
        <v>522</v>
      </c>
      <c r="F6">
        <v>154.19999999999999</v>
      </c>
      <c r="G6">
        <v>244.696</v>
      </c>
      <c r="I6">
        <f t="shared" si="0"/>
        <v>276.22920717404236</v>
      </c>
      <c r="M6" s="5"/>
      <c r="N6" s="6"/>
      <c r="O6" s="6"/>
      <c r="P6" s="1" t="str">
        <f t="shared" si="1"/>
        <v/>
      </c>
      <c r="Q6" s="1" t="str">
        <f t="shared" si="2"/>
        <v/>
      </c>
    </row>
    <row r="7" spans="1:17" x14ac:dyDescent="0.35">
      <c r="A7" t="s">
        <v>18</v>
      </c>
      <c r="B7">
        <v>69121.053</v>
      </c>
      <c r="C7">
        <v>334.70699999999999</v>
      </c>
      <c r="D7">
        <v>946</v>
      </c>
      <c r="E7">
        <v>1654</v>
      </c>
      <c r="F7">
        <v>63.435000000000002</v>
      </c>
      <c r="G7">
        <v>272.92399999999998</v>
      </c>
      <c r="I7">
        <f t="shared" si="0"/>
        <v>302.24091924820505</v>
      </c>
      <c r="M7" s="5"/>
      <c r="N7" s="5"/>
      <c r="O7" s="5"/>
      <c r="P7" s="1" t="str">
        <f t="shared" si="1"/>
        <v/>
      </c>
      <c r="Q7" s="1" t="str">
        <f t="shared" si="2"/>
        <v/>
      </c>
    </row>
    <row r="8" spans="1:17" x14ac:dyDescent="0.35">
      <c r="A8" t="s">
        <v>19</v>
      </c>
      <c r="B8">
        <v>34571.978999999999</v>
      </c>
      <c r="C8">
        <v>223.947</v>
      </c>
      <c r="D8">
        <v>1518</v>
      </c>
      <c r="E8">
        <v>888</v>
      </c>
      <c r="F8">
        <v>71.376999999999995</v>
      </c>
      <c r="G8">
        <v>198.53899999999999</v>
      </c>
      <c r="I8">
        <f t="shared" si="0"/>
        <v>210.86064932319638</v>
      </c>
      <c r="M8" s="27" t="s">
        <v>129</v>
      </c>
      <c r="N8" s="27"/>
      <c r="P8" s="1" t="str">
        <f t="shared" si="1"/>
        <v/>
      </c>
      <c r="Q8" s="1" t="str">
        <f t="shared" si="2"/>
        <v/>
      </c>
    </row>
    <row r="9" spans="1:17" x14ac:dyDescent="0.35">
      <c r="A9" t="s">
        <v>20</v>
      </c>
      <c r="B9">
        <v>36444.107000000004</v>
      </c>
      <c r="C9">
        <v>223.53100000000001</v>
      </c>
      <c r="D9">
        <v>553.83699999999999</v>
      </c>
      <c r="E9">
        <v>379.20400000000001</v>
      </c>
      <c r="F9">
        <v>90</v>
      </c>
      <c r="G9">
        <v>207.56399999999999</v>
      </c>
      <c r="I9">
        <f t="shared" si="0"/>
        <v>215.39960186592731</v>
      </c>
      <c r="M9" s="7" t="s">
        <v>130</v>
      </c>
      <c r="N9" s="7" t="s">
        <v>131</v>
      </c>
      <c r="P9" s="1" t="str">
        <f t="shared" si="1"/>
        <v/>
      </c>
      <c r="Q9" s="1" t="str">
        <f t="shared" si="2"/>
        <v/>
      </c>
    </row>
    <row r="10" spans="1:17" x14ac:dyDescent="0.35">
      <c r="A10" t="s">
        <v>21</v>
      </c>
      <c r="B10">
        <v>28817.616999999998</v>
      </c>
      <c r="C10">
        <v>202.488</v>
      </c>
      <c r="D10">
        <v>950</v>
      </c>
      <c r="E10">
        <v>1347</v>
      </c>
      <c r="F10">
        <v>71.713999999999999</v>
      </c>
      <c r="G10">
        <v>182.815</v>
      </c>
      <c r="I10">
        <f t="shared" si="0"/>
        <v>192.40021756744454</v>
      </c>
      <c r="M10" s="7">
        <f>GEOMEAN(I3:I24,I26)</f>
        <v>203.65401627203147</v>
      </c>
      <c r="N10" s="7">
        <f>STDEV(I3:I24,I26)</f>
        <v>62.296713244357903</v>
      </c>
      <c r="P10" s="1" t="str">
        <f t="shared" si="1"/>
        <v/>
      </c>
      <c r="Q10" s="1" t="str">
        <f t="shared" si="2"/>
        <v/>
      </c>
    </row>
    <row r="11" spans="1:17" x14ac:dyDescent="0.35">
      <c r="A11" t="s">
        <v>22</v>
      </c>
      <c r="B11">
        <v>72145.67</v>
      </c>
      <c r="C11">
        <v>327.03699999999998</v>
      </c>
      <c r="D11">
        <v>994</v>
      </c>
      <c r="E11">
        <v>892</v>
      </c>
      <c r="F11">
        <v>25.417999999999999</v>
      </c>
      <c r="G11">
        <v>282.60199999999998</v>
      </c>
      <c r="I11">
        <f t="shared" si="0"/>
        <v>304.00873387782792</v>
      </c>
      <c r="P11" s="1" t="str">
        <f t="shared" si="1"/>
        <v/>
      </c>
      <c r="Q11" s="1" t="str">
        <f t="shared" si="2"/>
        <v/>
      </c>
    </row>
    <row r="12" spans="1:17" x14ac:dyDescent="0.35">
      <c r="A12" t="s">
        <v>23</v>
      </c>
      <c r="B12">
        <v>5131.4250000000002</v>
      </c>
      <c r="C12">
        <v>81.495999999999995</v>
      </c>
      <c r="D12">
        <v>666.43399999999997</v>
      </c>
      <c r="E12">
        <v>463.36</v>
      </c>
      <c r="F12">
        <v>90</v>
      </c>
      <c r="G12">
        <v>80.165000000000006</v>
      </c>
      <c r="I12">
        <f t="shared" si="0"/>
        <v>80.827760330223185</v>
      </c>
      <c r="P12" s="1" t="str">
        <f t="shared" si="1"/>
        <v/>
      </c>
      <c r="Q12" s="1" t="str">
        <f t="shared" si="2"/>
        <v/>
      </c>
    </row>
    <row r="13" spans="1:17" x14ac:dyDescent="0.35">
      <c r="A13" t="s">
        <v>24</v>
      </c>
      <c r="B13">
        <v>25425.988000000001</v>
      </c>
      <c r="C13">
        <v>183.614</v>
      </c>
      <c r="D13">
        <v>328.64299999999997</v>
      </c>
      <c r="E13">
        <v>328.31099999999998</v>
      </c>
      <c r="F13">
        <v>0</v>
      </c>
      <c r="G13">
        <v>176.29599999999999</v>
      </c>
      <c r="I13">
        <f t="shared" si="0"/>
        <v>179.91779718527013</v>
      </c>
      <c r="P13" s="1" t="str">
        <f t="shared" si="1"/>
        <v/>
      </c>
      <c r="Q13" s="1" t="str">
        <f t="shared" si="2"/>
        <v/>
      </c>
    </row>
    <row r="14" spans="1:17" x14ac:dyDescent="0.35">
      <c r="A14" t="s">
        <v>25</v>
      </c>
      <c r="B14">
        <v>26958.433000000001</v>
      </c>
      <c r="C14">
        <v>194.00899999999999</v>
      </c>
      <c r="D14">
        <v>201</v>
      </c>
      <c r="E14">
        <v>653</v>
      </c>
      <c r="F14">
        <v>25.597999999999999</v>
      </c>
      <c r="G14">
        <v>181.11</v>
      </c>
      <c r="I14">
        <f t="shared" si="0"/>
        <v>187.44857958917694</v>
      </c>
      <c r="P14" s="1" t="str">
        <f t="shared" si="1"/>
        <v/>
      </c>
      <c r="Q14" s="1" t="str">
        <f t="shared" si="2"/>
        <v/>
      </c>
    </row>
    <row r="15" spans="1:17" x14ac:dyDescent="0.35">
      <c r="A15" t="s">
        <v>26</v>
      </c>
      <c r="B15">
        <v>24483.948</v>
      </c>
      <c r="C15">
        <v>185.27799999999999</v>
      </c>
      <c r="D15">
        <v>233.51</v>
      </c>
      <c r="E15">
        <v>66.86</v>
      </c>
      <c r="F15">
        <v>0</v>
      </c>
      <c r="G15">
        <v>182.94900000000001</v>
      </c>
      <c r="I15">
        <f t="shared" si="0"/>
        <v>184.10981728848682</v>
      </c>
      <c r="P15" s="1" t="str">
        <f t="shared" si="1"/>
        <v/>
      </c>
      <c r="Q15" s="1" t="str">
        <f t="shared" si="2"/>
        <v/>
      </c>
    </row>
    <row r="16" spans="1:17" x14ac:dyDescent="0.35">
      <c r="A16" t="s">
        <v>27</v>
      </c>
      <c r="B16">
        <v>27861.635999999999</v>
      </c>
      <c r="C16">
        <v>210.97499999999999</v>
      </c>
      <c r="D16">
        <v>1422</v>
      </c>
      <c r="E16">
        <v>1357</v>
      </c>
      <c r="F16">
        <v>117.61499999999999</v>
      </c>
      <c r="G16">
        <v>177.71</v>
      </c>
      <c r="I16">
        <f t="shared" si="0"/>
        <v>193.62945863168653</v>
      </c>
      <c r="P16" s="1" t="str">
        <f t="shared" si="1"/>
        <v/>
      </c>
      <c r="Q16" s="1" t="str">
        <f t="shared" si="2"/>
        <v/>
      </c>
    </row>
    <row r="17" spans="1:17" x14ac:dyDescent="0.35">
      <c r="A17" t="s">
        <v>28</v>
      </c>
      <c r="B17">
        <v>23308.777999999998</v>
      </c>
      <c r="C17">
        <v>189.886</v>
      </c>
      <c r="D17">
        <v>61</v>
      </c>
      <c r="E17">
        <v>1295</v>
      </c>
      <c r="F17">
        <v>158.739</v>
      </c>
      <c r="G17">
        <v>159.28899999999999</v>
      </c>
      <c r="I17">
        <f t="shared" si="0"/>
        <v>173.91593099540938</v>
      </c>
      <c r="P17" s="1" t="str">
        <f t="shared" si="1"/>
        <v/>
      </c>
      <c r="Q17" s="1" t="str">
        <f t="shared" si="2"/>
        <v/>
      </c>
    </row>
    <row r="18" spans="1:17" x14ac:dyDescent="0.35">
      <c r="A18" t="s">
        <v>29</v>
      </c>
      <c r="B18">
        <v>65854.785999999993</v>
      </c>
      <c r="C18">
        <v>323.53699999999998</v>
      </c>
      <c r="D18">
        <v>1465</v>
      </c>
      <c r="E18">
        <v>879</v>
      </c>
      <c r="F18">
        <v>174.39500000000001</v>
      </c>
      <c r="G18">
        <v>263.17700000000002</v>
      </c>
      <c r="I18">
        <f t="shared" si="0"/>
        <v>291.80044045374569</v>
      </c>
      <c r="P18" s="1" t="str">
        <f t="shared" si="1"/>
        <v/>
      </c>
      <c r="Q18" s="1" t="str">
        <f t="shared" si="2"/>
        <v/>
      </c>
    </row>
    <row r="19" spans="1:17" x14ac:dyDescent="0.35">
      <c r="A19" t="s">
        <v>30</v>
      </c>
      <c r="B19">
        <v>29386.447</v>
      </c>
      <c r="C19">
        <v>207.136</v>
      </c>
      <c r="D19">
        <v>878</v>
      </c>
      <c r="E19">
        <v>1120</v>
      </c>
      <c r="F19">
        <v>15.173999999999999</v>
      </c>
      <c r="G19">
        <v>183.554</v>
      </c>
      <c r="I19">
        <f t="shared" si="0"/>
        <v>194.98882363868961</v>
      </c>
      <c r="P19" s="1" t="str">
        <f t="shared" si="1"/>
        <v/>
      </c>
      <c r="Q19" s="1" t="str">
        <f t="shared" si="2"/>
        <v/>
      </c>
    </row>
    <row r="20" spans="1:17" x14ac:dyDescent="0.35">
      <c r="A20" t="s">
        <v>31</v>
      </c>
      <c r="B20">
        <v>39650.625999999997</v>
      </c>
      <c r="C20">
        <v>246.28200000000001</v>
      </c>
      <c r="D20">
        <v>814</v>
      </c>
      <c r="E20">
        <v>1167</v>
      </c>
      <c r="F20">
        <v>44.289000000000001</v>
      </c>
      <c r="G20">
        <v>209.22499999999999</v>
      </c>
      <c r="I20">
        <f t="shared" si="0"/>
        <v>226.99857147127602</v>
      </c>
      <c r="P20" s="1" t="str">
        <f t="shared" si="1"/>
        <v/>
      </c>
      <c r="Q20" s="1" t="str">
        <f t="shared" si="2"/>
        <v/>
      </c>
    </row>
    <row r="21" spans="1:17" x14ac:dyDescent="0.35">
      <c r="A21" t="s">
        <v>32</v>
      </c>
      <c r="B21">
        <v>65298.900999999998</v>
      </c>
      <c r="C21">
        <v>323.714</v>
      </c>
      <c r="D21">
        <v>1587</v>
      </c>
      <c r="E21">
        <v>566</v>
      </c>
      <c r="F21">
        <v>6.9640000000000004</v>
      </c>
      <c r="G21">
        <v>263.447</v>
      </c>
      <c r="I21">
        <f t="shared" si="0"/>
        <v>292.02993366776633</v>
      </c>
      <c r="P21" s="1" t="str">
        <f t="shared" si="1"/>
        <v/>
      </c>
      <c r="Q21" s="1" t="str">
        <f t="shared" si="2"/>
        <v/>
      </c>
    </row>
    <row r="22" spans="1:17" x14ac:dyDescent="0.35">
      <c r="A22" t="s">
        <v>33</v>
      </c>
      <c r="B22">
        <v>23821.179</v>
      </c>
      <c r="C22">
        <v>192.08799999999999</v>
      </c>
      <c r="D22">
        <v>206</v>
      </c>
      <c r="E22">
        <v>904</v>
      </c>
      <c r="F22">
        <v>162.255</v>
      </c>
      <c r="G22">
        <v>164.322</v>
      </c>
      <c r="I22">
        <f t="shared" si="0"/>
        <v>177.66340179113988</v>
      </c>
      <c r="P22" s="1" t="str">
        <f t="shared" si="1"/>
        <v/>
      </c>
      <c r="Q22" s="1" t="str">
        <f t="shared" si="2"/>
        <v/>
      </c>
    </row>
    <row r="23" spans="1:17" x14ac:dyDescent="0.35">
      <c r="A23" t="s">
        <v>34</v>
      </c>
      <c r="B23">
        <v>25018.147000000001</v>
      </c>
      <c r="C23">
        <v>191.33500000000001</v>
      </c>
      <c r="D23">
        <v>248</v>
      </c>
      <c r="E23">
        <v>1901</v>
      </c>
      <c r="F23">
        <v>52.771999999999998</v>
      </c>
      <c r="G23">
        <v>170.614</v>
      </c>
      <c r="I23">
        <f t="shared" si="0"/>
        <v>180.67769560739922</v>
      </c>
      <c r="P23" s="1" t="str">
        <f t="shared" si="1"/>
        <v/>
      </c>
      <c r="Q23" s="1" t="str">
        <f t="shared" si="2"/>
        <v/>
      </c>
    </row>
    <row r="24" spans="1:17" x14ac:dyDescent="0.35">
      <c r="A24" t="s">
        <v>35</v>
      </c>
      <c r="B24">
        <v>42365.322999999997</v>
      </c>
      <c r="C24">
        <v>245.64599999999999</v>
      </c>
      <c r="D24">
        <v>1726</v>
      </c>
      <c r="E24">
        <v>80</v>
      </c>
      <c r="F24">
        <v>127.739</v>
      </c>
      <c r="G24">
        <v>226.34800000000001</v>
      </c>
      <c r="I24">
        <f t="shared" si="0"/>
        <v>235.79966244250647</v>
      </c>
      <c r="P24" s="1" t="str">
        <f t="shared" si="1"/>
        <v/>
      </c>
      <c r="Q24" s="1" t="str">
        <f t="shared" si="2"/>
        <v/>
      </c>
    </row>
    <row r="25" spans="1:17" x14ac:dyDescent="0.35">
      <c r="A25" t="s">
        <v>36</v>
      </c>
      <c r="B25">
        <v>106681.799</v>
      </c>
      <c r="C25">
        <v>413.012</v>
      </c>
      <c r="D25">
        <v>1012</v>
      </c>
      <c r="E25">
        <v>1508</v>
      </c>
      <c r="F25">
        <v>23.344000000000001</v>
      </c>
      <c r="G25" s="8">
        <v>336.06200000000001</v>
      </c>
      <c r="H25" s="8"/>
      <c r="I25" s="8">
        <f t="shared" si="0"/>
        <v>372.55555121887528</v>
      </c>
      <c r="J25" s="8"/>
      <c r="K25" s="8"/>
      <c r="L25" s="8"/>
      <c r="M25" s="8"/>
      <c r="N25" s="8"/>
      <c r="O25" s="8"/>
      <c r="P25" s="10" t="str">
        <f t="shared" si="1"/>
        <v>outlier</v>
      </c>
      <c r="Q25" s="1" t="str">
        <f t="shared" si="2"/>
        <v/>
      </c>
    </row>
    <row r="26" spans="1:17" x14ac:dyDescent="0.35">
      <c r="A26" t="s">
        <v>37</v>
      </c>
      <c r="B26">
        <v>7064.8519999999999</v>
      </c>
      <c r="C26">
        <v>101.455</v>
      </c>
      <c r="D26">
        <v>1720</v>
      </c>
      <c r="E26">
        <v>632</v>
      </c>
      <c r="F26">
        <v>153.09899999999999</v>
      </c>
      <c r="G26">
        <v>87.816000000000003</v>
      </c>
      <c r="I26">
        <f t="shared" si="0"/>
        <v>94.389471234878727</v>
      </c>
      <c r="P26" s="1" t="str">
        <f t="shared" si="1"/>
        <v/>
      </c>
      <c r="Q26" s="1" t="str">
        <f t="shared" si="2"/>
        <v/>
      </c>
    </row>
    <row r="29" spans="1:17" x14ac:dyDescent="0.35">
      <c r="A29" s="11"/>
      <c r="B29" s="28" t="s">
        <v>132</v>
      </c>
      <c r="C29" s="28"/>
      <c r="D29" s="28"/>
      <c r="E29" s="28"/>
      <c r="F29" s="28"/>
      <c r="G29" s="28"/>
      <c r="H29" s="12"/>
    </row>
    <row r="30" spans="1:17" x14ac:dyDescent="0.35">
      <c r="A30" s="13"/>
      <c r="H30" s="14"/>
    </row>
    <row r="31" spans="1:17" x14ac:dyDescent="0.35">
      <c r="A31" s="13"/>
      <c r="H31" s="14"/>
    </row>
    <row r="32" spans="1:17" ht="29" x14ac:dyDescent="0.35">
      <c r="A32" s="13"/>
      <c r="C32" t="s">
        <v>133</v>
      </c>
      <c r="E32" s="15" t="s">
        <v>134</v>
      </c>
      <c r="F32" s="15" t="s">
        <v>135</v>
      </c>
      <c r="G32" s="15" t="s">
        <v>136</v>
      </c>
      <c r="H32" s="14"/>
    </row>
    <row r="33" spans="1:8" x14ac:dyDescent="0.35">
      <c r="A33" s="13"/>
      <c r="C33">
        <v>191.21968175373581</v>
      </c>
      <c r="E33" s="15">
        <f>ABS(C33-$K$4)</f>
        <v>17.624348247827129</v>
      </c>
      <c r="F33" s="15">
        <f>E33/$L$4</f>
        <v>0.25533604158424689</v>
      </c>
      <c r="G33" s="15" t="str">
        <f>IF(F33&gt;$B$37,"outlier","")</f>
        <v/>
      </c>
      <c r="H33" s="14"/>
    </row>
    <row r="34" spans="1:8" x14ac:dyDescent="0.35">
      <c r="A34" s="13"/>
      <c r="C34">
        <v>203.25363268586369</v>
      </c>
      <c r="E34" s="15">
        <f t="shared" ref="E34:E56" si="3">ABS(C34-$K$4)</f>
        <v>5.5903973156992492</v>
      </c>
      <c r="F34" s="15">
        <f t="shared" ref="F34:F56" si="4">E34/$L$4</f>
        <v>8.0991926702868602E-2</v>
      </c>
      <c r="G34" s="15" t="str">
        <f t="shared" ref="G34:G56" si="5">IF(F34&gt;$B$37,"outlier","")</f>
        <v/>
      </c>
      <c r="H34" s="14"/>
    </row>
    <row r="35" spans="1:8" x14ac:dyDescent="0.35">
      <c r="A35" s="13"/>
      <c r="B35" s="16"/>
      <c r="C35" s="5">
        <v>324.03560175233832</v>
      </c>
      <c r="D35" s="16"/>
      <c r="E35" s="15">
        <f t="shared" si="3"/>
        <v>115.19157175077538</v>
      </c>
      <c r="F35" s="15">
        <f t="shared" si="4"/>
        <v>1.6688594404242412</v>
      </c>
      <c r="G35" s="15" t="str">
        <f t="shared" si="5"/>
        <v/>
      </c>
      <c r="H35" s="14"/>
    </row>
    <row r="36" spans="1:8" x14ac:dyDescent="0.35">
      <c r="A36" t="s">
        <v>137</v>
      </c>
      <c r="B36">
        <f>COUNT(I:I)</f>
        <v>24</v>
      </c>
      <c r="C36">
        <v>276.22920717404236</v>
      </c>
      <c r="E36" s="15">
        <f t="shared" si="3"/>
        <v>67.385177172479416</v>
      </c>
      <c r="F36" s="15">
        <f t="shared" si="4"/>
        <v>0.97625535757302817</v>
      </c>
      <c r="G36" s="15" t="str">
        <f t="shared" si="5"/>
        <v/>
      </c>
      <c r="H36" s="14"/>
    </row>
    <row r="37" spans="1:8" x14ac:dyDescent="0.35">
      <c r="A37" t="s">
        <v>138</v>
      </c>
      <c r="B37">
        <v>2.2400000000000002</v>
      </c>
      <c r="C37">
        <v>302.24091924820505</v>
      </c>
      <c r="E37" s="15">
        <f t="shared" si="3"/>
        <v>93.396889246642104</v>
      </c>
      <c r="F37" s="15">
        <f t="shared" si="4"/>
        <v>1.3531049013094727</v>
      </c>
      <c r="G37" s="15" t="str">
        <f t="shared" si="5"/>
        <v/>
      </c>
      <c r="H37" s="14"/>
    </row>
    <row r="38" spans="1:8" x14ac:dyDescent="0.35">
      <c r="C38">
        <v>210.86064932319638</v>
      </c>
      <c r="E38" s="15">
        <f t="shared" si="3"/>
        <v>2.016619321633442</v>
      </c>
      <c r="F38" s="15">
        <f t="shared" si="4"/>
        <v>2.9216149597570237E-2</v>
      </c>
      <c r="G38" s="15" t="str">
        <f t="shared" si="5"/>
        <v/>
      </c>
      <c r="H38" s="14"/>
    </row>
    <row r="39" spans="1:8" x14ac:dyDescent="0.35">
      <c r="A39" s="13"/>
      <c r="C39">
        <v>215.39960186592731</v>
      </c>
      <c r="E39" s="15">
        <f t="shared" si="3"/>
        <v>6.5555718643643672</v>
      </c>
      <c r="F39" s="15">
        <f t="shared" si="4"/>
        <v>9.4975073496645607E-2</v>
      </c>
      <c r="G39" s="15" t="str">
        <f t="shared" si="5"/>
        <v/>
      </c>
      <c r="H39" s="14"/>
    </row>
    <row r="40" spans="1:8" x14ac:dyDescent="0.35">
      <c r="A40" s="29" t="s">
        <v>129</v>
      </c>
      <c r="B40" s="29"/>
      <c r="C40">
        <v>192.40021756744454</v>
      </c>
      <c r="E40" s="15">
        <f t="shared" si="3"/>
        <v>16.443812434118399</v>
      </c>
      <c r="F40" s="15">
        <f t="shared" si="4"/>
        <v>0.23823280818337553</v>
      </c>
      <c r="G40" s="15" t="str">
        <f t="shared" si="5"/>
        <v/>
      </c>
      <c r="H40" s="14"/>
    </row>
    <row r="41" spans="1:8" x14ac:dyDescent="0.35">
      <c r="A41" s="9" t="s">
        <v>130</v>
      </c>
      <c r="B41" s="17" t="s">
        <v>131</v>
      </c>
      <c r="C41">
        <v>304.00873387782792</v>
      </c>
      <c r="E41" s="15">
        <f t="shared" si="3"/>
        <v>95.16470387626498</v>
      </c>
      <c r="F41" s="15">
        <f t="shared" si="4"/>
        <v>1.3787164463967232</v>
      </c>
      <c r="G41" s="15" t="str">
        <f t="shared" si="5"/>
        <v/>
      </c>
      <c r="H41" s="14"/>
    </row>
    <row r="42" spans="1:8" x14ac:dyDescent="0.35">
      <c r="A42" s="9">
        <f>GEOMEAN(C33,C35:C38)</f>
        <v>255.59287525705454</v>
      </c>
      <c r="B42" s="17">
        <f>STDEV(C33,C35:C38)</f>
        <v>57.63992169347361</v>
      </c>
      <c r="C42">
        <v>80.827760330223185</v>
      </c>
      <c r="E42" s="15">
        <f t="shared" si="3"/>
        <v>128.01626967133976</v>
      </c>
      <c r="F42" s="15">
        <f t="shared" si="4"/>
        <v>1.854659650196784</v>
      </c>
      <c r="G42" s="15" t="str">
        <f t="shared" si="5"/>
        <v/>
      </c>
      <c r="H42" s="14"/>
    </row>
    <row r="43" spans="1:8" x14ac:dyDescent="0.35">
      <c r="A43" s="13"/>
      <c r="C43">
        <v>179.91779718527013</v>
      </c>
      <c r="E43" s="15">
        <f t="shared" si="3"/>
        <v>28.92623281629281</v>
      </c>
      <c r="F43" s="15">
        <f t="shared" si="4"/>
        <v>0.41907420810112178</v>
      </c>
      <c r="G43" s="15" t="str">
        <f t="shared" si="5"/>
        <v/>
      </c>
      <c r="H43" s="14"/>
    </row>
    <row r="44" spans="1:8" x14ac:dyDescent="0.35">
      <c r="A44" s="13"/>
      <c r="C44">
        <v>187.44857958917694</v>
      </c>
      <c r="E44" s="15">
        <f t="shared" si="3"/>
        <v>21.395450412385998</v>
      </c>
      <c r="F44" s="15">
        <f t="shared" si="4"/>
        <v>0.3099705895157972</v>
      </c>
      <c r="G44" s="15" t="str">
        <f t="shared" si="5"/>
        <v/>
      </c>
      <c r="H44" s="14"/>
    </row>
    <row r="45" spans="1:8" x14ac:dyDescent="0.35">
      <c r="A45" s="13"/>
      <c r="C45">
        <v>184.10981728848682</v>
      </c>
      <c r="E45" s="15">
        <f t="shared" si="3"/>
        <v>24.734212713076118</v>
      </c>
      <c r="F45" s="15">
        <f t="shared" si="4"/>
        <v>0.35834153280750347</v>
      </c>
      <c r="G45" s="15" t="str">
        <f t="shared" si="5"/>
        <v/>
      </c>
      <c r="H45" s="14"/>
    </row>
    <row r="46" spans="1:8" x14ac:dyDescent="0.35">
      <c r="A46" s="13"/>
      <c r="C46">
        <v>193.62945863168653</v>
      </c>
      <c r="E46" s="15">
        <f t="shared" si="3"/>
        <v>15.21457136987641</v>
      </c>
      <c r="F46" s="15">
        <f t="shared" si="4"/>
        <v>0.22042394835588927</v>
      </c>
      <c r="G46" s="15" t="str">
        <f t="shared" si="5"/>
        <v/>
      </c>
      <c r="H46" s="14"/>
    </row>
    <row r="47" spans="1:8" x14ac:dyDescent="0.35">
      <c r="A47" s="13"/>
      <c r="C47">
        <v>173.91593099540938</v>
      </c>
      <c r="E47" s="15">
        <f t="shared" si="3"/>
        <v>34.928099006153559</v>
      </c>
      <c r="F47" s="15">
        <f t="shared" si="4"/>
        <v>0.50602736707687612</v>
      </c>
      <c r="G47" s="15" t="str">
        <f t="shared" si="5"/>
        <v/>
      </c>
      <c r="H47" s="14"/>
    </row>
    <row r="48" spans="1:8" x14ac:dyDescent="0.35">
      <c r="A48" s="13"/>
      <c r="C48">
        <v>291.80044045374569</v>
      </c>
      <c r="E48" s="15">
        <f t="shared" si="3"/>
        <v>82.956410452182752</v>
      </c>
      <c r="F48" s="15">
        <f t="shared" si="4"/>
        <v>1.2018465120552666</v>
      </c>
      <c r="G48" s="15" t="str">
        <f t="shared" si="5"/>
        <v/>
      </c>
      <c r="H48" s="14"/>
    </row>
    <row r="49" spans="3:7" x14ac:dyDescent="0.35">
      <c r="C49">
        <v>194.98882363868961</v>
      </c>
      <c r="E49" s="15">
        <f t="shared" si="3"/>
        <v>13.855206362873332</v>
      </c>
      <c r="F49" s="15">
        <f t="shared" si="4"/>
        <v>0.20072989357011298</v>
      </c>
      <c r="G49" s="15" t="str">
        <f t="shared" si="5"/>
        <v/>
      </c>
    </row>
    <row r="50" spans="3:7" x14ac:dyDescent="0.35">
      <c r="C50">
        <v>226.99857147127602</v>
      </c>
      <c r="E50" s="15">
        <f t="shared" si="3"/>
        <v>18.154541469713081</v>
      </c>
      <c r="F50" s="15">
        <f t="shared" si="4"/>
        <v>0.26301731505022297</v>
      </c>
      <c r="G50" s="15" t="str">
        <f t="shared" si="5"/>
        <v/>
      </c>
    </row>
    <row r="51" spans="3:7" x14ac:dyDescent="0.35">
      <c r="C51">
        <v>292.02993366776633</v>
      </c>
      <c r="E51" s="15">
        <f t="shared" si="3"/>
        <v>83.185903666203387</v>
      </c>
      <c r="F51" s="15">
        <f t="shared" si="4"/>
        <v>1.2051713379163138</v>
      </c>
      <c r="G51" s="15" t="str">
        <f t="shared" si="5"/>
        <v/>
      </c>
    </row>
    <row r="52" spans="3:7" x14ac:dyDescent="0.35">
      <c r="C52">
        <v>177.66340179113988</v>
      </c>
      <c r="E52" s="15">
        <f t="shared" si="3"/>
        <v>31.180628210423066</v>
      </c>
      <c r="F52" s="15">
        <f t="shared" si="4"/>
        <v>0.4517351830210849</v>
      </c>
      <c r="G52" s="15" t="str">
        <f t="shared" si="5"/>
        <v/>
      </c>
    </row>
    <row r="53" spans="3:7" x14ac:dyDescent="0.35">
      <c r="C53">
        <v>180.67769560739922</v>
      </c>
      <c r="E53" s="15">
        <f t="shared" si="3"/>
        <v>28.166334394163727</v>
      </c>
      <c r="F53" s="15">
        <f t="shared" si="4"/>
        <v>0.4080650375840516</v>
      </c>
      <c r="G53" s="15" t="str">
        <f t="shared" si="5"/>
        <v/>
      </c>
    </row>
    <row r="54" spans="3:7" x14ac:dyDescent="0.35">
      <c r="C54">
        <v>235.79966244250647</v>
      </c>
      <c r="E54" s="15">
        <f t="shared" si="3"/>
        <v>26.955632440943532</v>
      </c>
      <c r="F54" s="15">
        <f t="shared" si="4"/>
        <v>0.3905247665949288</v>
      </c>
      <c r="G54" s="15" t="str">
        <f t="shared" si="5"/>
        <v/>
      </c>
    </row>
    <row r="55" spans="3:7" x14ac:dyDescent="0.35">
      <c r="C55">
        <v>372.55555121887528</v>
      </c>
      <c r="E55" s="15">
        <f t="shared" si="3"/>
        <v>163.71152121731234</v>
      </c>
      <c r="F55" s="15">
        <f t="shared" si="4"/>
        <v>2.3718012831775264</v>
      </c>
      <c r="G55" s="15" t="str">
        <f t="shared" si="5"/>
        <v>outlier</v>
      </c>
    </row>
    <row r="56" spans="3:7" x14ac:dyDescent="0.35">
      <c r="C56">
        <v>94.389471234878727</v>
      </c>
      <c r="E56" s="15">
        <f t="shared" si="3"/>
        <v>114.45455876668422</v>
      </c>
      <c r="F56" s="15">
        <f t="shared" si="4"/>
        <v>1.6581818269710893</v>
      </c>
      <c r="G56" s="15" t="str">
        <f t="shared" si="5"/>
        <v/>
      </c>
    </row>
  </sheetData>
  <mergeCells count="3">
    <mergeCell ref="M8:N8"/>
    <mergeCell ref="B29:G29"/>
    <mergeCell ref="A40:B40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0392B-8C9C-47D7-A66D-DC46244FA642}">
  <sheetPr>
    <tabColor rgb="FFFF0000"/>
  </sheetPr>
  <dimension ref="A1:Q20"/>
  <sheetViews>
    <sheetView workbookViewId="0">
      <selection activeCell="I3" sqref="I3:I18"/>
    </sheetView>
  </sheetViews>
  <sheetFormatPr baseColWidth="10" defaultRowHeight="14.5" x14ac:dyDescent="0.35"/>
  <cols>
    <col min="1" max="7" width="10.7265625" bestFit="1" customWidth="1"/>
    <col min="14" max="15" width="11.269531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7" ht="2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  <c r="N2" s="1" t="s">
        <v>125</v>
      </c>
      <c r="O2" s="1" t="s">
        <v>126</v>
      </c>
      <c r="P2" s="1" t="s">
        <v>127</v>
      </c>
      <c r="Q2" s="1" t="s">
        <v>128</v>
      </c>
    </row>
    <row r="3" spans="1:17" x14ac:dyDescent="0.35">
      <c r="A3" t="s">
        <v>14</v>
      </c>
      <c r="B3">
        <v>9144.2209999999995</v>
      </c>
      <c r="C3">
        <v>110.435</v>
      </c>
      <c r="D3">
        <v>472.00900000000001</v>
      </c>
      <c r="E3">
        <v>368.06</v>
      </c>
      <c r="F3">
        <v>0</v>
      </c>
      <c r="G3">
        <v>105.44499999999999</v>
      </c>
      <c r="I3">
        <f>GEOMEAN(C3,G3)</f>
        <v>107.91116056738524</v>
      </c>
      <c r="K3" t="s">
        <v>42</v>
      </c>
      <c r="L3" t="s">
        <v>43</v>
      </c>
      <c r="N3" s="1">
        <f>K4-2*L4</f>
        <v>76.320577563715773</v>
      </c>
      <c r="O3" s="2">
        <f>K4+2*L4</f>
        <v>279.97284171022602</v>
      </c>
      <c r="P3" s="1" t="str">
        <f>IF(I3&gt;$O$3,"outlier","")</f>
        <v/>
      </c>
      <c r="Q3" s="1" t="str">
        <f>IF(I3&lt;$N$3,"outlier","")</f>
        <v/>
      </c>
    </row>
    <row r="4" spans="1:17" x14ac:dyDescent="0.35">
      <c r="A4" t="s">
        <v>15</v>
      </c>
      <c r="B4">
        <v>14324.22</v>
      </c>
      <c r="C4">
        <v>137.04599999999999</v>
      </c>
      <c r="D4">
        <v>330.97199999999998</v>
      </c>
      <c r="E4">
        <v>348.93400000000003</v>
      </c>
      <c r="F4">
        <v>0</v>
      </c>
      <c r="G4">
        <v>133.054</v>
      </c>
      <c r="I4">
        <f t="shared" ref="I4:I18" si="0">GEOMEAN(C4,G4)</f>
        <v>135.0352490426111</v>
      </c>
      <c r="K4">
        <f>GEOMEAN(I3:I18)</f>
        <v>178.14670963697091</v>
      </c>
      <c r="L4">
        <f>STDEV(I3:I18)</f>
        <v>50.913066036627569</v>
      </c>
      <c r="N4" s="3"/>
      <c r="O4" s="3"/>
      <c r="P4" s="1" t="str">
        <f t="shared" ref="P4:P18" si="1">IF(I4&gt;$O$3,"outlier","")</f>
        <v/>
      </c>
      <c r="Q4" s="1" t="str">
        <f t="shared" ref="Q4:Q18" si="2">IF(I4&lt;$N$3,"outlier","")</f>
        <v/>
      </c>
    </row>
    <row r="5" spans="1:17" x14ac:dyDescent="0.35">
      <c r="A5" t="s">
        <v>16</v>
      </c>
      <c r="B5">
        <v>27247.219000000001</v>
      </c>
      <c r="C5">
        <v>188.93700000000001</v>
      </c>
      <c r="D5">
        <v>405.149</v>
      </c>
      <c r="E5">
        <v>327.97800000000001</v>
      </c>
      <c r="F5">
        <v>90</v>
      </c>
      <c r="G5">
        <v>183.614</v>
      </c>
      <c r="I5">
        <f t="shared" si="0"/>
        <v>186.25648530453913</v>
      </c>
      <c r="N5" s="4"/>
      <c r="O5" s="4"/>
      <c r="P5" s="1" t="str">
        <f t="shared" si="1"/>
        <v/>
      </c>
      <c r="Q5" s="1" t="str">
        <f t="shared" si="2"/>
        <v/>
      </c>
    </row>
    <row r="6" spans="1:17" x14ac:dyDescent="0.35">
      <c r="A6" t="s">
        <v>17</v>
      </c>
      <c r="B6">
        <v>6806.4939999999997</v>
      </c>
      <c r="C6">
        <v>95.799000000000007</v>
      </c>
      <c r="D6">
        <v>267.10599999999999</v>
      </c>
      <c r="E6">
        <v>290.72300000000001</v>
      </c>
      <c r="F6">
        <v>0</v>
      </c>
      <c r="G6">
        <v>90.477000000000004</v>
      </c>
      <c r="I6">
        <f t="shared" si="0"/>
        <v>93.099979178300572</v>
      </c>
      <c r="M6" s="5"/>
      <c r="N6" s="6"/>
      <c r="O6" s="6"/>
      <c r="P6" s="1" t="str">
        <f t="shared" si="1"/>
        <v/>
      </c>
      <c r="Q6" s="1" t="str">
        <f t="shared" si="2"/>
        <v/>
      </c>
    </row>
    <row r="7" spans="1:17" x14ac:dyDescent="0.35">
      <c r="A7" t="s">
        <v>18</v>
      </c>
      <c r="B7">
        <v>20609.902999999998</v>
      </c>
      <c r="C7">
        <v>161.99299999999999</v>
      </c>
      <c r="D7">
        <v>248.47800000000001</v>
      </c>
      <c r="E7">
        <v>393.34100000000001</v>
      </c>
      <c r="F7">
        <v>0</v>
      </c>
      <c r="G7">
        <v>161.99299999999999</v>
      </c>
      <c r="I7">
        <f t="shared" si="0"/>
        <v>161.99299999999999</v>
      </c>
      <c r="M7" s="5"/>
      <c r="N7" s="5"/>
      <c r="O7" s="5"/>
      <c r="P7" s="1" t="str">
        <f t="shared" si="1"/>
        <v/>
      </c>
      <c r="Q7" s="1" t="str">
        <f t="shared" si="2"/>
        <v/>
      </c>
    </row>
    <row r="8" spans="1:17" x14ac:dyDescent="0.35">
      <c r="A8" t="s">
        <v>19</v>
      </c>
      <c r="B8">
        <v>35160.724999999999</v>
      </c>
      <c r="C8">
        <v>220.358</v>
      </c>
      <c r="D8">
        <v>1464</v>
      </c>
      <c r="E8">
        <v>983</v>
      </c>
      <c r="F8">
        <v>112.733</v>
      </c>
      <c r="G8">
        <v>207.13900000000001</v>
      </c>
      <c r="I8">
        <f t="shared" si="0"/>
        <v>213.6462865626267</v>
      </c>
      <c r="M8" s="27" t="s">
        <v>129</v>
      </c>
      <c r="N8" s="27"/>
      <c r="P8" s="1" t="str">
        <f t="shared" si="1"/>
        <v/>
      </c>
      <c r="Q8" s="1" t="str">
        <f t="shared" si="2"/>
        <v/>
      </c>
    </row>
    <row r="9" spans="1:17" x14ac:dyDescent="0.35">
      <c r="A9" t="s">
        <v>20</v>
      </c>
      <c r="B9">
        <v>32346.557000000001</v>
      </c>
      <c r="C9">
        <v>216.46</v>
      </c>
      <c r="D9">
        <v>704</v>
      </c>
      <c r="E9">
        <v>437</v>
      </c>
      <c r="F9">
        <v>165.494</v>
      </c>
      <c r="G9">
        <v>193.57</v>
      </c>
      <c r="I9">
        <f t="shared" si="0"/>
        <v>204.69529110363044</v>
      </c>
      <c r="M9" s="7" t="s">
        <v>130</v>
      </c>
      <c r="N9" s="7" t="s">
        <v>131</v>
      </c>
      <c r="P9" s="1" t="str">
        <f t="shared" si="1"/>
        <v/>
      </c>
      <c r="Q9" s="1" t="str">
        <f t="shared" si="2"/>
        <v/>
      </c>
    </row>
    <row r="10" spans="1:17" x14ac:dyDescent="0.35">
      <c r="A10" t="s">
        <v>21</v>
      </c>
      <c r="B10">
        <v>33925.142999999996</v>
      </c>
      <c r="C10">
        <v>233.81800000000001</v>
      </c>
      <c r="D10">
        <v>1047</v>
      </c>
      <c r="E10">
        <v>1307</v>
      </c>
      <c r="F10">
        <v>119.3</v>
      </c>
      <c r="G10">
        <v>200.65700000000001</v>
      </c>
      <c r="I10">
        <f t="shared" si="0"/>
        <v>216.60382828103479</v>
      </c>
      <c r="M10" s="7">
        <f>GEOMEAN(I3:I17)</f>
        <v>172.07256515551927</v>
      </c>
      <c r="N10" s="7">
        <f>STDEV(I3:I17)</f>
        <v>42.18722818657524</v>
      </c>
      <c r="P10" s="1" t="str">
        <f t="shared" si="1"/>
        <v/>
      </c>
      <c r="Q10" s="1" t="str">
        <f t="shared" si="2"/>
        <v/>
      </c>
    </row>
    <row r="11" spans="1:17" x14ac:dyDescent="0.35">
      <c r="A11" t="s">
        <v>22</v>
      </c>
      <c r="B11">
        <v>31807.269</v>
      </c>
      <c r="C11">
        <v>212.75800000000001</v>
      </c>
      <c r="D11">
        <v>1816</v>
      </c>
      <c r="E11">
        <v>667</v>
      </c>
      <c r="F11">
        <v>87.491</v>
      </c>
      <c r="G11">
        <v>190.65700000000001</v>
      </c>
      <c r="I11">
        <f t="shared" si="0"/>
        <v>201.4045729520559</v>
      </c>
      <c r="P11" s="1" t="str">
        <f t="shared" si="1"/>
        <v/>
      </c>
      <c r="Q11" s="1" t="str">
        <f t="shared" si="2"/>
        <v/>
      </c>
    </row>
    <row r="12" spans="1:17" x14ac:dyDescent="0.35">
      <c r="A12" t="s">
        <v>23</v>
      </c>
      <c r="B12">
        <v>35254.885000000002</v>
      </c>
      <c r="C12">
        <v>215.547</v>
      </c>
      <c r="D12">
        <v>295.71199999999999</v>
      </c>
      <c r="E12">
        <v>343.279</v>
      </c>
      <c r="F12">
        <v>0</v>
      </c>
      <c r="G12">
        <v>208.22900000000001</v>
      </c>
      <c r="I12">
        <f t="shared" si="0"/>
        <v>211.85640481939649</v>
      </c>
      <c r="P12" s="1" t="str">
        <f t="shared" si="1"/>
        <v/>
      </c>
      <c r="Q12" s="1" t="str">
        <f t="shared" si="2"/>
        <v/>
      </c>
    </row>
    <row r="13" spans="1:17" x14ac:dyDescent="0.35">
      <c r="A13" t="s">
        <v>24</v>
      </c>
      <c r="B13">
        <v>12268.197</v>
      </c>
      <c r="C13">
        <v>131.411</v>
      </c>
      <c r="D13">
        <v>1505</v>
      </c>
      <c r="E13">
        <v>790</v>
      </c>
      <c r="F13">
        <v>47.872999999999998</v>
      </c>
      <c r="G13">
        <v>120.21</v>
      </c>
      <c r="I13">
        <f t="shared" si="0"/>
        <v>125.68578404099645</v>
      </c>
      <c r="P13" s="1" t="str">
        <f t="shared" si="1"/>
        <v/>
      </c>
      <c r="Q13" s="1" t="str">
        <f t="shared" si="2"/>
        <v/>
      </c>
    </row>
    <row r="14" spans="1:17" x14ac:dyDescent="0.35">
      <c r="A14" t="s">
        <v>25</v>
      </c>
      <c r="B14">
        <v>27197.097000000002</v>
      </c>
      <c r="C14">
        <v>218.92400000000001</v>
      </c>
      <c r="D14">
        <v>475</v>
      </c>
      <c r="E14">
        <v>823</v>
      </c>
      <c r="F14">
        <v>32.024000000000001</v>
      </c>
      <c r="G14">
        <v>160.03800000000001</v>
      </c>
      <c r="I14">
        <f t="shared" si="0"/>
        <v>187.17948368344219</v>
      </c>
      <c r="P14" s="1" t="str">
        <f t="shared" si="1"/>
        <v/>
      </c>
      <c r="Q14" s="1" t="str">
        <f t="shared" si="2"/>
        <v/>
      </c>
    </row>
    <row r="15" spans="1:17" x14ac:dyDescent="0.35">
      <c r="A15" t="s">
        <v>26</v>
      </c>
      <c r="B15">
        <v>36189.843000000001</v>
      </c>
      <c r="C15">
        <v>240.601</v>
      </c>
      <c r="D15">
        <v>576</v>
      </c>
      <c r="E15">
        <v>1668</v>
      </c>
      <c r="F15">
        <v>69.611000000000004</v>
      </c>
      <c r="G15">
        <v>191.11699999999999</v>
      </c>
      <c r="I15">
        <f t="shared" si="0"/>
        <v>214.43633394786434</v>
      </c>
      <c r="P15" s="1" t="str">
        <f t="shared" si="1"/>
        <v/>
      </c>
      <c r="Q15" s="1" t="str">
        <f t="shared" si="2"/>
        <v/>
      </c>
    </row>
    <row r="16" spans="1:17" x14ac:dyDescent="0.35">
      <c r="A16" t="s">
        <v>27</v>
      </c>
      <c r="B16">
        <v>30700.699000000001</v>
      </c>
      <c r="C16">
        <v>208.434</v>
      </c>
      <c r="D16">
        <v>1211</v>
      </c>
      <c r="E16">
        <v>1198</v>
      </c>
      <c r="F16">
        <v>112.718</v>
      </c>
      <c r="G16">
        <v>186.07300000000001</v>
      </c>
      <c r="I16">
        <f t="shared" si="0"/>
        <v>196.93638486069557</v>
      </c>
      <c r="P16" s="1" t="str">
        <f t="shared" si="1"/>
        <v/>
      </c>
      <c r="Q16" s="1" t="str">
        <f t="shared" si="2"/>
        <v/>
      </c>
    </row>
    <row r="17" spans="1:17" x14ac:dyDescent="0.35">
      <c r="A17" t="s">
        <v>28</v>
      </c>
      <c r="B17">
        <v>33985.002</v>
      </c>
      <c r="C17">
        <v>233.70099999999999</v>
      </c>
      <c r="D17">
        <v>1954</v>
      </c>
      <c r="E17">
        <v>1000</v>
      </c>
      <c r="F17">
        <v>100.414</v>
      </c>
      <c r="G17">
        <v>186.65899999999999</v>
      </c>
      <c r="I17">
        <f t="shared" si="0"/>
        <v>208.85974949472671</v>
      </c>
      <c r="P17" s="1" t="str">
        <f t="shared" si="1"/>
        <v/>
      </c>
      <c r="Q17" s="1" t="str">
        <f t="shared" si="2"/>
        <v/>
      </c>
    </row>
    <row r="18" spans="1:17" x14ac:dyDescent="0.35">
      <c r="A18" t="s">
        <v>29</v>
      </c>
      <c r="B18">
        <v>67667.498000000007</v>
      </c>
      <c r="C18">
        <v>326.46300000000002</v>
      </c>
      <c r="D18">
        <v>632</v>
      </c>
      <c r="E18">
        <v>220</v>
      </c>
      <c r="F18">
        <v>145.209</v>
      </c>
      <c r="G18">
        <v>275.23700000000002</v>
      </c>
      <c r="H18" s="8"/>
      <c r="I18" s="8">
        <f t="shared" si="0"/>
        <v>299.75773006046069</v>
      </c>
      <c r="J18" s="8"/>
      <c r="K18" s="8"/>
      <c r="L18" s="8"/>
      <c r="M18" s="8"/>
      <c r="N18" s="8"/>
      <c r="O18" s="8"/>
      <c r="P18" s="20" t="str">
        <f t="shared" si="1"/>
        <v>outlier</v>
      </c>
      <c r="Q18" s="20" t="str">
        <f t="shared" si="2"/>
        <v/>
      </c>
    </row>
    <row r="19" spans="1:17" x14ac:dyDescent="0.35">
      <c r="P19" s="3"/>
      <c r="Q19" s="3"/>
    </row>
    <row r="20" spans="1:17" x14ac:dyDescent="0.35">
      <c r="P20" s="3"/>
      <c r="Q20" s="3"/>
    </row>
  </sheetData>
  <mergeCells count="1">
    <mergeCell ref="M8:N8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7756A-103A-4418-8C5D-70CDAFC88A0F}">
  <sheetPr>
    <tabColor rgb="FFFF0000"/>
  </sheetPr>
  <dimension ref="A1:Q70"/>
  <sheetViews>
    <sheetView topLeftCell="H1" workbookViewId="0">
      <selection activeCell="R42" sqref="R42"/>
    </sheetView>
  </sheetViews>
  <sheetFormatPr baseColWidth="10" defaultRowHeight="14.5" x14ac:dyDescent="0.35"/>
  <cols>
    <col min="1" max="7" width="10.7265625" bestFit="1" customWidth="1"/>
    <col min="14" max="15" width="11.269531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7" ht="2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  <c r="N2" s="1" t="s">
        <v>125</v>
      </c>
      <c r="O2" s="1" t="s">
        <v>126</v>
      </c>
      <c r="P2" s="1" t="s">
        <v>127</v>
      </c>
      <c r="Q2" s="1" t="s">
        <v>128</v>
      </c>
    </row>
    <row r="3" spans="1:17" x14ac:dyDescent="0.35">
      <c r="A3" t="s">
        <v>14</v>
      </c>
      <c r="B3">
        <v>16979.278999999999</v>
      </c>
      <c r="C3">
        <v>147.69</v>
      </c>
      <c r="D3">
        <v>169.976</v>
      </c>
      <c r="E3">
        <v>293.71699999999998</v>
      </c>
      <c r="F3">
        <v>0</v>
      </c>
      <c r="G3">
        <v>146.35900000000001</v>
      </c>
      <c r="I3">
        <f>GEOMEAN(C3,G3)</f>
        <v>147.02299381389295</v>
      </c>
      <c r="K3" t="s">
        <v>42</v>
      </c>
      <c r="L3" t="s">
        <v>43</v>
      </c>
      <c r="N3" s="1">
        <f>K4-2*L4</f>
        <v>121.56671772905149</v>
      </c>
      <c r="O3" s="2">
        <f>K4+2*L4</f>
        <v>282.27534858001468</v>
      </c>
      <c r="P3" s="1" t="str">
        <f>IF(I3&gt;$O$3,"outlier","")</f>
        <v/>
      </c>
      <c r="Q3" s="1" t="str">
        <f>IF(I3&lt;$N$3,"outlier","")</f>
        <v/>
      </c>
    </row>
    <row r="4" spans="1:17" x14ac:dyDescent="0.35">
      <c r="A4" t="s">
        <v>15</v>
      </c>
      <c r="B4">
        <v>7889.7169999999996</v>
      </c>
      <c r="C4">
        <v>108.625</v>
      </c>
      <c r="D4">
        <v>1859</v>
      </c>
      <c r="E4">
        <v>486</v>
      </c>
      <c r="F4">
        <v>51.34</v>
      </c>
      <c r="G4">
        <v>94.984999999999999</v>
      </c>
      <c r="H4" s="8"/>
      <c r="I4" s="8">
        <f t="shared" ref="I4:I67" si="0">GEOMEAN(C4,G4)</f>
        <v>101.57630444646034</v>
      </c>
      <c r="J4" s="8"/>
      <c r="K4">
        <f>GEOMEAN(I3:I70)</f>
        <v>201.92103315453309</v>
      </c>
      <c r="L4">
        <f>STDEV(I3:I70)</f>
        <v>40.177157712740801</v>
      </c>
      <c r="M4" s="8"/>
      <c r="N4" s="21"/>
      <c r="O4" s="21"/>
      <c r="P4" s="10" t="str">
        <f t="shared" ref="P4:P67" si="1">IF(I4&gt;$O$3,"outlier","")</f>
        <v/>
      </c>
      <c r="Q4" s="10" t="str">
        <f t="shared" ref="Q4:Q67" si="2">IF(I4&lt;$N$3,"outlier","")</f>
        <v>outlier</v>
      </c>
    </row>
    <row r="5" spans="1:17" x14ac:dyDescent="0.35">
      <c r="A5" t="s">
        <v>16</v>
      </c>
      <c r="B5">
        <v>35627.209000000003</v>
      </c>
      <c r="C5">
        <v>239.36600000000001</v>
      </c>
      <c r="D5">
        <v>87</v>
      </c>
      <c r="E5">
        <v>790</v>
      </c>
      <c r="F5">
        <v>127.093</v>
      </c>
      <c r="G5">
        <v>197.68299999999999</v>
      </c>
      <c r="I5">
        <f t="shared" si="0"/>
        <v>217.52836361725338</v>
      </c>
      <c r="N5" s="4"/>
      <c r="O5" s="4"/>
      <c r="P5" s="1" t="str">
        <f t="shared" si="1"/>
        <v/>
      </c>
      <c r="Q5" s="1" t="str">
        <f t="shared" si="2"/>
        <v/>
      </c>
    </row>
    <row r="6" spans="1:17" x14ac:dyDescent="0.35">
      <c r="A6" t="s">
        <v>17</v>
      </c>
      <c r="B6">
        <v>37754.819000000003</v>
      </c>
      <c r="C6">
        <v>246.93</v>
      </c>
      <c r="D6">
        <v>932</v>
      </c>
      <c r="E6">
        <v>1068</v>
      </c>
      <c r="F6">
        <v>81.400999999999996</v>
      </c>
      <c r="G6">
        <v>194.648</v>
      </c>
      <c r="I6">
        <f t="shared" si="0"/>
        <v>219.23601583681454</v>
      </c>
      <c r="M6" s="5"/>
      <c r="N6" s="6"/>
      <c r="O6" s="6"/>
      <c r="P6" s="1" t="str">
        <f t="shared" si="1"/>
        <v/>
      </c>
      <c r="Q6" s="1" t="str">
        <f t="shared" si="2"/>
        <v/>
      </c>
    </row>
    <row r="7" spans="1:17" x14ac:dyDescent="0.35">
      <c r="A7" t="s">
        <v>18</v>
      </c>
      <c r="B7">
        <v>26146.735000000001</v>
      </c>
      <c r="C7">
        <v>183.28200000000001</v>
      </c>
      <c r="D7">
        <v>611.71500000000003</v>
      </c>
      <c r="E7">
        <v>315.005</v>
      </c>
      <c r="F7">
        <v>90</v>
      </c>
      <c r="G7">
        <v>181.619</v>
      </c>
      <c r="I7">
        <f t="shared" si="0"/>
        <v>182.44860525090348</v>
      </c>
      <c r="M7" s="5"/>
      <c r="N7" s="5"/>
      <c r="O7" s="5"/>
      <c r="P7" s="1" t="str">
        <f t="shared" si="1"/>
        <v/>
      </c>
      <c r="Q7" s="1" t="str">
        <f t="shared" si="2"/>
        <v/>
      </c>
    </row>
    <row r="8" spans="1:17" x14ac:dyDescent="0.35">
      <c r="A8" t="s">
        <v>19</v>
      </c>
      <c r="B8">
        <v>37342.552000000003</v>
      </c>
      <c r="C8">
        <v>228.45500000000001</v>
      </c>
      <c r="D8">
        <v>1915</v>
      </c>
      <c r="E8">
        <v>1026</v>
      </c>
      <c r="F8">
        <v>127.07</v>
      </c>
      <c r="G8">
        <v>209.10499999999999</v>
      </c>
      <c r="I8">
        <f t="shared" si="0"/>
        <v>218.56596893157911</v>
      </c>
      <c r="M8" s="27" t="s">
        <v>129</v>
      </c>
      <c r="N8" s="27"/>
      <c r="P8" s="1" t="str">
        <f t="shared" si="1"/>
        <v/>
      </c>
      <c r="Q8" s="1" t="str">
        <f t="shared" si="2"/>
        <v/>
      </c>
    </row>
    <row r="9" spans="1:17" x14ac:dyDescent="0.35">
      <c r="A9" t="s">
        <v>20</v>
      </c>
      <c r="B9">
        <v>38129.576999999997</v>
      </c>
      <c r="C9">
        <v>255.941</v>
      </c>
      <c r="D9">
        <v>1243</v>
      </c>
      <c r="E9">
        <v>1464</v>
      </c>
      <c r="F9">
        <v>65.832999999999998</v>
      </c>
      <c r="G9">
        <v>202.20099999999999</v>
      </c>
      <c r="I9">
        <f t="shared" si="0"/>
        <v>227.48961765539983</v>
      </c>
      <c r="M9" s="7" t="s">
        <v>130</v>
      </c>
      <c r="N9" s="7" t="s">
        <v>131</v>
      </c>
      <c r="P9" s="1" t="str">
        <f t="shared" si="1"/>
        <v/>
      </c>
      <c r="Q9" s="1" t="str">
        <f t="shared" si="2"/>
        <v/>
      </c>
    </row>
    <row r="10" spans="1:17" x14ac:dyDescent="0.35">
      <c r="A10" t="s">
        <v>21</v>
      </c>
      <c r="B10">
        <v>32324.981</v>
      </c>
      <c r="C10">
        <v>216.88200000000001</v>
      </c>
      <c r="D10">
        <v>81</v>
      </c>
      <c r="E10">
        <v>692</v>
      </c>
      <c r="F10">
        <v>143.482</v>
      </c>
      <c r="G10">
        <v>193.57599999999999</v>
      </c>
      <c r="I10">
        <f t="shared" si="0"/>
        <v>204.89790148266525</v>
      </c>
      <c r="M10" s="7">
        <f>GEOMEAN(I3,I5:I15,I17:I36,I38:I39,I41:I70)</f>
        <v>203.82073156603272</v>
      </c>
      <c r="N10" s="7">
        <f>STDEV(I3,I5:I15,I17:I36,I38:I39,I41:I70)</f>
        <v>32.923214741970213</v>
      </c>
      <c r="P10" s="1" t="str">
        <f t="shared" si="1"/>
        <v/>
      </c>
      <c r="Q10" s="1" t="str">
        <f t="shared" si="2"/>
        <v/>
      </c>
    </row>
    <row r="11" spans="1:17" x14ac:dyDescent="0.35">
      <c r="A11" t="s">
        <v>22</v>
      </c>
      <c r="B11">
        <v>32340.472000000002</v>
      </c>
      <c r="C11">
        <v>202.90700000000001</v>
      </c>
      <c r="D11">
        <v>505.27199999999999</v>
      </c>
      <c r="E11">
        <v>162.32599999999999</v>
      </c>
      <c r="F11">
        <v>0</v>
      </c>
      <c r="G11">
        <v>202.90700000000001</v>
      </c>
      <c r="I11">
        <f t="shared" si="0"/>
        <v>202.90700000000001</v>
      </c>
      <c r="P11" s="1" t="str">
        <f t="shared" si="1"/>
        <v/>
      </c>
      <c r="Q11" s="1" t="str">
        <f t="shared" si="2"/>
        <v/>
      </c>
    </row>
    <row r="12" spans="1:17" x14ac:dyDescent="0.35">
      <c r="A12" t="s">
        <v>23</v>
      </c>
      <c r="B12">
        <v>29874.063999999998</v>
      </c>
      <c r="C12">
        <v>204.40199999999999</v>
      </c>
      <c r="D12">
        <v>1961</v>
      </c>
      <c r="E12">
        <v>802</v>
      </c>
      <c r="F12">
        <v>144.137</v>
      </c>
      <c r="G12">
        <v>187.77099999999999</v>
      </c>
      <c r="I12">
        <f t="shared" si="0"/>
        <v>195.91010168442054</v>
      </c>
      <c r="P12" s="1" t="str">
        <f t="shared" si="1"/>
        <v/>
      </c>
      <c r="Q12" s="1" t="str">
        <f t="shared" si="2"/>
        <v/>
      </c>
    </row>
    <row r="13" spans="1:17" x14ac:dyDescent="0.35">
      <c r="A13" t="s">
        <v>24</v>
      </c>
      <c r="B13">
        <v>34492.644999999997</v>
      </c>
      <c r="C13">
        <v>235.512</v>
      </c>
      <c r="D13">
        <v>1118</v>
      </c>
      <c r="E13">
        <v>603</v>
      </c>
      <c r="F13">
        <v>115.696</v>
      </c>
      <c r="G13">
        <v>190.328</v>
      </c>
      <c r="I13">
        <f t="shared" si="0"/>
        <v>211.71803875910052</v>
      </c>
      <c r="P13" s="1" t="str">
        <f t="shared" si="1"/>
        <v/>
      </c>
      <c r="Q13" s="1" t="str">
        <f t="shared" si="2"/>
        <v/>
      </c>
    </row>
    <row r="14" spans="1:17" x14ac:dyDescent="0.35">
      <c r="A14" t="s">
        <v>25</v>
      </c>
      <c r="B14">
        <v>35007.038</v>
      </c>
      <c r="C14">
        <v>227.34399999999999</v>
      </c>
      <c r="D14">
        <v>546</v>
      </c>
      <c r="E14">
        <v>673</v>
      </c>
      <c r="F14">
        <v>94.867999999999995</v>
      </c>
      <c r="G14">
        <v>198.63399999999999</v>
      </c>
      <c r="I14">
        <f t="shared" si="0"/>
        <v>212.50470135034658</v>
      </c>
      <c r="P14" s="1" t="str">
        <f t="shared" si="1"/>
        <v/>
      </c>
      <c r="Q14" s="1" t="str">
        <f t="shared" si="2"/>
        <v/>
      </c>
    </row>
    <row r="15" spans="1:17" x14ac:dyDescent="0.35">
      <c r="A15" t="s">
        <v>26</v>
      </c>
      <c r="B15">
        <v>31702.266</v>
      </c>
      <c r="C15">
        <v>200.911</v>
      </c>
      <c r="D15">
        <v>290.72300000000001</v>
      </c>
      <c r="E15">
        <v>298.37299999999999</v>
      </c>
      <c r="F15">
        <v>0</v>
      </c>
      <c r="G15">
        <v>200.911</v>
      </c>
      <c r="I15">
        <f t="shared" si="0"/>
        <v>200.911</v>
      </c>
      <c r="P15" s="1" t="str">
        <f t="shared" si="1"/>
        <v/>
      </c>
      <c r="Q15" s="1" t="str">
        <f t="shared" si="2"/>
        <v/>
      </c>
    </row>
    <row r="16" spans="1:17" x14ac:dyDescent="0.35">
      <c r="A16" t="s">
        <v>27</v>
      </c>
      <c r="B16">
        <v>59074.847000000002</v>
      </c>
      <c r="C16">
        <v>315.87099999999998</v>
      </c>
      <c r="D16">
        <v>1628</v>
      </c>
      <c r="E16">
        <v>883</v>
      </c>
      <c r="F16">
        <v>142.96100000000001</v>
      </c>
      <c r="G16">
        <v>252.87799999999999</v>
      </c>
      <c r="H16" s="8"/>
      <c r="I16" s="8">
        <f t="shared" si="0"/>
        <v>282.62488697565186</v>
      </c>
      <c r="J16" s="8"/>
      <c r="K16" s="8"/>
      <c r="L16" s="8"/>
      <c r="M16" s="8"/>
      <c r="N16" s="8"/>
      <c r="O16" s="8"/>
      <c r="P16" s="10" t="str">
        <f t="shared" si="1"/>
        <v>outlier</v>
      </c>
      <c r="Q16" s="10" t="str">
        <f t="shared" si="2"/>
        <v/>
      </c>
    </row>
    <row r="17" spans="1:17" x14ac:dyDescent="0.35">
      <c r="A17" t="s">
        <v>28</v>
      </c>
      <c r="B17">
        <v>39027.247000000003</v>
      </c>
      <c r="C17">
        <v>250.21299999999999</v>
      </c>
      <c r="D17">
        <v>1483</v>
      </c>
      <c r="E17">
        <v>762</v>
      </c>
      <c r="F17">
        <v>59.48</v>
      </c>
      <c r="G17">
        <v>205.774</v>
      </c>
      <c r="I17">
        <f t="shared" si="0"/>
        <v>226.90819699164683</v>
      </c>
      <c r="P17" s="1" t="str">
        <f t="shared" si="1"/>
        <v/>
      </c>
      <c r="Q17" s="1" t="str">
        <f t="shared" si="2"/>
        <v/>
      </c>
    </row>
    <row r="18" spans="1:17" x14ac:dyDescent="0.35">
      <c r="A18" t="s">
        <v>29</v>
      </c>
      <c r="B18">
        <v>28272.022000000001</v>
      </c>
      <c r="C18">
        <v>203.64500000000001</v>
      </c>
      <c r="D18">
        <v>340</v>
      </c>
      <c r="E18">
        <v>426</v>
      </c>
      <c r="F18">
        <v>127.3</v>
      </c>
      <c r="G18">
        <v>182.035</v>
      </c>
      <c r="I18">
        <f t="shared" si="0"/>
        <v>192.53705506992674</v>
      </c>
      <c r="P18" s="1" t="str">
        <f t="shared" si="1"/>
        <v/>
      </c>
      <c r="Q18" s="1" t="str">
        <f t="shared" si="2"/>
        <v/>
      </c>
    </row>
    <row r="19" spans="1:17" x14ac:dyDescent="0.35">
      <c r="A19" t="s">
        <v>30</v>
      </c>
      <c r="B19">
        <v>60999.644</v>
      </c>
      <c r="C19">
        <v>315.30500000000001</v>
      </c>
      <c r="D19">
        <v>590</v>
      </c>
      <c r="E19">
        <v>579</v>
      </c>
      <c r="F19">
        <v>156.762</v>
      </c>
      <c r="G19">
        <v>246.90100000000001</v>
      </c>
      <c r="I19">
        <f t="shared" si="0"/>
        <v>279.01455124240385</v>
      </c>
      <c r="P19" s="1" t="str">
        <f t="shared" si="1"/>
        <v/>
      </c>
      <c r="Q19" s="1" t="str">
        <f t="shared" si="2"/>
        <v/>
      </c>
    </row>
    <row r="20" spans="1:17" x14ac:dyDescent="0.35">
      <c r="A20" t="s">
        <v>31</v>
      </c>
      <c r="B20">
        <v>20572.615000000002</v>
      </c>
      <c r="C20">
        <v>166.946</v>
      </c>
      <c r="D20">
        <v>1134</v>
      </c>
      <c r="E20">
        <v>759</v>
      </c>
      <c r="F20">
        <v>117.79</v>
      </c>
      <c r="G20">
        <v>159.60300000000001</v>
      </c>
      <c r="I20">
        <f t="shared" si="0"/>
        <v>163.23321487368923</v>
      </c>
      <c r="P20" s="1" t="str">
        <f t="shared" si="1"/>
        <v/>
      </c>
      <c r="Q20" s="1" t="str">
        <f t="shared" si="2"/>
        <v/>
      </c>
    </row>
    <row r="21" spans="1:17" x14ac:dyDescent="0.35">
      <c r="A21" t="s">
        <v>32</v>
      </c>
      <c r="B21">
        <v>39308.398000000001</v>
      </c>
      <c r="C21">
        <v>232.471</v>
      </c>
      <c r="D21">
        <v>217</v>
      </c>
      <c r="E21">
        <v>635</v>
      </c>
      <c r="F21">
        <v>120.52800000000001</v>
      </c>
      <c r="G21">
        <v>218.39599999999999</v>
      </c>
      <c r="I21">
        <f t="shared" si="0"/>
        <v>225.32362618243121</v>
      </c>
      <c r="P21" s="1" t="str">
        <f t="shared" si="1"/>
        <v/>
      </c>
      <c r="Q21" s="1" t="str">
        <f t="shared" si="2"/>
        <v/>
      </c>
    </row>
    <row r="22" spans="1:17" x14ac:dyDescent="0.35">
      <c r="A22" t="s">
        <v>33</v>
      </c>
      <c r="B22">
        <v>19118.396000000001</v>
      </c>
      <c r="C22">
        <v>156.006</v>
      </c>
      <c r="D22">
        <v>329.97399999999999</v>
      </c>
      <c r="E22">
        <v>322.822</v>
      </c>
      <c r="F22">
        <v>0</v>
      </c>
      <c r="G22">
        <v>156.006</v>
      </c>
      <c r="I22">
        <f t="shared" si="0"/>
        <v>156.006</v>
      </c>
      <c r="P22" s="1" t="str">
        <f t="shared" si="1"/>
        <v/>
      </c>
      <c r="Q22" s="1" t="str">
        <f t="shared" si="2"/>
        <v/>
      </c>
    </row>
    <row r="23" spans="1:17" x14ac:dyDescent="0.35">
      <c r="A23" t="s">
        <v>34</v>
      </c>
      <c r="B23">
        <v>16101.857</v>
      </c>
      <c r="C23">
        <v>144.696</v>
      </c>
      <c r="D23">
        <v>461.03199999999998</v>
      </c>
      <c r="E23">
        <v>147.69</v>
      </c>
      <c r="F23">
        <v>90</v>
      </c>
      <c r="G23">
        <v>141.702</v>
      </c>
      <c r="I23">
        <f t="shared" si="0"/>
        <v>143.19117497946581</v>
      </c>
      <c r="P23" s="1" t="str">
        <f t="shared" si="1"/>
        <v/>
      </c>
      <c r="Q23" s="1" t="str">
        <f t="shared" si="2"/>
        <v/>
      </c>
    </row>
    <row r="24" spans="1:17" x14ac:dyDescent="0.35">
      <c r="A24" t="s">
        <v>35</v>
      </c>
      <c r="B24">
        <v>48218.824000000001</v>
      </c>
      <c r="C24">
        <v>282.07400000000001</v>
      </c>
      <c r="D24">
        <v>475.00200000000001</v>
      </c>
      <c r="E24">
        <v>711.83799999999997</v>
      </c>
      <c r="F24">
        <v>90</v>
      </c>
      <c r="G24">
        <v>274.09100000000001</v>
      </c>
      <c r="I24">
        <f t="shared" si="0"/>
        <v>278.0538522193138</v>
      </c>
      <c r="P24" s="1" t="str">
        <f t="shared" si="1"/>
        <v/>
      </c>
      <c r="Q24" s="1" t="str">
        <f t="shared" si="2"/>
        <v/>
      </c>
    </row>
    <row r="25" spans="1:17" x14ac:dyDescent="0.35">
      <c r="A25" t="s">
        <v>36</v>
      </c>
      <c r="B25">
        <v>40602.623</v>
      </c>
      <c r="C25">
        <v>256.85000000000002</v>
      </c>
      <c r="D25">
        <v>649</v>
      </c>
      <c r="E25">
        <v>1295</v>
      </c>
      <c r="F25">
        <v>56.783000000000001</v>
      </c>
      <c r="G25">
        <v>208.71899999999999</v>
      </c>
      <c r="I25">
        <f t="shared" si="0"/>
        <v>231.53720035881923</v>
      </c>
      <c r="P25" s="1" t="str">
        <f t="shared" si="1"/>
        <v/>
      </c>
      <c r="Q25" s="1" t="str">
        <f t="shared" si="2"/>
        <v/>
      </c>
    </row>
    <row r="26" spans="1:17" x14ac:dyDescent="0.35">
      <c r="A26" t="s">
        <v>37</v>
      </c>
      <c r="B26">
        <v>38450.671000000002</v>
      </c>
      <c r="C26">
        <v>232.512</v>
      </c>
      <c r="D26">
        <v>369.72399999999999</v>
      </c>
      <c r="E26">
        <v>525.89599999999996</v>
      </c>
      <c r="F26">
        <v>90</v>
      </c>
      <c r="G26">
        <v>210.55799999999999</v>
      </c>
      <c r="I26">
        <f t="shared" si="0"/>
        <v>221.26287916412912</v>
      </c>
      <c r="P26" s="1" t="str">
        <f t="shared" si="1"/>
        <v/>
      </c>
      <c r="Q26" s="1" t="str">
        <f t="shared" si="2"/>
        <v/>
      </c>
    </row>
    <row r="27" spans="1:17" x14ac:dyDescent="0.35">
      <c r="A27" t="s">
        <v>38</v>
      </c>
      <c r="B27">
        <v>29384.677</v>
      </c>
      <c r="C27">
        <v>194.92400000000001</v>
      </c>
      <c r="D27">
        <v>429.93</v>
      </c>
      <c r="E27">
        <v>511.26</v>
      </c>
      <c r="F27">
        <v>90</v>
      </c>
      <c r="G27">
        <v>191.93</v>
      </c>
      <c r="I27">
        <f t="shared" si="0"/>
        <v>193.42120700688434</v>
      </c>
      <c r="P27" s="1" t="str">
        <f t="shared" si="1"/>
        <v/>
      </c>
      <c r="Q27" s="1" t="str">
        <f t="shared" si="2"/>
        <v/>
      </c>
    </row>
    <row r="28" spans="1:17" x14ac:dyDescent="0.35">
      <c r="A28" t="s">
        <v>39</v>
      </c>
      <c r="B28">
        <v>28976.394</v>
      </c>
      <c r="C28">
        <v>195.25700000000001</v>
      </c>
      <c r="D28">
        <v>203.572</v>
      </c>
      <c r="E28">
        <v>265.44299999999998</v>
      </c>
      <c r="F28">
        <v>0</v>
      </c>
      <c r="G28">
        <v>188.93700000000001</v>
      </c>
      <c r="I28">
        <f t="shared" si="0"/>
        <v>192.07100720566862</v>
      </c>
      <c r="P28" s="1" t="str">
        <f t="shared" si="1"/>
        <v/>
      </c>
      <c r="Q28" s="1" t="str">
        <f t="shared" si="2"/>
        <v/>
      </c>
    </row>
    <row r="29" spans="1:17" x14ac:dyDescent="0.35">
      <c r="A29" t="s">
        <v>40</v>
      </c>
      <c r="B29">
        <v>17090.146000000001</v>
      </c>
      <c r="C29">
        <v>149.68600000000001</v>
      </c>
      <c r="D29">
        <v>157.66900000000001</v>
      </c>
      <c r="E29">
        <v>392.34300000000002</v>
      </c>
      <c r="F29">
        <v>0</v>
      </c>
      <c r="G29">
        <v>145.36099999999999</v>
      </c>
      <c r="I29">
        <f t="shared" si="0"/>
        <v>147.50764944910483</v>
      </c>
      <c r="P29" s="1" t="str">
        <f t="shared" si="1"/>
        <v/>
      </c>
      <c r="Q29" s="1" t="str">
        <f t="shared" si="2"/>
        <v/>
      </c>
    </row>
    <row r="30" spans="1:17" x14ac:dyDescent="0.35">
      <c r="A30" t="s">
        <v>44</v>
      </c>
      <c r="B30">
        <v>17209.532999999999</v>
      </c>
      <c r="C30">
        <v>148.68799999999999</v>
      </c>
      <c r="D30">
        <v>175.797</v>
      </c>
      <c r="E30">
        <v>599.07500000000005</v>
      </c>
      <c r="F30">
        <v>90</v>
      </c>
      <c r="G30">
        <v>147.357</v>
      </c>
      <c r="I30">
        <f t="shared" si="0"/>
        <v>148.02100396903137</v>
      </c>
      <c r="P30" s="1" t="str">
        <f t="shared" si="1"/>
        <v/>
      </c>
      <c r="Q30" s="1" t="str">
        <f t="shared" si="2"/>
        <v/>
      </c>
    </row>
    <row r="31" spans="1:17" x14ac:dyDescent="0.35">
      <c r="A31" t="s">
        <v>45</v>
      </c>
      <c r="B31">
        <v>27335.736000000001</v>
      </c>
      <c r="C31">
        <v>190.93199999999999</v>
      </c>
      <c r="D31">
        <v>432.75799999999998</v>
      </c>
      <c r="E31">
        <v>200.57900000000001</v>
      </c>
      <c r="F31">
        <v>0</v>
      </c>
      <c r="G31">
        <v>182.28399999999999</v>
      </c>
      <c r="I31">
        <f t="shared" si="0"/>
        <v>186.55789634319959</v>
      </c>
      <c r="P31" s="1" t="str">
        <f t="shared" si="1"/>
        <v/>
      </c>
      <c r="Q31" s="1" t="str">
        <f t="shared" si="2"/>
        <v/>
      </c>
    </row>
    <row r="32" spans="1:17" x14ac:dyDescent="0.35">
      <c r="A32" t="s">
        <v>46</v>
      </c>
      <c r="B32">
        <v>25434.064999999999</v>
      </c>
      <c r="C32">
        <v>180.62100000000001</v>
      </c>
      <c r="D32">
        <v>139.041</v>
      </c>
      <c r="E32">
        <v>199.08199999999999</v>
      </c>
      <c r="F32">
        <v>0</v>
      </c>
      <c r="G32">
        <v>179.29</v>
      </c>
      <c r="I32">
        <f t="shared" si="0"/>
        <v>179.95426944087768</v>
      </c>
      <c r="P32" s="1" t="str">
        <f t="shared" si="1"/>
        <v/>
      </c>
      <c r="Q32" s="1" t="str">
        <f t="shared" si="2"/>
        <v/>
      </c>
    </row>
    <row r="33" spans="1:17" x14ac:dyDescent="0.35">
      <c r="A33" t="s">
        <v>47</v>
      </c>
      <c r="B33">
        <v>47597.214999999997</v>
      </c>
      <c r="C33">
        <v>281.43299999999999</v>
      </c>
      <c r="D33">
        <v>1129</v>
      </c>
      <c r="E33">
        <v>429</v>
      </c>
      <c r="F33">
        <v>149.768</v>
      </c>
      <c r="G33">
        <v>206.86</v>
      </c>
      <c r="I33">
        <f t="shared" si="0"/>
        <v>241.28247010506172</v>
      </c>
      <c r="P33" s="1" t="str">
        <f t="shared" si="1"/>
        <v/>
      </c>
      <c r="Q33" s="1" t="str">
        <f t="shared" si="2"/>
        <v/>
      </c>
    </row>
    <row r="34" spans="1:17" x14ac:dyDescent="0.35">
      <c r="A34" t="s">
        <v>48</v>
      </c>
      <c r="B34">
        <v>51117.192999999999</v>
      </c>
      <c r="C34">
        <v>330.07</v>
      </c>
      <c r="D34">
        <v>1122</v>
      </c>
      <c r="E34">
        <v>1336</v>
      </c>
      <c r="F34">
        <v>144.51599999999999</v>
      </c>
      <c r="G34">
        <v>222.358</v>
      </c>
      <c r="I34">
        <f t="shared" si="0"/>
        <v>270.91272591002439</v>
      </c>
      <c r="P34" s="1" t="str">
        <f t="shared" si="1"/>
        <v/>
      </c>
      <c r="Q34" s="1" t="str">
        <f t="shared" si="2"/>
        <v/>
      </c>
    </row>
    <row r="35" spans="1:17" x14ac:dyDescent="0.35">
      <c r="A35" t="s">
        <v>49</v>
      </c>
      <c r="B35">
        <v>38890.156999999999</v>
      </c>
      <c r="C35">
        <v>248.78800000000001</v>
      </c>
      <c r="D35">
        <v>797</v>
      </c>
      <c r="E35">
        <v>1056</v>
      </c>
      <c r="F35">
        <v>150.35</v>
      </c>
      <c r="G35">
        <v>196.29</v>
      </c>
      <c r="I35">
        <f t="shared" si="0"/>
        <v>220.98551201379695</v>
      </c>
      <c r="P35" s="1" t="str">
        <f t="shared" si="1"/>
        <v/>
      </c>
      <c r="Q35" s="1" t="str">
        <f t="shared" si="2"/>
        <v/>
      </c>
    </row>
    <row r="36" spans="1:17" x14ac:dyDescent="0.35">
      <c r="A36" t="s">
        <v>50</v>
      </c>
      <c r="B36">
        <v>27506.02</v>
      </c>
      <c r="C36">
        <v>196.453</v>
      </c>
      <c r="D36">
        <v>476</v>
      </c>
      <c r="E36">
        <v>1038</v>
      </c>
      <c r="F36">
        <v>130.81200000000001</v>
      </c>
      <c r="G36">
        <v>182.286</v>
      </c>
      <c r="I36">
        <f t="shared" si="0"/>
        <v>189.23697196372595</v>
      </c>
      <c r="P36" s="1" t="str">
        <f t="shared" si="1"/>
        <v/>
      </c>
      <c r="Q36" s="1" t="str">
        <f t="shared" si="2"/>
        <v/>
      </c>
    </row>
    <row r="37" spans="1:17" x14ac:dyDescent="0.35">
      <c r="A37" t="s">
        <v>51</v>
      </c>
      <c r="B37">
        <v>7979.34</v>
      </c>
      <c r="C37">
        <v>101.786</v>
      </c>
      <c r="D37">
        <v>218.874</v>
      </c>
      <c r="E37">
        <v>291.05500000000001</v>
      </c>
      <c r="F37">
        <v>0</v>
      </c>
      <c r="G37">
        <v>99.79</v>
      </c>
      <c r="H37" s="8"/>
      <c r="I37" s="8">
        <f t="shared" si="0"/>
        <v>100.78305879462083</v>
      </c>
      <c r="J37" s="8"/>
      <c r="K37" s="8"/>
      <c r="L37" s="8"/>
      <c r="M37" s="8"/>
      <c r="N37" s="8"/>
      <c r="O37" s="8"/>
      <c r="P37" s="10" t="str">
        <f t="shared" si="1"/>
        <v/>
      </c>
      <c r="Q37" s="10" t="str">
        <f t="shared" si="2"/>
        <v>outlier</v>
      </c>
    </row>
    <row r="38" spans="1:17" x14ac:dyDescent="0.35">
      <c r="A38" t="s">
        <v>52</v>
      </c>
      <c r="B38">
        <v>43144.824000000001</v>
      </c>
      <c r="C38">
        <v>249.55600000000001</v>
      </c>
      <c r="D38">
        <v>1524</v>
      </c>
      <c r="E38">
        <v>584</v>
      </c>
      <c r="F38">
        <v>45.054000000000002</v>
      </c>
      <c r="G38">
        <v>224.59899999999999</v>
      </c>
      <c r="I38">
        <f t="shared" si="0"/>
        <v>236.74887126235683</v>
      </c>
      <c r="P38" s="1" t="str">
        <f t="shared" si="1"/>
        <v/>
      </c>
      <c r="Q38" s="1" t="str">
        <f t="shared" si="2"/>
        <v/>
      </c>
    </row>
    <row r="39" spans="1:17" x14ac:dyDescent="0.35">
      <c r="A39" t="s">
        <v>53</v>
      </c>
      <c r="B39">
        <v>23740.076000000001</v>
      </c>
      <c r="C39">
        <v>217.10900000000001</v>
      </c>
      <c r="D39">
        <v>2004</v>
      </c>
      <c r="E39">
        <v>934</v>
      </c>
      <c r="F39">
        <v>57.259</v>
      </c>
      <c r="G39">
        <v>142.72399999999999</v>
      </c>
      <c r="I39">
        <f t="shared" si="0"/>
        <v>176.03029544939133</v>
      </c>
      <c r="P39" s="1" t="str">
        <f t="shared" si="1"/>
        <v/>
      </c>
      <c r="Q39" s="1" t="str">
        <f t="shared" si="2"/>
        <v/>
      </c>
    </row>
    <row r="40" spans="1:17" x14ac:dyDescent="0.35">
      <c r="A40" t="s">
        <v>54</v>
      </c>
      <c r="B40">
        <v>76665.554999999993</v>
      </c>
      <c r="C40">
        <v>339.19900000000001</v>
      </c>
      <c r="D40">
        <v>1023</v>
      </c>
      <c r="E40">
        <v>1450</v>
      </c>
      <c r="F40">
        <v>30.79</v>
      </c>
      <c r="G40">
        <v>293.54000000000002</v>
      </c>
      <c r="H40" s="8"/>
      <c r="I40" s="8">
        <f t="shared" si="0"/>
        <v>315.54472656027707</v>
      </c>
      <c r="J40" s="8"/>
      <c r="K40" s="8"/>
      <c r="L40" s="8"/>
      <c r="M40" s="8"/>
      <c r="N40" s="8"/>
      <c r="O40" s="8"/>
      <c r="P40" s="10" t="str">
        <f t="shared" si="1"/>
        <v>outlier</v>
      </c>
      <c r="Q40" s="10" t="str">
        <f t="shared" si="2"/>
        <v/>
      </c>
    </row>
    <row r="41" spans="1:17" x14ac:dyDescent="0.35">
      <c r="A41" t="s">
        <v>55</v>
      </c>
      <c r="B41">
        <v>42026.857000000004</v>
      </c>
      <c r="C41">
        <v>273.30799999999999</v>
      </c>
      <c r="D41">
        <v>1634</v>
      </c>
      <c r="E41">
        <v>631</v>
      </c>
      <c r="F41">
        <v>3.629</v>
      </c>
      <c r="G41">
        <v>192.77699999999999</v>
      </c>
      <c r="I41">
        <f t="shared" si="0"/>
        <v>229.53757059793065</v>
      </c>
      <c r="P41" s="1" t="str">
        <f t="shared" si="1"/>
        <v/>
      </c>
      <c r="Q41" s="1" t="str">
        <f t="shared" si="2"/>
        <v/>
      </c>
    </row>
    <row r="42" spans="1:17" x14ac:dyDescent="0.35">
      <c r="A42" t="s">
        <v>56</v>
      </c>
      <c r="B42">
        <v>33311.832000000002</v>
      </c>
      <c r="C42">
        <v>225.49299999999999</v>
      </c>
      <c r="D42">
        <v>1233</v>
      </c>
      <c r="E42">
        <v>1646</v>
      </c>
      <c r="F42">
        <v>48.408999999999999</v>
      </c>
      <c r="G42">
        <v>193.67099999999999</v>
      </c>
      <c r="I42">
        <f t="shared" si="0"/>
        <v>208.97716335284102</v>
      </c>
      <c r="P42" s="1" t="str">
        <f t="shared" si="1"/>
        <v/>
      </c>
      <c r="Q42" s="1" t="str">
        <f t="shared" si="2"/>
        <v/>
      </c>
    </row>
    <row r="43" spans="1:17" x14ac:dyDescent="0.35">
      <c r="A43" t="s">
        <v>57</v>
      </c>
      <c r="B43">
        <v>37232.017</v>
      </c>
      <c r="C43">
        <v>243.535</v>
      </c>
      <c r="D43">
        <v>376</v>
      </c>
      <c r="E43">
        <v>1478</v>
      </c>
      <c r="F43">
        <v>62.77</v>
      </c>
      <c r="G43">
        <v>198.084</v>
      </c>
      <c r="I43">
        <f t="shared" si="0"/>
        <v>219.63694347718464</v>
      </c>
      <c r="P43" s="1" t="str">
        <f t="shared" si="1"/>
        <v/>
      </c>
      <c r="Q43" s="1" t="str">
        <f t="shared" si="2"/>
        <v/>
      </c>
    </row>
    <row r="44" spans="1:17" x14ac:dyDescent="0.35">
      <c r="A44" t="s">
        <v>58</v>
      </c>
      <c r="B44">
        <v>29228.887999999999</v>
      </c>
      <c r="C44">
        <v>216.24600000000001</v>
      </c>
      <c r="D44">
        <v>1260</v>
      </c>
      <c r="E44">
        <v>1873</v>
      </c>
      <c r="F44">
        <v>66.906000000000006</v>
      </c>
      <c r="G44">
        <v>181.33099999999999</v>
      </c>
      <c r="I44">
        <f t="shared" si="0"/>
        <v>198.0204621396486</v>
      </c>
      <c r="P44" s="1" t="str">
        <f t="shared" si="1"/>
        <v/>
      </c>
      <c r="Q44" s="1" t="str">
        <f t="shared" si="2"/>
        <v/>
      </c>
    </row>
    <row r="45" spans="1:17" x14ac:dyDescent="0.35">
      <c r="A45" t="s">
        <v>59</v>
      </c>
      <c r="B45">
        <v>36142.264999999999</v>
      </c>
      <c r="C45">
        <v>230.34100000000001</v>
      </c>
      <c r="D45">
        <v>977</v>
      </c>
      <c r="E45">
        <v>1215</v>
      </c>
      <c r="F45">
        <v>81.027000000000001</v>
      </c>
      <c r="G45">
        <v>203.59200000000001</v>
      </c>
      <c r="I45">
        <f t="shared" si="0"/>
        <v>216.55388445373131</v>
      </c>
      <c r="P45" s="1" t="str">
        <f t="shared" si="1"/>
        <v/>
      </c>
      <c r="Q45" s="1" t="str">
        <f t="shared" si="2"/>
        <v/>
      </c>
    </row>
    <row r="46" spans="1:17" x14ac:dyDescent="0.35">
      <c r="A46" t="s">
        <v>60</v>
      </c>
      <c r="B46">
        <v>40093.430999999997</v>
      </c>
      <c r="C46">
        <v>247.102</v>
      </c>
      <c r="D46">
        <v>1</v>
      </c>
      <c r="E46">
        <v>978</v>
      </c>
      <c r="F46">
        <v>36.128999999999998</v>
      </c>
      <c r="G46">
        <v>215.19499999999999</v>
      </c>
      <c r="I46">
        <f t="shared" si="0"/>
        <v>230.59730026606988</v>
      </c>
      <c r="P46" s="1" t="str">
        <f t="shared" si="1"/>
        <v/>
      </c>
      <c r="Q46" s="1" t="str">
        <f t="shared" si="2"/>
        <v/>
      </c>
    </row>
    <row r="47" spans="1:17" x14ac:dyDescent="0.35">
      <c r="A47" t="s">
        <v>61</v>
      </c>
      <c r="B47">
        <v>39408.201000000001</v>
      </c>
      <c r="C47">
        <v>237.541</v>
      </c>
      <c r="D47">
        <v>1890</v>
      </c>
      <c r="E47">
        <v>458</v>
      </c>
      <c r="F47">
        <v>148.98099999999999</v>
      </c>
      <c r="G47">
        <v>213.18100000000001</v>
      </c>
      <c r="I47">
        <f t="shared" si="0"/>
        <v>225.0316153810393</v>
      </c>
      <c r="P47" s="1" t="str">
        <f t="shared" si="1"/>
        <v/>
      </c>
      <c r="Q47" s="1" t="str">
        <f t="shared" si="2"/>
        <v/>
      </c>
    </row>
    <row r="48" spans="1:17" x14ac:dyDescent="0.35">
      <c r="A48" t="s">
        <v>62</v>
      </c>
      <c r="B48">
        <v>28292.713</v>
      </c>
      <c r="C48">
        <v>214.059</v>
      </c>
      <c r="D48">
        <v>1557</v>
      </c>
      <c r="E48">
        <v>150</v>
      </c>
      <c r="F48">
        <v>108.57599999999999</v>
      </c>
      <c r="G48">
        <v>170.715</v>
      </c>
      <c r="I48">
        <f t="shared" si="0"/>
        <v>191.16244972535793</v>
      </c>
      <c r="P48" s="1" t="str">
        <f t="shared" si="1"/>
        <v/>
      </c>
      <c r="Q48" s="1" t="str">
        <f t="shared" si="2"/>
        <v/>
      </c>
    </row>
    <row r="49" spans="1:17" x14ac:dyDescent="0.35">
      <c r="A49" t="s">
        <v>63</v>
      </c>
      <c r="B49">
        <v>43174.587</v>
      </c>
      <c r="C49">
        <v>239.16399999999999</v>
      </c>
      <c r="D49">
        <v>604.06500000000005</v>
      </c>
      <c r="E49">
        <v>283.904</v>
      </c>
      <c r="F49">
        <v>0</v>
      </c>
      <c r="G49">
        <v>229.851</v>
      </c>
      <c r="I49">
        <f t="shared" si="0"/>
        <v>234.4612645278533</v>
      </c>
      <c r="P49" s="1" t="str">
        <f t="shared" si="1"/>
        <v/>
      </c>
      <c r="Q49" s="1" t="str">
        <f t="shared" si="2"/>
        <v/>
      </c>
    </row>
    <row r="50" spans="1:17" x14ac:dyDescent="0.35">
      <c r="A50" t="s">
        <v>64</v>
      </c>
      <c r="B50">
        <v>41021.197</v>
      </c>
      <c r="C50">
        <v>266.82400000000001</v>
      </c>
      <c r="D50">
        <v>0</v>
      </c>
      <c r="E50">
        <v>1258</v>
      </c>
      <c r="F50">
        <v>48.74</v>
      </c>
      <c r="G50">
        <v>208.89500000000001</v>
      </c>
      <c r="I50">
        <f t="shared" si="0"/>
        <v>236.08938874926167</v>
      </c>
      <c r="P50" s="1" t="str">
        <f t="shared" si="1"/>
        <v/>
      </c>
      <c r="Q50" s="1" t="str">
        <f t="shared" si="2"/>
        <v/>
      </c>
    </row>
    <row r="51" spans="1:17" x14ac:dyDescent="0.35">
      <c r="A51" t="s">
        <v>65</v>
      </c>
      <c r="B51">
        <v>26889.832999999999</v>
      </c>
      <c r="C51">
        <v>215.84700000000001</v>
      </c>
      <c r="D51">
        <v>872</v>
      </c>
      <c r="E51">
        <v>1406</v>
      </c>
      <c r="F51">
        <v>71.677000000000007</v>
      </c>
      <c r="G51">
        <v>167.74799999999999</v>
      </c>
      <c r="I51">
        <f t="shared" si="0"/>
        <v>190.28374222723286</v>
      </c>
      <c r="P51" s="1" t="str">
        <f t="shared" si="1"/>
        <v/>
      </c>
      <c r="Q51" s="1" t="str">
        <f t="shared" si="2"/>
        <v/>
      </c>
    </row>
    <row r="52" spans="1:17" x14ac:dyDescent="0.35">
      <c r="A52" t="s">
        <v>66</v>
      </c>
      <c r="B52">
        <v>35588.593000000001</v>
      </c>
      <c r="C52">
        <v>224.886</v>
      </c>
      <c r="D52">
        <v>1504</v>
      </c>
      <c r="E52">
        <v>598</v>
      </c>
      <c r="F52">
        <v>90.847999999999999</v>
      </c>
      <c r="G52">
        <v>206.08099999999999</v>
      </c>
      <c r="I52">
        <f t="shared" si="0"/>
        <v>215.27826589323874</v>
      </c>
      <c r="P52" s="1" t="str">
        <f t="shared" si="1"/>
        <v/>
      </c>
      <c r="Q52" s="1" t="str">
        <f t="shared" si="2"/>
        <v/>
      </c>
    </row>
    <row r="53" spans="1:17" x14ac:dyDescent="0.35">
      <c r="A53" t="s">
        <v>67</v>
      </c>
      <c r="B53">
        <v>37044.692999999999</v>
      </c>
      <c r="C53">
        <v>220.87</v>
      </c>
      <c r="D53">
        <v>365.89800000000002</v>
      </c>
      <c r="E53">
        <v>252.47</v>
      </c>
      <c r="F53">
        <v>90</v>
      </c>
      <c r="G53">
        <v>213.55199999999999</v>
      </c>
      <c r="I53">
        <f t="shared" si="0"/>
        <v>217.18017920611447</v>
      </c>
      <c r="P53" s="1" t="str">
        <f t="shared" si="1"/>
        <v/>
      </c>
      <c r="Q53" s="1" t="str">
        <f t="shared" si="2"/>
        <v/>
      </c>
    </row>
    <row r="54" spans="1:17" x14ac:dyDescent="0.35">
      <c r="A54" t="s">
        <v>68</v>
      </c>
      <c r="B54">
        <v>51992.292000000001</v>
      </c>
      <c r="C54">
        <v>291.53699999999998</v>
      </c>
      <c r="D54">
        <v>416</v>
      </c>
      <c r="E54">
        <v>624</v>
      </c>
      <c r="F54">
        <v>91.831000000000003</v>
      </c>
      <c r="G54">
        <v>236.56</v>
      </c>
      <c r="I54">
        <f t="shared" si="0"/>
        <v>262.61377100220773</v>
      </c>
      <c r="P54" s="1" t="str">
        <f t="shared" si="1"/>
        <v/>
      </c>
      <c r="Q54" s="1" t="str">
        <f t="shared" si="2"/>
        <v/>
      </c>
    </row>
    <row r="55" spans="1:17" x14ac:dyDescent="0.35">
      <c r="A55" t="s">
        <v>69</v>
      </c>
      <c r="B55">
        <v>49680.124000000003</v>
      </c>
      <c r="C55">
        <v>269.92899999999997</v>
      </c>
      <c r="D55">
        <v>814</v>
      </c>
      <c r="E55">
        <v>1070</v>
      </c>
      <c r="F55">
        <v>156.46799999999999</v>
      </c>
      <c r="G55">
        <v>231.61099999999999</v>
      </c>
      <c r="I55">
        <f t="shared" si="0"/>
        <v>250.03704849281834</v>
      </c>
      <c r="P55" s="1" t="str">
        <f t="shared" si="1"/>
        <v/>
      </c>
      <c r="Q55" s="1" t="str">
        <f t="shared" si="2"/>
        <v/>
      </c>
    </row>
    <row r="56" spans="1:17" x14ac:dyDescent="0.35">
      <c r="A56" t="s">
        <v>70</v>
      </c>
      <c r="B56">
        <v>40732.078999999998</v>
      </c>
      <c r="C56">
        <v>253.37799999999999</v>
      </c>
      <c r="D56">
        <v>1712</v>
      </c>
      <c r="E56">
        <v>1226</v>
      </c>
      <c r="F56">
        <v>114.34399999999999</v>
      </c>
      <c r="G56">
        <v>211.55600000000001</v>
      </c>
      <c r="I56">
        <f t="shared" si="0"/>
        <v>231.52459084943871</v>
      </c>
      <c r="P56" s="1" t="str">
        <f t="shared" si="1"/>
        <v/>
      </c>
      <c r="Q56" s="1" t="str">
        <f t="shared" si="2"/>
        <v/>
      </c>
    </row>
    <row r="57" spans="1:17" x14ac:dyDescent="0.35">
      <c r="A57" t="s">
        <v>71</v>
      </c>
      <c r="B57">
        <v>47276.894999999997</v>
      </c>
      <c r="C57">
        <v>275.50200000000001</v>
      </c>
      <c r="D57">
        <v>1687</v>
      </c>
      <c r="E57">
        <v>939</v>
      </c>
      <c r="F57">
        <v>1.3839999999999999</v>
      </c>
      <c r="G57">
        <v>217.23699999999999</v>
      </c>
      <c r="I57">
        <f t="shared" si="0"/>
        <v>244.64101858437394</v>
      </c>
      <c r="P57" s="1" t="str">
        <f t="shared" si="1"/>
        <v/>
      </c>
      <c r="Q57" s="1" t="str">
        <f t="shared" si="2"/>
        <v/>
      </c>
    </row>
    <row r="58" spans="1:17" x14ac:dyDescent="0.35">
      <c r="A58" t="s">
        <v>72</v>
      </c>
      <c r="B58">
        <v>27218.782999999999</v>
      </c>
      <c r="C58">
        <v>205.167</v>
      </c>
      <c r="D58">
        <v>1072</v>
      </c>
      <c r="E58">
        <v>666</v>
      </c>
      <c r="F58">
        <v>4.37</v>
      </c>
      <c r="G58">
        <v>169.05799999999999</v>
      </c>
      <c r="I58">
        <f t="shared" si="0"/>
        <v>186.23942301779178</v>
      </c>
      <c r="P58" s="1" t="str">
        <f t="shared" si="1"/>
        <v/>
      </c>
      <c r="Q58" s="1" t="str">
        <f t="shared" si="2"/>
        <v/>
      </c>
    </row>
    <row r="59" spans="1:17" x14ac:dyDescent="0.35">
      <c r="A59" t="s">
        <v>73</v>
      </c>
      <c r="B59">
        <v>35391.201000000001</v>
      </c>
      <c r="C59">
        <v>246.96299999999999</v>
      </c>
      <c r="D59">
        <v>1668</v>
      </c>
      <c r="E59">
        <v>563</v>
      </c>
      <c r="F59">
        <v>49.314999999999998</v>
      </c>
      <c r="G59">
        <v>197.05699999999999</v>
      </c>
      <c r="I59">
        <f t="shared" si="0"/>
        <v>220.60323635658656</v>
      </c>
      <c r="P59" s="1" t="str">
        <f t="shared" si="1"/>
        <v/>
      </c>
      <c r="Q59" s="1" t="str">
        <f t="shared" si="2"/>
        <v/>
      </c>
    </row>
    <row r="60" spans="1:17" x14ac:dyDescent="0.35">
      <c r="A60" t="s">
        <v>74</v>
      </c>
      <c r="B60">
        <v>36711.317000000003</v>
      </c>
      <c r="C60">
        <v>234.125</v>
      </c>
      <c r="D60">
        <v>638</v>
      </c>
      <c r="E60">
        <v>648</v>
      </c>
      <c r="F60">
        <v>48.975000000000001</v>
      </c>
      <c r="G60">
        <v>199.94499999999999</v>
      </c>
      <c r="I60">
        <f t="shared" si="0"/>
        <v>216.36109429608641</v>
      </c>
      <c r="P60" s="1" t="str">
        <f t="shared" si="1"/>
        <v/>
      </c>
      <c r="Q60" s="1" t="str">
        <f t="shared" si="2"/>
        <v/>
      </c>
    </row>
    <row r="61" spans="1:17" x14ac:dyDescent="0.35">
      <c r="A61" t="s">
        <v>75</v>
      </c>
      <c r="B61">
        <v>38756.718000000001</v>
      </c>
      <c r="C61">
        <v>227.75800000000001</v>
      </c>
      <c r="D61">
        <v>738</v>
      </c>
      <c r="E61">
        <v>947</v>
      </c>
      <c r="F61">
        <v>116.07899999999999</v>
      </c>
      <c r="G61">
        <v>218.30500000000001</v>
      </c>
      <c r="I61">
        <f t="shared" si="0"/>
        <v>222.9814122073856</v>
      </c>
      <c r="P61" s="1" t="str">
        <f t="shared" si="1"/>
        <v/>
      </c>
      <c r="Q61" s="1" t="str">
        <f t="shared" si="2"/>
        <v/>
      </c>
    </row>
    <row r="62" spans="1:17" x14ac:dyDescent="0.35">
      <c r="A62" t="s">
        <v>76</v>
      </c>
      <c r="B62">
        <v>28484.350999999999</v>
      </c>
      <c r="C62">
        <v>197.30699999999999</v>
      </c>
      <c r="D62">
        <v>1184</v>
      </c>
      <c r="E62">
        <v>610</v>
      </c>
      <c r="F62">
        <v>137.596</v>
      </c>
      <c r="G62">
        <v>185.09700000000001</v>
      </c>
      <c r="I62">
        <f t="shared" si="0"/>
        <v>191.10451009591583</v>
      </c>
      <c r="P62" s="1" t="str">
        <f t="shared" si="1"/>
        <v/>
      </c>
      <c r="Q62" s="1" t="str">
        <f t="shared" si="2"/>
        <v/>
      </c>
    </row>
    <row r="63" spans="1:17" x14ac:dyDescent="0.35">
      <c r="A63" t="s">
        <v>77</v>
      </c>
      <c r="B63">
        <v>13293.221</v>
      </c>
      <c r="C63">
        <v>137.65199999999999</v>
      </c>
      <c r="D63">
        <v>1887</v>
      </c>
      <c r="E63">
        <v>1434</v>
      </c>
      <c r="F63">
        <v>81.242999999999995</v>
      </c>
      <c r="G63">
        <v>125.072</v>
      </c>
      <c r="I63">
        <f t="shared" si="0"/>
        <v>131.21132170662713</v>
      </c>
      <c r="P63" s="1" t="str">
        <f t="shared" si="1"/>
        <v/>
      </c>
      <c r="Q63" s="1" t="str">
        <f t="shared" si="2"/>
        <v/>
      </c>
    </row>
    <row r="64" spans="1:17" x14ac:dyDescent="0.35">
      <c r="A64" t="s">
        <v>78</v>
      </c>
      <c r="B64">
        <v>38208.245999999999</v>
      </c>
      <c r="C64">
        <v>251.917</v>
      </c>
      <c r="D64">
        <v>1416</v>
      </c>
      <c r="E64">
        <v>1914</v>
      </c>
      <c r="F64">
        <v>45.481000000000002</v>
      </c>
      <c r="G64">
        <v>211.84</v>
      </c>
      <c r="I64">
        <f t="shared" si="0"/>
        <v>231.0110328101236</v>
      </c>
      <c r="P64" s="1" t="str">
        <f t="shared" si="1"/>
        <v/>
      </c>
      <c r="Q64" s="1" t="str">
        <f t="shared" si="2"/>
        <v/>
      </c>
    </row>
    <row r="65" spans="1:17" x14ac:dyDescent="0.35">
      <c r="A65" t="s">
        <v>79</v>
      </c>
      <c r="B65">
        <v>16216.264999999999</v>
      </c>
      <c r="C65">
        <v>145.029</v>
      </c>
      <c r="D65">
        <v>494.96100000000001</v>
      </c>
      <c r="E65">
        <v>73.844999999999999</v>
      </c>
      <c r="F65">
        <v>0</v>
      </c>
      <c r="G65">
        <v>142.36799999999999</v>
      </c>
      <c r="I65">
        <f t="shared" si="0"/>
        <v>143.6923403386555</v>
      </c>
      <c r="P65" s="1" t="str">
        <f t="shared" si="1"/>
        <v/>
      </c>
      <c r="Q65" s="1" t="str">
        <f t="shared" si="2"/>
        <v/>
      </c>
    </row>
    <row r="66" spans="1:17" x14ac:dyDescent="0.35">
      <c r="A66" t="s">
        <v>80</v>
      </c>
      <c r="B66">
        <v>26867.040000000001</v>
      </c>
      <c r="C66">
        <v>184.94499999999999</v>
      </c>
      <c r="D66">
        <v>404.48399999999998</v>
      </c>
      <c r="E66">
        <v>346.60500000000002</v>
      </c>
      <c r="F66">
        <v>0</v>
      </c>
      <c r="G66">
        <v>184.94499999999999</v>
      </c>
      <c r="I66">
        <f t="shared" si="0"/>
        <v>184.94499999999999</v>
      </c>
      <c r="P66" s="1" t="str">
        <f t="shared" si="1"/>
        <v/>
      </c>
      <c r="Q66" s="1" t="str">
        <f t="shared" si="2"/>
        <v/>
      </c>
    </row>
    <row r="67" spans="1:17" x14ac:dyDescent="0.35">
      <c r="A67" t="s">
        <v>81</v>
      </c>
      <c r="B67">
        <v>31076.785</v>
      </c>
      <c r="C67">
        <v>199.91399999999999</v>
      </c>
      <c r="D67">
        <v>499.11900000000003</v>
      </c>
      <c r="E67">
        <v>496.95600000000002</v>
      </c>
      <c r="F67">
        <v>90</v>
      </c>
      <c r="G67">
        <v>197.91800000000001</v>
      </c>
      <c r="I67">
        <f t="shared" si="0"/>
        <v>198.9134964048443</v>
      </c>
      <c r="P67" s="1" t="str">
        <f t="shared" si="1"/>
        <v/>
      </c>
      <c r="Q67" s="1" t="str">
        <f t="shared" si="2"/>
        <v/>
      </c>
    </row>
    <row r="68" spans="1:17" x14ac:dyDescent="0.35">
      <c r="A68" t="s">
        <v>82</v>
      </c>
      <c r="B68">
        <v>31128.678</v>
      </c>
      <c r="C68">
        <v>199.91399999999999</v>
      </c>
      <c r="D68">
        <v>400.16</v>
      </c>
      <c r="E68">
        <v>278.41500000000002</v>
      </c>
      <c r="F68">
        <v>0</v>
      </c>
      <c r="G68">
        <v>198.25</v>
      </c>
      <c r="I68">
        <f t="shared" ref="I68:I70" si="3">GEOMEAN(C68,G68)</f>
        <v>199.08026145251065</v>
      </c>
      <c r="P68" s="1" t="str">
        <f t="shared" ref="P68:P70" si="4">IF(I68&gt;$O$3,"outlier","")</f>
        <v/>
      </c>
      <c r="Q68" s="1" t="str">
        <f t="shared" ref="Q68:Q70" si="5">IF(I68&lt;$N$3,"outlier","")</f>
        <v/>
      </c>
    </row>
    <row r="69" spans="1:17" x14ac:dyDescent="0.35">
      <c r="A69" t="s">
        <v>83</v>
      </c>
      <c r="B69">
        <v>18023.555</v>
      </c>
      <c r="C69">
        <v>154.67500000000001</v>
      </c>
      <c r="D69">
        <v>478.32900000000001</v>
      </c>
      <c r="E69">
        <v>529.88699999999994</v>
      </c>
      <c r="F69">
        <v>0</v>
      </c>
      <c r="G69">
        <v>148.35499999999999</v>
      </c>
      <c r="I69">
        <f t="shared" si="3"/>
        <v>151.48204390289959</v>
      </c>
      <c r="P69" s="1" t="str">
        <f t="shared" si="4"/>
        <v/>
      </c>
      <c r="Q69" s="1" t="str">
        <f t="shared" si="5"/>
        <v/>
      </c>
    </row>
    <row r="70" spans="1:17" x14ac:dyDescent="0.35">
      <c r="A70" t="s">
        <v>84</v>
      </c>
      <c r="B70">
        <v>30621.034</v>
      </c>
      <c r="C70">
        <v>212.893</v>
      </c>
      <c r="D70">
        <v>583</v>
      </c>
      <c r="E70">
        <v>233</v>
      </c>
      <c r="F70">
        <v>99.08</v>
      </c>
      <c r="G70">
        <v>185.78399999999999</v>
      </c>
      <c r="I70">
        <f t="shared" si="3"/>
        <v>198.8771306912889</v>
      </c>
      <c r="P70" s="1" t="str">
        <f t="shared" si="4"/>
        <v/>
      </c>
      <c r="Q70" s="1" t="str">
        <f t="shared" si="5"/>
        <v/>
      </c>
    </row>
  </sheetData>
  <mergeCells count="1">
    <mergeCell ref="M8:N8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342EB-E3EB-475E-9B84-AC1B1B67ED1E}">
  <sheetPr>
    <tabColor rgb="FFFF0000"/>
  </sheetPr>
  <dimension ref="A1:Q40"/>
  <sheetViews>
    <sheetView workbookViewId="0">
      <selection activeCell="I3" sqref="I3:I15"/>
    </sheetView>
  </sheetViews>
  <sheetFormatPr baseColWidth="10" defaultRowHeight="14.5" x14ac:dyDescent="0.35"/>
  <cols>
    <col min="1" max="4" width="10.7265625" bestFit="1" customWidth="1"/>
    <col min="5" max="6" width="11.26953125" bestFit="1" customWidth="1"/>
    <col min="7" max="7" width="10.7265625" bestFit="1" customWidth="1"/>
    <col min="14" max="15" width="11.269531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7" ht="2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41</v>
      </c>
      <c r="N2" s="1" t="s">
        <v>125</v>
      </c>
      <c r="O2" s="1" t="s">
        <v>126</v>
      </c>
      <c r="P2" s="1" t="s">
        <v>127</v>
      </c>
      <c r="Q2" s="1" t="s">
        <v>128</v>
      </c>
    </row>
    <row r="3" spans="1:17" x14ac:dyDescent="0.35">
      <c r="A3" t="s">
        <v>14</v>
      </c>
      <c r="B3">
        <v>52383.756999999998</v>
      </c>
      <c r="C3">
        <v>262.11599999999999</v>
      </c>
      <c r="D3">
        <v>482.32</v>
      </c>
      <c r="E3">
        <v>362.40600000000001</v>
      </c>
      <c r="F3">
        <v>0</v>
      </c>
      <c r="G3">
        <v>254.46600000000001</v>
      </c>
      <c r="I3">
        <f>GEOMEAN(C3,G3)</f>
        <v>258.26267646719685</v>
      </c>
      <c r="K3" t="s">
        <v>42</v>
      </c>
      <c r="L3" t="s">
        <v>43</v>
      </c>
      <c r="N3" s="1">
        <f>K4-2*L4</f>
        <v>11.417228344197753</v>
      </c>
      <c r="O3" s="2">
        <f>K4+2*L4</f>
        <v>520.69719582620905</v>
      </c>
      <c r="P3" s="1" t="str">
        <f>IF(I3&gt;$O$3,"outlier","")</f>
        <v/>
      </c>
      <c r="Q3" s="1" t="str">
        <f>IF(I3&lt;$N$3,"outlier","")</f>
        <v/>
      </c>
    </row>
    <row r="4" spans="1:17" x14ac:dyDescent="0.35">
      <c r="A4" t="s">
        <v>15</v>
      </c>
      <c r="B4">
        <v>14096.178</v>
      </c>
      <c r="C4">
        <v>146.988</v>
      </c>
      <c r="D4">
        <v>766</v>
      </c>
      <c r="E4">
        <v>443</v>
      </c>
      <c r="F4">
        <v>154.24700000000001</v>
      </c>
      <c r="G4">
        <v>121.959</v>
      </c>
      <c r="I4">
        <f t="shared" ref="I4:I15" si="0">GEOMEAN(C4,G4)</f>
        <v>133.88991557245825</v>
      </c>
      <c r="K4">
        <f>GEOMEAN(I3:I15)</f>
        <v>266.05721208520339</v>
      </c>
      <c r="L4">
        <f>STDEV(I3:I15)</f>
        <v>127.31999187050282</v>
      </c>
      <c r="N4" s="3"/>
      <c r="O4" s="3"/>
      <c r="P4" s="1" t="str">
        <f t="shared" ref="P4:P15" si="1">IF(I4&gt;$O$3,"outlier","")</f>
        <v/>
      </c>
      <c r="Q4" s="1" t="str">
        <f t="shared" ref="Q4:Q15" si="2">IF(I4&lt;$N$3,"outlier","")</f>
        <v/>
      </c>
    </row>
    <row r="5" spans="1:17" x14ac:dyDescent="0.35">
      <c r="A5" t="s">
        <v>16</v>
      </c>
      <c r="B5">
        <v>60222.135000000002</v>
      </c>
      <c r="C5">
        <v>280.411</v>
      </c>
      <c r="D5">
        <v>493.96300000000002</v>
      </c>
      <c r="E5">
        <v>243.821</v>
      </c>
      <c r="F5">
        <v>0</v>
      </c>
      <c r="G5">
        <v>273.42599999999999</v>
      </c>
      <c r="I5">
        <f t="shared" si="0"/>
        <v>276.89647539468609</v>
      </c>
      <c r="N5" s="4"/>
      <c r="O5" s="4"/>
      <c r="P5" s="1" t="str">
        <f t="shared" si="1"/>
        <v/>
      </c>
      <c r="Q5" s="1" t="str">
        <f t="shared" si="2"/>
        <v/>
      </c>
    </row>
    <row r="6" spans="1:17" x14ac:dyDescent="0.35">
      <c r="A6" t="s">
        <v>17</v>
      </c>
      <c r="B6">
        <v>51390.156999999999</v>
      </c>
      <c r="C6">
        <v>256.79399999999998</v>
      </c>
      <c r="D6">
        <v>62.868000000000002</v>
      </c>
      <c r="E6">
        <v>327.31299999999999</v>
      </c>
      <c r="F6">
        <v>0</v>
      </c>
      <c r="G6">
        <v>254.798</v>
      </c>
      <c r="I6">
        <f t="shared" si="0"/>
        <v>255.79405312086519</v>
      </c>
      <c r="M6" s="5"/>
      <c r="N6" s="6"/>
      <c r="O6" s="6"/>
      <c r="P6" s="1" t="str">
        <f t="shared" si="1"/>
        <v/>
      </c>
      <c r="Q6" s="1" t="str">
        <f t="shared" si="2"/>
        <v/>
      </c>
    </row>
    <row r="7" spans="1:17" x14ac:dyDescent="0.35">
      <c r="A7" t="s">
        <v>18</v>
      </c>
      <c r="B7">
        <v>64712.146000000001</v>
      </c>
      <c r="C7">
        <v>293.43200000000002</v>
      </c>
      <c r="D7">
        <v>1370</v>
      </c>
      <c r="E7">
        <v>483</v>
      </c>
      <c r="F7">
        <v>101.64100000000001</v>
      </c>
      <c r="G7">
        <v>282.05399999999997</v>
      </c>
      <c r="I7">
        <f t="shared" si="0"/>
        <v>287.68675556584111</v>
      </c>
      <c r="M7" s="5"/>
      <c r="N7" s="5"/>
      <c r="O7" s="5"/>
      <c r="P7" s="1" t="str">
        <f t="shared" si="1"/>
        <v/>
      </c>
      <c r="Q7" s="1" t="str">
        <f t="shared" si="2"/>
        <v/>
      </c>
    </row>
    <row r="8" spans="1:17" x14ac:dyDescent="0.35">
      <c r="A8" t="s">
        <v>19</v>
      </c>
      <c r="B8">
        <v>163706.71</v>
      </c>
      <c r="C8">
        <v>519.98400000000004</v>
      </c>
      <c r="D8">
        <v>1387</v>
      </c>
      <c r="E8">
        <v>1668</v>
      </c>
      <c r="F8">
        <v>77.137</v>
      </c>
      <c r="G8">
        <v>416.93</v>
      </c>
      <c r="I8">
        <f t="shared" si="0"/>
        <v>465.61457142147088</v>
      </c>
      <c r="M8" s="27" t="s">
        <v>129</v>
      </c>
      <c r="N8" s="27"/>
      <c r="P8" s="1" t="str">
        <f t="shared" si="1"/>
        <v/>
      </c>
      <c r="Q8" s="1" t="str">
        <f t="shared" si="2"/>
        <v/>
      </c>
    </row>
    <row r="9" spans="1:17" x14ac:dyDescent="0.35">
      <c r="A9" t="s">
        <v>20</v>
      </c>
      <c r="B9">
        <v>21985.01</v>
      </c>
      <c r="C9">
        <v>169.31100000000001</v>
      </c>
      <c r="D9">
        <v>419.452</v>
      </c>
      <c r="E9">
        <v>258.291</v>
      </c>
      <c r="F9">
        <v>0</v>
      </c>
      <c r="G9">
        <v>165.31899999999999</v>
      </c>
      <c r="I9">
        <f t="shared" si="0"/>
        <v>167.30309384168604</v>
      </c>
      <c r="M9" s="7" t="s">
        <v>130</v>
      </c>
      <c r="N9" s="7" t="s">
        <v>131</v>
      </c>
      <c r="P9" s="1" t="str">
        <f t="shared" si="1"/>
        <v/>
      </c>
      <c r="Q9" s="1" t="str">
        <f t="shared" si="2"/>
        <v/>
      </c>
    </row>
    <row r="10" spans="1:17" x14ac:dyDescent="0.35">
      <c r="A10" t="s">
        <v>21</v>
      </c>
      <c r="B10">
        <v>107784.607</v>
      </c>
      <c r="C10">
        <v>476.13400000000001</v>
      </c>
      <c r="D10">
        <v>885</v>
      </c>
      <c r="E10">
        <v>1383</v>
      </c>
      <c r="F10">
        <v>22.337</v>
      </c>
      <c r="G10">
        <v>287.02999999999997</v>
      </c>
      <c r="I10">
        <f t="shared" si="0"/>
        <v>369.68194711129729</v>
      </c>
      <c r="M10" s="7">
        <f>GEOMEAN(I3:I12,I14:I15)</f>
        <v>249.31962342177499</v>
      </c>
      <c r="N10" s="7">
        <f>STDEV(I3:I12,I14:I15)</f>
        <v>96.886277233321223</v>
      </c>
      <c r="P10" s="1" t="str">
        <f t="shared" si="1"/>
        <v/>
      </c>
      <c r="Q10" s="1" t="str">
        <f t="shared" si="2"/>
        <v/>
      </c>
    </row>
    <row r="11" spans="1:17" x14ac:dyDescent="0.35">
      <c r="A11" t="s">
        <v>22</v>
      </c>
      <c r="B11">
        <v>54895.419000000002</v>
      </c>
      <c r="C11">
        <v>297.76799999999997</v>
      </c>
      <c r="D11">
        <v>1798</v>
      </c>
      <c r="E11">
        <v>669</v>
      </c>
      <c r="F11">
        <v>124.80800000000001</v>
      </c>
      <c r="G11">
        <v>242.28</v>
      </c>
      <c r="I11">
        <f t="shared" si="0"/>
        <v>268.59491998174502</v>
      </c>
      <c r="P11" s="1" t="str">
        <f t="shared" si="1"/>
        <v/>
      </c>
      <c r="Q11" s="1" t="str">
        <f t="shared" si="2"/>
        <v/>
      </c>
    </row>
    <row r="12" spans="1:17" x14ac:dyDescent="0.35">
      <c r="A12" t="s">
        <v>23</v>
      </c>
      <c r="B12">
        <v>14914.626</v>
      </c>
      <c r="C12">
        <v>142.36799999999999</v>
      </c>
      <c r="D12">
        <v>495.29300000000001</v>
      </c>
      <c r="E12">
        <v>152.51300000000001</v>
      </c>
      <c r="F12">
        <v>0</v>
      </c>
      <c r="G12">
        <v>133.387</v>
      </c>
      <c r="I12">
        <f t="shared" si="0"/>
        <v>137.8043555770281</v>
      </c>
      <c r="P12" s="1" t="str">
        <f t="shared" si="1"/>
        <v/>
      </c>
      <c r="Q12" s="1" t="str">
        <f t="shared" si="2"/>
        <v/>
      </c>
    </row>
    <row r="13" spans="1:17" x14ac:dyDescent="0.35">
      <c r="A13" t="s">
        <v>24</v>
      </c>
      <c r="B13">
        <v>241836.111</v>
      </c>
      <c r="C13">
        <v>659.03099999999995</v>
      </c>
      <c r="D13">
        <v>3</v>
      </c>
      <c r="E13">
        <v>167</v>
      </c>
      <c r="F13">
        <v>143.518</v>
      </c>
      <c r="G13">
        <v>510.846</v>
      </c>
      <c r="H13" s="8"/>
      <c r="I13" s="8">
        <f t="shared" si="0"/>
        <v>580.22698164252927</v>
      </c>
      <c r="J13" s="8"/>
      <c r="K13" s="8"/>
      <c r="L13" s="8"/>
      <c r="M13" s="8"/>
      <c r="N13" s="8"/>
      <c r="O13" s="8"/>
      <c r="P13" s="10" t="str">
        <f t="shared" si="1"/>
        <v>outlier</v>
      </c>
      <c r="Q13" s="10" t="str">
        <f t="shared" si="2"/>
        <v/>
      </c>
    </row>
    <row r="14" spans="1:17" x14ac:dyDescent="0.35">
      <c r="A14" t="s">
        <v>25</v>
      </c>
      <c r="B14">
        <v>38774.31</v>
      </c>
      <c r="C14">
        <v>224.86099999999999</v>
      </c>
      <c r="D14">
        <v>342.28100000000001</v>
      </c>
      <c r="E14">
        <v>177.96</v>
      </c>
      <c r="F14">
        <v>0</v>
      </c>
      <c r="G14">
        <v>219.53899999999999</v>
      </c>
      <c r="I14">
        <f t="shared" si="0"/>
        <v>222.18406576305151</v>
      </c>
      <c r="P14" s="1" t="str">
        <f t="shared" si="1"/>
        <v/>
      </c>
      <c r="Q14" s="1" t="str">
        <f t="shared" si="2"/>
        <v/>
      </c>
    </row>
    <row r="15" spans="1:17" x14ac:dyDescent="0.35">
      <c r="A15" t="s">
        <v>26</v>
      </c>
      <c r="B15">
        <v>93869.777000000002</v>
      </c>
      <c r="C15">
        <v>352.59300000000002</v>
      </c>
      <c r="D15">
        <v>260.28699999999998</v>
      </c>
      <c r="E15">
        <v>584.43899999999996</v>
      </c>
      <c r="F15">
        <v>90</v>
      </c>
      <c r="G15">
        <v>338.95499999999998</v>
      </c>
      <c r="I15">
        <f t="shared" si="0"/>
        <v>345.706754800944</v>
      </c>
      <c r="P15" s="19" t="str">
        <f t="shared" si="1"/>
        <v/>
      </c>
      <c r="Q15" s="19" t="str">
        <f t="shared" si="2"/>
        <v/>
      </c>
    </row>
    <row r="16" spans="1:17" x14ac:dyDescent="0.35">
      <c r="P16" s="3"/>
      <c r="Q16" s="3"/>
    </row>
    <row r="17" spans="1:17" x14ac:dyDescent="0.35">
      <c r="P17" s="3"/>
      <c r="Q17" s="3"/>
    </row>
    <row r="18" spans="1:17" x14ac:dyDescent="0.35">
      <c r="A18" s="11"/>
      <c r="B18" s="28" t="s">
        <v>132</v>
      </c>
      <c r="C18" s="28"/>
      <c r="D18" s="28"/>
      <c r="E18" s="28"/>
      <c r="F18" s="28"/>
      <c r="G18" s="28"/>
      <c r="H18" s="12"/>
    </row>
    <row r="19" spans="1:17" x14ac:dyDescent="0.35">
      <c r="A19" s="13"/>
      <c r="H19" s="14"/>
    </row>
    <row r="20" spans="1:17" x14ac:dyDescent="0.35">
      <c r="A20" s="13"/>
      <c r="H20" s="14"/>
    </row>
    <row r="21" spans="1:17" ht="29" x14ac:dyDescent="0.35">
      <c r="A21" s="13"/>
      <c r="C21" t="s">
        <v>133</v>
      </c>
      <c r="E21" s="15" t="s">
        <v>134</v>
      </c>
      <c r="F21" s="15" t="s">
        <v>135</v>
      </c>
      <c r="G21" s="15" t="s">
        <v>136</v>
      </c>
      <c r="H21" s="14"/>
    </row>
    <row r="22" spans="1:17" x14ac:dyDescent="0.35">
      <c r="A22" s="13"/>
      <c r="C22">
        <v>258.26267646719685</v>
      </c>
      <c r="E22" s="15">
        <f>ABS(C22-$K$4)</f>
        <v>7.7945356180065346</v>
      </c>
      <c r="F22" s="15">
        <f>E22/$L$4</f>
        <v>6.1220044892355614E-2</v>
      </c>
      <c r="G22" s="15" t="str">
        <f>IF(F22&gt;$B$26,"outlier","")</f>
        <v/>
      </c>
      <c r="H22" s="14"/>
    </row>
    <row r="23" spans="1:17" x14ac:dyDescent="0.35">
      <c r="A23" s="13"/>
      <c r="C23">
        <v>133.88991557245825</v>
      </c>
      <c r="E23" s="15">
        <f t="shared" ref="E23:E34" si="3">ABS(C23-$K$4)</f>
        <v>132.16729651274514</v>
      </c>
      <c r="F23" s="15">
        <f t="shared" ref="F23:F34" si="4">E23/$L$4</f>
        <v>1.0380718265138795</v>
      </c>
      <c r="G23" s="15" t="str">
        <f t="shared" ref="G23:G34" si="5">IF(F23&gt;$B$26,"outlier","")</f>
        <v/>
      </c>
      <c r="H23" s="14"/>
    </row>
    <row r="24" spans="1:17" x14ac:dyDescent="0.35">
      <c r="A24" s="13"/>
      <c r="B24" s="16"/>
      <c r="C24" s="5">
        <v>276.89647539468609</v>
      </c>
      <c r="D24" s="16"/>
      <c r="E24" s="15">
        <f t="shared" si="3"/>
        <v>10.839263309482703</v>
      </c>
      <c r="F24" s="15">
        <f t="shared" si="4"/>
        <v>8.5134024517589668E-2</v>
      </c>
      <c r="G24" s="15" t="str">
        <f t="shared" si="5"/>
        <v/>
      </c>
      <c r="H24" s="14"/>
    </row>
    <row r="25" spans="1:17" x14ac:dyDescent="0.35">
      <c r="A25" t="s">
        <v>137</v>
      </c>
      <c r="B25">
        <f>COUNT(I:I)</f>
        <v>13</v>
      </c>
      <c r="C25">
        <v>255.79405312086519</v>
      </c>
      <c r="E25" s="15">
        <f t="shared" si="3"/>
        <v>10.263158964338203</v>
      </c>
      <c r="F25" s="15">
        <f t="shared" si="4"/>
        <v>8.0609170748116785E-2</v>
      </c>
      <c r="G25" s="15" t="str">
        <f t="shared" si="5"/>
        <v/>
      </c>
      <c r="H25" s="14"/>
    </row>
    <row r="26" spans="1:17" x14ac:dyDescent="0.35">
      <c r="A26" t="s">
        <v>138</v>
      </c>
      <c r="B26">
        <v>1.96</v>
      </c>
      <c r="C26">
        <v>287.68675556584111</v>
      </c>
      <c r="E26" s="15">
        <f t="shared" si="3"/>
        <v>21.629543480637722</v>
      </c>
      <c r="F26" s="15">
        <f t="shared" si="4"/>
        <v>0.16988332439289766</v>
      </c>
      <c r="G26" s="15" t="str">
        <f t="shared" si="5"/>
        <v/>
      </c>
      <c r="H26" s="14"/>
    </row>
    <row r="27" spans="1:17" x14ac:dyDescent="0.35">
      <c r="C27">
        <v>465.61457142147088</v>
      </c>
      <c r="E27" s="15">
        <f t="shared" si="3"/>
        <v>199.5573593362675</v>
      </c>
      <c r="F27" s="15">
        <f t="shared" si="4"/>
        <v>1.5673686151287012</v>
      </c>
      <c r="G27" s="15" t="str">
        <f t="shared" si="5"/>
        <v/>
      </c>
      <c r="H27" s="14"/>
    </row>
    <row r="28" spans="1:17" x14ac:dyDescent="0.35">
      <c r="A28" s="13"/>
      <c r="C28">
        <v>167.30309384168604</v>
      </c>
      <c r="E28" s="15">
        <f t="shared" si="3"/>
        <v>98.754118243517354</v>
      </c>
      <c r="F28" s="15">
        <f t="shared" si="4"/>
        <v>0.77563717050783498</v>
      </c>
      <c r="G28" s="15" t="str">
        <f t="shared" si="5"/>
        <v/>
      </c>
      <c r="H28" s="14"/>
    </row>
    <row r="29" spans="1:17" x14ac:dyDescent="0.35">
      <c r="A29" s="29" t="s">
        <v>129</v>
      </c>
      <c r="B29" s="29"/>
      <c r="C29">
        <v>369.68194711129729</v>
      </c>
      <c r="E29" s="15">
        <f t="shared" si="3"/>
        <v>103.6247350260939</v>
      </c>
      <c r="F29" s="15">
        <f t="shared" si="4"/>
        <v>0.81389209584218825</v>
      </c>
      <c r="G29" s="15" t="str">
        <f t="shared" si="5"/>
        <v/>
      </c>
      <c r="H29" s="14"/>
    </row>
    <row r="30" spans="1:17" x14ac:dyDescent="0.35">
      <c r="A30" s="9" t="s">
        <v>130</v>
      </c>
      <c r="B30" s="17" t="s">
        <v>131</v>
      </c>
      <c r="C30">
        <v>268.59491998174502</v>
      </c>
      <c r="E30" s="15">
        <f t="shared" si="3"/>
        <v>2.5377078965416331</v>
      </c>
      <c r="F30" s="15">
        <f t="shared" si="4"/>
        <v>1.9931731531390107E-2</v>
      </c>
      <c r="G30" s="15" t="str">
        <f t="shared" si="5"/>
        <v/>
      </c>
      <c r="H30" s="14"/>
    </row>
    <row r="31" spans="1:17" x14ac:dyDescent="0.35">
      <c r="A31" s="9">
        <f>GEOMEAN(C22,C24:C27)</f>
        <v>300.49910996953463</v>
      </c>
      <c r="B31" s="17">
        <f>STDEV(C22,C24:C27)</f>
        <v>88.625690829445901</v>
      </c>
      <c r="C31">
        <v>137.8043555770281</v>
      </c>
      <c r="E31" s="15">
        <f t="shared" si="3"/>
        <v>128.25285650817528</v>
      </c>
      <c r="F31" s="15">
        <f t="shared" si="4"/>
        <v>1.0073269297615199</v>
      </c>
      <c r="G31" s="15" t="str">
        <f t="shared" si="5"/>
        <v/>
      </c>
      <c r="H31" s="14"/>
    </row>
    <row r="32" spans="1:17" x14ac:dyDescent="0.35">
      <c r="A32" s="13"/>
      <c r="C32" s="8">
        <v>580.22698164252927</v>
      </c>
      <c r="D32" s="8"/>
      <c r="E32" s="10">
        <f t="shared" si="3"/>
        <v>314.16976955732588</v>
      </c>
      <c r="F32" s="10">
        <f t="shared" si="4"/>
        <v>2.4675603959892487</v>
      </c>
      <c r="G32" s="10" t="str">
        <f t="shared" si="5"/>
        <v>outlier</v>
      </c>
      <c r="H32" s="14"/>
    </row>
    <row r="33" spans="1:8" x14ac:dyDescent="0.35">
      <c r="A33" s="13"/>
      <c r="C33">
        <v>222.18406576305151</v>
      </c>
      <c r="E33" s="15">
        <f t="shared" si="3"/>
        <v>43.873146322151882</v>
      </c>
      <c r="F33" s="15">
        <f t="shared" si="4"/>
        <v>0.3445896098295016</v>
      </c>
      <c r="G33" s="15" t="str">
        <f t="shared" si="5"/>
        <v/>
      </c>
      <c r="H33" s="14"/>
    </row>
    <row r="34" spans="1:8" x14ac:dyDescent="0.35">
      <c r="A34" s="13"/>
      <c r="C34">
        <v>345.706754800944</v>
      </c>
      <c r="E34" s="22">
        <f t="shared" si="3"/>
        <v>79.649542715740608</v>
      </c>
      <c r="F34" s="22">
        <f t="shared" si="4"/>
        <v>0.62558551524847861</v>
      </c>
      <c r="G34" s="15" t="str">
        <f t="shared" si="5"/>
        <v/>
      </c>
      <c r="H34" s="14"/>
    </row>
    <row r="35" spans="1:8" x14ac:dyDescent="0.35">
      <c r="A35" s="13"/>
      <c r="E35" s="23"/>
      <c r="F35" s="23"/>
      <c r="G35" s="23"/>
    </row>
    <row r="36" spans="1:8" x14ac:dyDescent="0.35">
      <c r="A36" s="13"/>
      <c r="E36" s="23"/>
      <c r="F36" s="23"/>
      <c r="G36" s="23"/>
    </row>
    <row r="37" spans="1:8" x14ac:dyDescent="0.35">
      <c r="A37" s="13"/>
      <c r="E37" s="23"/>
      <c r="F37" s="23"/>
      <c r="G37" s="23"/>
    </row>
    <row r="38" spans="1:8" x14ac:dyDescent="0.35">
      <c r="E38" s="23"/>
      <c r="F38" s="23"/>
      <c r="G38" s="23"/>
    </row>
    <row r="39" spans="1:8" x14ac:dyDescent="0.35">
      <c r="E39" s="23"/>
      <c r="F39" s="23"/>
      <c r="G39" s="23"/>
    </row>
    <row r="40" spans="1:8" x14ac:dyDescent="0.35">
      <c r="E40" s="23"/>
      <c r="F40" s="23"/>
      <c r="G40" s="23"/>
    </row>
  </sheetData>
  <mergeCells count="3">
    <mergeCell ref="M8:N8"/>
    <mergeCell ref="B18:G18"/>
    <mergeCell ref="A29:B29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K s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i X e O u 6 o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X M z Y C u s l G H y Z m 4 5 u Z h 5 A H y Y F k k Q R t n E t z S k q L U u 1 S i 3 V d g 2 3 0 Y V w b f a g X 7 A A A A A D / / w M A U E s D B B Q A A g A I A A A A I Q A G / 9 d l v Q I A A B E 8 A A A T A A A A R m 9 y b X V s Y X M v U 2 V j d G l v b j E u b e y a 0 W 7 a M B S G 7 5 H 6 D l Z 6 A 1 p A h T V L s 4 m L J n Q T E t 1 Y Y V f L h B J y B p Y S G 8 W m G q r 6 7 k s a A q 3 U a N K E v a P J 3 B A O E f n 9 f U B 8 L A t Y S s o Z m V X P / Q + t l l h H O S Q k 4 9 f p a r F Z X 5 I h S U G e t U j x + J L T F b C i E o j 7 3 o g v t x k w 2 f 5 I U + g F n M n i h W h b w f v w m 4 B c h G O W R W F 9 l i i P J M + j h I c C N p J C F u c Q A h P R j h M Q M o p p S p M o C c e 3 g / 6 F d 3 G 1 6 C d h Q q M M Z M 4 F i S m w 8 B C q t x T 3 V s f + P o K U Z l R C P r R s y y Y B T 7 c Z E 0 P X J j d s y R P K V s P + w B n Y 5 O u W S 5 j J X Q r D 4 2 H v M 2 f w o 2 N X g z u 3 g i i L a Z Q T S T f c K k Y 5 j + L i p H k e M f G T 5 1 n 1 6 f P d B k S 7 I m E / P F h V t V 9 c X R b v E A m / 5 K N N 6 v q g o f 6 2 o X 7 Z U H c a 6 u 8 a 6 u 6 L + m P n r E X Z q 8 N 8 Y X x S w n W Q G a 9 C G e P q j L s Y j b v G u D r j H k b j n j G u x H h x y 7 y b 3 o 7 x 3 c j L V M a 5 K u d J B t k d P u l P s Y x 1 l d Z 9 n N Z 9 Y / 3 0 1 s + t f V M U i z c W w l 6 t i G W 0 K 9 X e x a m 9 a 7 S f X v v E n 3 y C F N u y z D G V c a 7 Q u Y P S u V m Z U e n c R e n 8 t G s z R x 7 V A F / B 4 K H E 4 O n F A I m M E H I o Y + k F k W 8 y i h B E G U s v C H Q t / v N c + l H 4 S F H 4 m l C c W / V f E 7 Z m 8 F m u P 7 D w F L D o I m X R 1 f c T C d Y U Y d e w T 6 U b g 4 M S g 6 M b g 4 s S g 6 s b g 4 c S g 6 c X A 8 K 5 Z R 1 L L w i E c 8 s 6 l l 4 Q G O e W h 1 z 6 U f h I U W i d W 5 Y X n f o z d H P L O t c / Y N F F y k L j 3 H I 6 m S C c W + 5 T n b T d + P 9 X J 4 / 1 q 4 a 6 9 1 e r m Z U N B + V 3 x K x g q 1 n B r u h 6 K J 2 b v W b q n N + M 5 t c I p Z e x j H V l 1 h E 2 T n U s Y 1 2 Z d Y x d 4 i G X 8 a 7 U u 4 / U u 9 l n q G T D 2 Z 4 w x v 6 / z m X E q x X f R S r e 7 D V U u u 9 s I f M t 4 N x 8 9 h T N 2 D + Z / d 8 A A A D / / w M A U E s B A i 0 A F A A G A A g A A A A h A C r d q k D S A A A A N w E A A B M A A A A A A A A A A A A A A A A A A A A A A F t D b 2 5 0 Z W 5 0 X 1 R 5 c G V z X S 5 4 b W x Q S w E C L Q A U A A I A C A A A A C E A i X e O u 6 o A A A D 2 A A A A E g A A A A A A A A A A A A A A A A A L A w A A Q 2 9 u Z m l n L 1 B h Y 2 t h Z 2 U u e G 1 s U E s B A i 0 A F A A C A A g A A A A h A A b / 1 2 W 9 A g A A E T w A A B M A A A A A A A A A A A A A A A A A 5 Q M A A E Z v c m 1 1 b G F z L 1 N l Y 3 R p b 2 4 x L m 1 Q S w U G A A A A A A M A A w D C A A A A 0 w Y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t 5 A Q A A A A A A + X g B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t b 0 F s Z 1 9 w a D Q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g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w O F Q w O D o x M T o x M i 4 0 N D M z N T Y w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v Q W x n X 3 B o N C 9 B d X R v U m V t b 3 Z l Z E N v b H V t b n M x L n t D b 2 x 1 b W 4 x L D B 9 J n F 1 b 3 Q 7 L C Z x d W 9 0 O 1 N l Y 3 R p b 2 4 x L 2 1 v Q W x n X 3 B o N C 9 B d X R v U m V t b 3 Z l Z E N v b H V t b n M x L n t D b 2 x 1 b W 4 y L D F 9 J n F 1 b 3 Q 7 L C Z x d W 9 0 O 1 N l Y 3 R p b 2 4 x L 2 1 v Q W x n X 3 B o N C 9 B d X R v U m V t b 3 Z l Z E N v b H V t b n M x L n t D b 2 x 1 b W 4 z L D J 9 J n F 1 b 3 Q 7 L C Z x d W 9 0 O 1 N l Y 3 R p b 2 4 x L 2 1 v Q W x n X 3 B o N C 9 B d X R v U m V t b 3 Z l Z E N v b H V t b n M x L n t D b 2 x 1 b W 4 0 L D N 9 J n F 1 b 3 Q 7 L C Z x d W 9 0 O 1 N l Y 3 R p b 2 4 x L 2 1 v Q W x n X 3 B o N C 9 B d X R v U m V t b 3 Z l Z E N v b H V t b n M x L n t D b 2 x 1 b W 4 1 L D R 9 J n F 1 b 3 Q 7 L C Z x d W 9 0 O 1 N l Y 3 R p b 2 4 x L 2 1 v Q W x n X 3 B o N C 9 B d X R v U m V t b 3 Z l Z E N v b H V t b n M x L n t D b 2 x 1 b W 4 2 L D V 9 J n F 1 b 3 Q 7 L C Z x d W 9 0 O 1 N l Y 3 R p b 2 4 x L 2 1 v Q W x n X 3 B o N C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1 v Q W x n X 3 B o N C 9 B d X R v U m V t b 3 Z l Z E N v b H V t b n M x L n t D b 2 x 1 b W 4 x L D B 9 J n F 1 b 3 Q 7 L C Z x d W 9 0 O 1 N l Y 3 R p b 2 4 x L 2 1 v Q W x n X 3 B o N C 9 B d X R v U m V t b 3 Z l Z E N v b H V t b n M x L n t D b 2 x 1 b W 4 y L D F 9 J n F 1 b 3 Q 7 L C Z x d W 9 0 O 1 N l Y 3 R p b 2 4 x L 2 1 v Q W x n X 3 B o N C 9 B d X R v U m V t b 3 Z l Z E N v b H V t b n M x L n t D b 2 x 1 b W 4 z L D J 9 J n F 1 b 3 Q 7 L C Z x d W 9 0 O 1 N l Y 3 R p b 2 4 x L 2 1 v Q W x n X 3 B o N C 9 B d X R v U m V t b 3 Z l Z E N v b H V t b n M x L n t D b 2 x 1 b W 4 0 L D N 9 J n F 1 b 3 Q 7 L C Z x d W 9 0 O 1 N l Y 3 R p b 2 4 x L 2 1 v Q W x n X 3 B o N C 9 B d X R v U m V t b 3 Z l Z E N v b H V t b n M x L n t D b 2 x 1 b W 4 1 L D R 9 J n F 1 b 3 Q 7 L C Z x d W 9 0 O 1 N l Y 3 R p b 2 4 x L 2 1 v Q W x n X 3 B o N C 9 B d X R v U m V t b 3 Z l Z E N v b H V t b n M x L n t D b 2 x 1 b W 4 2 L D V 9 J n F 1 b 3 Q 7 L C Z x d W 9 0 O 1 N l Y 3 R p b 2 4 x L 2 1 v Q W x n X 3 B o N C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t b 0 F s Z 1 9 w a D Q i L z 4 8 L 1 N 0 Y W J s Z U V u d H J p Z X M + P C 9 J d G V t P j x J d G V t P j x J d G V t T G 9 j Y X R p b 2 4 + P E l 0 Z W 1 U e X B l P k Z v c m 1 1 b G E 8 L 0 l 0 Z W 1 U e X B l P j x J d G V t U G F 0 a D 5 T Z W N 0 a W 9 u M S 9 t b 0 F M Z 1 9 w a D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A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w O F Q w O D o x M T o 0 M C 4 4 O D Y 1 M j Y 3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v Q U x n X 3 B o N S 9 B d X R v U m V t b 3 Z l Z E N v b H V t b n M x L n t D b 2 x 1 b W 4 x L D B 9 J n F 1 b 3 Q 7 L C Z x d W 9 0 O 1 N l Y 3 R p b 2 4 x L 2 1 v Q U x n X 3 B o N S 9 B d X R v U m V t b 3 Z l Z E N v b H V t b n M x L n t D b 2 x 1 b W 4 y L D F 9 J n F 1 b 3 Q 7 L C Z x d W 9 0 O 1 N l Y 3 R p b 2 4 x L 2 1 v Q U x n X 3 B o N S 9 B d X R v U m V t b 3 Z l Z E N v b H V t b n M x L n t D b 2 x 1 b W 4 z L D J 9 J n F 1 b 3 Q 7 L C Z x d W 9 0 O 1 N l Y 3 R p b 2 4 x L 2 1 v Q U x n X 3 B o N S 9 B d X R v U m V t b 3 Z l Z E N v b H V t b n M x L n t D b 2 x 1 b W 4 0 L D N 9 J n F 1 b 3 Q 7 L C Z x d W 9 0 O 1 N l Y 3 R p b 2 4 x L 2 1 v Q U x n X 3 B o N S 9 B d X R v U m V t b 3 Z l Z E N v b H V t b n M x L n t D b 2 x 1 b W 4 1 L D R 9 J n F 1 b 3 Q 7 L C Z x d W 9 0 O 1 N l Y 3 R p b 2 4 x L 2 1 v Q U x n X 3 B o N S 9 B d X R v U m V t b 3 Z l Z E N v b H V t b n M x L n t D b 2 x 1 b W 4 2 L D V 9 J n F 1 b 3 Q 7 L C Z x d W 9 0 O 1 N l Y 3 R p b 2 4 x L 2 1 v Q U x n X 3 B o N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1 v Q U x n X 3 B o N S 9 B d X R v U m V t b 3 Z l Z E N v b H V t b n M x L n t D b 2 x 1 b W 4 x L D B 9 J n F 1 b 3 Q 7 L C Z x d W 9 0 O 1 N l Y 3 R p b 2 4 x L 2 1 v Q U x n X 3 B o N S 9 B d X R v U m V t b 3 Z l Z E N v b H V t b n M x L n t D b 2 x 1 b W 4 y L D F 9 J n F 1 b 3 Q 7 L C Z x d W 9 0 O 1 N l Y 3 R p b 2 4 x L 2 1 v Q U x n X 3 B o N S 9 B d X R v U m V t b 3 Z l Z E N v b H V t b n M x L n t D b 2 x 1 b W 4 z L D J 9 J n F 1 b 3 Q 7 L C Z x d W 9 0 O 1 N l Y 3 R p b 2 4 x L 2 1 v Q U x n X 3 B o N S 9 B d X R v U m V t b 3 Z l Z E N v b H V t b n M x L n t D b 2 x 1 b W 4 0 L D N 9 J n F 1 b 3 Q 7 L C Z x d W 9 0 O 1 N l Y 3 R p b 2 4 x L 2 1 v Q U x n X 3 B o N S 9 B d X R v U m V t b 3 Z l Z E N v b H V t b n M x L n t D b 2 x 1 b W 4 1 L D R 9 J n F 1 b 3 Q 7 L C Z x d W 9 0 O 1 N l Y 3 R p b 2 4 x L 2 1 v Q U x n X 3 B o N S 9 B d X R v U m V t b 3 Z l Z E N v b H V t b n M x L n t D b 2 x 1 b W 4 2 L D V 9 J n F 1 b 3 Q 7 L C Z x d W 9 0 O 1 N l Y 3 R p b 2 4 x L 2 1 v Q U x n X 3 B o N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t b 0 F M Z 1 9 w a D U i L z 4 8 L 1 N 0 Y W J s Z U V u d H J p Z X M + P C 9 J d G V t P j x J d G V t P j x J d G V t T G 9 j Y X R p b 2 4 + P E l 0 Z W 1 U e X B l P k Z v c m 1 1 b G E 8 L 0 l 0 Z W 1 U e X B l P j x J d G V t U G F 0 a D 5 T Z W N 0 a W 9 u M S 9 t b 0 F M Z 1 9 w a D c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z Y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w O F Q w O T o x M j o 0 M C 4 5 M T I z N j M y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v Q U x n X 3 B o N y 9 B d X R v U m V t b 3 Z l Z E N v b H V t b n M x L n t D b 2 x 1 b W 4 x L D B 9 J n F 1 b 3 Q 7 L C Z x d W 9 0 O 1 N l Y 3 R p b 2 4 x L 2 1 v Q U x n X 3 B o N y 9 B d X R v U m V t b 3 Z l Z E N v b H V t b n M x L n t D b 2 x 1 b W 4 y L D F 9 J n F 1 b 3 Q 7 L C Z x d W 9 0 O 1 N l Y 3 R p b 2 4 x L 2 1 v Q U x n X 3 B o N y 9 B d X R v U m V t b 3 Z l Z E N v b H V t b n M x L n t D b 2 x 1 b W 4 z L D J 9 J n F 1 b 3 Q 7 L C Z x d W 9 0 O 1 N l Y 3 R p b 2 4 x L 2 1 v Q U x n X 3 B o N y 9 B d X R v U m V t b 3 Z l Z E N v b H V t b n M x L n t D b 2 x 1 b W 4 0 L D N 9 J n F 1 b 3 Q 7 L C Z x d W 9 0 O 1 N l Y 3 R p b 2 4 x L 2 1 v Q U x n X 3 B o N y 9 B d X R v U m V t b 3 Z l Z E N v b H V t b n M x L n t D b 2 x 1 b W 4 1 L D R 9 J n F 1 b 3 Q 7 L C Z x d W 9 0 O 1 N l Y 3 R p b 2 4 x L 2 1 v Q U x n X 3 B o N y 9 B d X R v U m V t b 3 Z l Z E N v b H V t b n M x L n t D b 2 x 1 b W 4 2 L D V 9 J n F 1 b 3 Q 7 L C Z x d W 9 0 O 1 N l Y 3 R p b 2 4 x L 2 1 v Q U x n X 3 B o N y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1 v Q U x n X 3 B o N y 9 B d X R v U m V t b 3 Z l Z E N v b H V t b n M x L n t D b 2 x 1 b W 4 x L D B 9 J n F 1 b 3 Q 7 L C Z x d W 9 0 O 1 N l Y 3 R p b 2 4 x L 2 1 v Q U x n X 3 B o N y 9 B d X R v U m V t b 3 Z l Z E N v b H V t b n M x L n t D b 2 x 1 b W 4 y L D F 9 J n F 1 b 3 Q 7 L C Z x d W 9 0 O 1 N l Y 3 R p b 2 4 x L 2 1 v Q U x n X 3 B o N y 9 B d X R v U m V t b 3 Z l Z E N v b H V t b n M x L n t D b 2 x 1 b W 4 z L D J 9 J n F 1 b 3 Q 7 L C Z x d W 9 0 O 1 N l Y 3 R p b 2 4 x L 2 1 v Q U x n X 3 B o N y 9 B d X R v U m V t b 3 Z l Z E N v b H V t b n M x L n t D b 2 x 1 b W 4 0 L D N 9 J n F 1 b 3 Q 7 L C Z x d W 9 0 O 1 N l Y 3 R p b 2 4 x L 2 1 v Q U x n X 3 B o N y 9 B d X R v U m V t b 3 Z l Z E N v b H V t b n M x L n t D b 2 x 1 b W 4 1 L D R 9 J n F 1 b 3 Q 7 L C Z x d W 9 0 O 1 N l Y 3 R p b 2 4 x L 2 1 v Q U x n X 3 B o N y 9 B d X R v U m V t b 3 Z l Z E N v b H V t b n M x L n t D b 2 x 1 b W 4 2 L D V 9 J n F 1 b 3 Q 7 L C Z x d W 9 0 O 1 N l Y 3 R p b 2 4 x L 2 1 v Q U x n X 3 B o N y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t b 0 F M Z 1 9 w a D c i L z 4 8 L 1 N 0 Y W J s Z U V u d H J p Z X M + P C 9 J d G V t P j x J d G V t P j x J d G V t T G 9 j Y X R p b 2 4 + P E l 0 Z W 1 U e X B l P k Z v c m 1 1 b G E 8 L 0 l 0 Z W 1 U e X B l P j x J d G V t U G F 0 a D 5 T Z W N 0 a W 9 u M S 9 t b 0 F M Z 1 9 w a D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z Y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w O F Q x M D o 1 M z o 0 M S 4 2 M T c 0 M T Y 1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v Q U x n X 3 B o O S 9 B d X R v U m V t b 3 Z l Z E N v b H V t b n M x L n t D b 2 x 1 b W 4 x L D B 9 J n F 1 b 3 Q 7 L C Z x d W 9 0 O 1 N l Y 3 R p b 2 4 x L 2 1 v Q U x n X 3 B o O S 9 B d X R v U m V t b 3 Z l Z E N v b H V t b n M x L n t D b 2 x 1 b W 4 y L D F 9 J n F 1 b 3 Q 7 L C Z x d W 9 0 O 1 N l Y 3 R p b 2 4 x L 2 1 v Q U x n X 3 B o O S 9 B d X R v U m V t b 3 Z l Z E N v b H V t b n M x L n t D b 2 x 1 b W 4 z L D J 9 J n F 1 b 3 Q 7 L C Z x d W 9 0 O 1 N l Y 3 R p b 2 4 x L 2 1 v Q U x n X 3 B o O S 9 B d X R v U m V t b 3 Z l Z E N v b H V t b n M x L n t D b 2 x 1 b W 4 0 L D N 9 J n F 1 b 3 Q 7 L C Z x d W 9 0 O 1 N l Y 3 R p b 2 4 x L 2 1 v Q U x n X 3 B o O S 9 B d X R v U m V t b 3 Z l Z E N v b H V t b n M x L n t D b 2 x 1 b W 4 1 L D R 9 J n F 1 b 3 Q 7 L C Z x d W 9 0 O 1 N l Y 3 R p b 2 4 x L 2 1 v Q U x n X 3 B o O S 9 B d X R v U m V t b 3 Z l Z E N v b H V t b n M x L n t D b 2 x 1 b W 4 2 L D V 9 J n F 1 b 3 Q 7 L C Z x d W 9 0 O 1 N l Y 3 R p b 2 4 x L 2 1 v Q U x n X 3 B o O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1 v Q U x n X 3 B o O S 9 B d X R v U m V t b 3 Z l Z E N v b H V t b n M x L n t D b 2 x 1 b W 4 x L D B 9 J n F 1 b 3 Q 7 L C Z x d W 9 0 O 1 N l Y 3 R p b 2 4 x L 2 1 v Q U x n X 3 B o O S 9 B d X R v U m V t b 3 Z l Z E N v b H V t b n M x L n t D b 2 x 1 b W 4 y L D F 9 J n F 1 b 3 Q 7 L C Z x d W 9 0 O 1 N l Y 3 R p b 2 4 x L 2 1 v Q U x n X 3 B o O S 9 B d X R v U m V t b 3 Z l Z E N v b H V t b n M x L n t D b 2 x 1 b W 4 z L D J 9 J n F 1 b 3 Q 7 L C Z x d W 9 0 O 1 N l Y 3 R p b 2 4 x L 2 1 v Q U x n X 3 B o O S 9 B d X R v U m V t b 3 Z l Z E N v b H V t b n M x L n t D b 2 x 1 b W 4 0 L D N 9 J n F 1 b 3 Q 7 L C Z x d W 9 0 O 1 N l Y 3 R p b 2 4 x L 2 1 v Q U x n X 3 B o O S 9 B d X R v U m V t b 3 Z l Z E N v b H V t b n M x L n t D b 2 x 1 b W 4 1 L D R 9 J n F 1 b 3 Q 7 L C Z x d W 9 0 O 1 N l Y 3 R p b 2 4 x L 2 1 v Q U x n X 3 B o O S 9 B d X R v U m V t b 3 Z l Z E N v b H V t b n M x L n t D b 2 x 1 b W 4 2 L D V 9 J n F 1 b 3 Q 7 L C Z x d W 9 0 O 1 N l Y 3 R p b 2 4 x L 2 1 v Q U x n X 3 B o O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t b 0 F M Z 1 9 w a D k i L z 4 8 L 1 N 0 Y W J s Z U V u d H J p Z X M + P C 9 J d G V t P j x J d G V t P j x J d G V t T G 9 j Y X R p b 2 4 + P E l 0 Z W 1 U e X B l P k Z v c m 1 1 b G E 8 L 0 l 0 Z W 1 U e X B l P j x J d G V t U G F 0 a D 5 T Z W N 0 a W 9 u M S 9 t b 0 F s Z 1 9 S U E 1 J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w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D h U M T A 6 N T M 6 N T Y u N D A 2 N T k 0 N 1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b 0 F s Z 1 9 S U E 1 J L 0 F 1 d G 9 S Z W 1 v d m V k Q 2 9 s d W 1 u c z E u e 0 N v b H V t b j E s M H 0 m c X V v d D s s J n F 1 b 3 Q 7 U 2 V j d G l v b j E v b W 9 B b G d f U l B N S S 9 B d X R v U m V t b 3 Z l Z E N v b H V t b n M x L n t D b 2 x 1 b W 4 y L D F 9 J n F 1 b 3 Q 7 L C Z x d W 9 0 O 1 N l Y 3 R p b 2 4 x L 2 1 v Q W x n X 1 J Q T U k v Q X V 0 b 1 J l b W 9 2 Z W R D b 2 x 1 b W 5 z M S 5 7 Q 2 9 s d W 1 u M y w y f S Z x d W 9 0 O y w m c X V v d D t T Z W N 0 a W 9 u M S 9 t b 0 F s Z 1 9 S U E 1 J L 0 F 1 d G 9 S Z W 1 v d m V k Q 2 9 s d W 1 u c z E u e 0 N v b H V t b j Q s M 3 0 m c X V v d D s s J n F 1 b 3 Q 7 U 2 V j d G l v b j E v b W 9 B b G d f U l B N S S 9 B d X R v U m V t b 3 Z l Z E N v b H V t b n M x L n t D b 2 x 1 b W 4 1 L D R 9 J n F 1 b 3 Q 7 L C Z x d W 9 0 O 1 N l Y 3 R p b 2 4 x L 2 1 v Q W x n X 1 J Q T U k v Q X V 0 b 1 J l b W 9 2 Z W R D b 2 x 1 b W 5 z M S 5 7 Q 2 9 s d W 1 u N i w 1 f S Z x d W 9 0 O y w m c X V v d D t T Z W N 0 a W 9 u M S 9 t b 0 F s Z 1 9 S U E 1 J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b W 9 B b G d f U l B N S S 9 B d X R v U m V t b 3 Z l Z E N v b H V t b n M x L n t D b 2 x 1 b W 4 x L D B 9 J n F 1 b 3 Q 7 L C Z x d W 9 0 O 1 N l Y 3 R p b 2 4 x L 2 1 v Q W x n X 1 J Q T U k v Q X V 0 b 1 J l b W 9 2 Z W R D b 2 x 1 b W 5 z M S 5 7 Q 2 9 s d W 1 u M i w x f S Z x d W 9 0 O y w m c X V v d D t T Z W N 0 a W 9 u M S 9 t b 0 F s Z 1 9 S U E 1 J L 0 F 1 d G 9 S Z W 1 v d m V k Q 2 9 s d W 1 u c z E u e 0 N v b H V t b j M s M n 0 m c X V v d D s s J n F 1 b 3 Q 7 U 2 V j d G l v b j E v b W 9 B b G d f U l B N S S 9 B d X R v U m V t b 3 Z l Z E N v b H V t b n M x L n t D b 2 x 1 b W 4 0 L D N 9 J n F 1 b 3 Q 7 L C Z x d W 9 0 O 1 N l Y 3 R p b 2 4 x L 2 1 v Q W x n X 1 J Q T U k v Q X V 0 b 1 J l b W 9 2 Z W R D b 2 x 1 b W 5 z M S 5 7 Q 2 9 s d W 1 u N S w 0 f S Z x d W 9 0 O y w m c X V v d D t T Z W N 0 a W 9 u M S 9 t b 0 F s Z 1 9 S U E 1 J L 0 F 1 d G 9 S Z W 1 v d m V k Q 2 9 s d W 1 u c z E u e 0 N v b H V t b j Y s N X 0 m c X V v d D s s J n F 1 b 3 Q 7 U 2 V j d G l v b j E v b W 9 B b G d f U l B N S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t b 0 F s Z 1 9 S U E 1 J I i 8 + P C 9 T d G F i b G V F b n R y a W V z P j w v S X R l b T 4 8 S X R l b T 4 8 S X R l b U x v Y 2 F 0 a W 9 u P j x J d G V t V H l w Z T 5 G b 3 J t d W x h P C 9 J d G V t V H l w Z T 4 8 S X R l b V B h d G g + U 2 V j d G l v b j E v b W 9 B b G d f Z G 1 l b V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U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M V Q w N j o 0 N z o z N y 4 w M j I z O D Y 2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v Q W x n X 2 R t Z W 1 S L 0 F 1 d G 9 S Z W 1 v d m V k Q 2 9 s d W 1 u c z E u e 0 N v b H V t b j E s M H 0 m c X V v d D s s J n F 1 b 3 Q 7 U 2 V j d G l v b j E v b W 9 B b G d f Z G 1 l b V I v Q X V 0 b 1 J l b W 9 2 Z W R D b 2 x 1 b W 5 z M S 5 7 Q 2 9 s d W 1 u M i w x f S Z x d W 9 0 O y w m c X V v d D t T Z W N 0 a W 9 u M S 9 t b 0 F s Z 1 9 k b W V t U i 9 B d X R v U m V t b 3 Z l Z E N v b H V t b n M x L n t D b 2 x 1 b W 4 z L D J 9 J n F 1 b 3 Q 7 L C Z x d W 9 0 O 1 N l Y 3 R p b 2 4 x L 2 1 v Q W x n X 2 R t Z W 1 S L 0 F 1 d G 9 S Z W 1 v d m V k Q 2 9 s d W 1 u c z E u e 0 N v b H V t b j Q s M 3 0 m c X V v d D s s J n F 1 b 3 Q 7 U 2 V j d G l v b j E v b W 9 B b G d f Z G 1 l b V I v Q X V 0 b 1 J l b W 9 2 Z W R D b 2 x 1 b W 5 z M S 5 7 Q 2 9 s d W 1 u N S w 0 f S Z x d W 9 0 O y w m c X V v d D t T Z W N 0 a W 9 u M S 9 t b 0 F s Z 1 9 k b W V t U i 9 B d X R v U m V t b 3 Z l Z E N v b H V t b n M x L n t D b 2 x 1 b W 4 2 L D V 9 J n F 1 b 3 Q 7 L C Z x d W 9 0 O 1 N l Y 3 R p b 2 4 x L 2 1 v Q W x n X 2 R t Z W 1 S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b W 9 B b G d f Z G 1 l b V I v Q X V 0 b 1 J l b W 9 2 Z W R D b 2 x 1 b W 5 z M S 5 7 Q 2 9 s d W 1 u M S w w f S Z x d W 9 0 O y w m c X V v d D t T Z W N 0 a W 9 u M S 9 t b 0 F s Z 1 9 k b W V t U i 9 B d X R v U m V t b 3 Z l Z E N v b H V t b n M x L n t D b 2 x 1 b W 4 y L D F 9 J n F 1 b 3 Q 7 L C Z x d W 9 0 O 1 N l Y 3 R p b 2 4 x L 2 1 v Q W x n X 2 R t Z W 1 S L 0 F 1 d G 9 S Z W 1 v d m V k Q 2 9 s d W 1 u c z E u e 0 N v b H V t b j M s M n 0 m c X V v d D s s J n F 1 b 3 Q 7 U 2 V j d G l v b j E v b W 9 B b G d f Z G 1 l b V I v Q X V 0 b 1 J l b W 9 2 Z W R D b 2 x 1 b W 5 z M S 5 7 Q 2 9 s d W 1 u N C w z f S Z x d W 9 0 O y w m c X V v d D t T Z W N 0 a W 9 u M S 9 t b 0 F s Z 1 9 k b W V t U i 9 B d X R v U m V t b 3 Z l Z E N v b H V t b n M x L n t D b 2 x 1 b W 4 1 L D R 9 J n F 1 b 3 Q 7 L C Z x d W 9 0 O 1 N l Y 3 R p b 2 4 x L 2 1 v Q W x n X 2 R t Z W 1 S L 0 F 1 d G 9 S Z W 1 v d m V k Q 2 9 s d W 1 u c z E u e 0 N v b H V t b j Y s N X 0 m c X V v d D s s J n F 1 b 3 Q 7 U 2 V j d G l v b j E v b W 9 B b G d f Z G 1 l b V I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b W 9 B b G d f Z G 1 l b V I i L z 4 8 L 1 N 0 Y W J s Z U V u d H J p Z X M + P C 9 J d G V t P j x J d G V t P j x J d G V t T G 9 j Y X R p b 2 4 + P E l 0 Z W 1 U e X B l P k Z v c m 1 1 b G E 8 L 0 l 0 Z W 1 U e X B l P j x J d G V t U G F 0 a D 5 T Z W N 0 a W 9 u M S 9 t b 0 F s Z 1 9 k b W V t Q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N y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x V D A 2 O j Q 4 O j E 3 L j Y 4 M z U z N j h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9 B b G d f Z G 1 l b U I v Q X V 0 b 1 J l b W 9 2 Z W R D b 2 x 1 b W 5 z M S 5 7 Q 2 9 s d W 1 u M S w w f S Z x d W 9 0 O y w m c X V v d D t T Z W N 0 a W 9 u M S 9 t b 0 F s Z 1 9 k b W V t Q i 9 B d X R v U m V t b 3 Z l Z E N v b H V t b n M x L n t D b 2 x 1 b W 4 y L D F 9 J n F 1 b 3 Q 7 L C Z x d W 9 0 O 1 N l Y 3 R p b 2 4 x L 2 1 v Q W x n X 2 R t Z W 1 C L 0 F 1 d G 9 S Z W 1 v d m V k Q 2 9 s d W 1 u c z E u e 0 N v b H V t b j M s M n 0 m c X V v d D s s J n F 1 b 3 Q 7 U 2 V j d G l v b j E v b W 9 B b G d f Z G 1 l b U I v Q X V 0 b 1 J l b W 9 2 Z W R D b 2 x 1 b W 5 z M S 5 7 Q 2 9 s d W 1 u N C w z f S Z x d W 9 0 O y w m c X V v d D t T Z W N 0 a W 9 u M S 9 t b 0 F s Z 1 9 k b W V t Q i 9 B d X R v U m V t b 3 Z l Z E N v b H V t b n M x L n t D b 2 x 1 b W 4 1 L D R 9 J n F 1 b 3 Q 7 L C Z x d W 9 0 O 1 N l Y 3 R p b 2 4 x L 2 1 v Q W x n X 2 R t Z W 1 C L 0 F 1 d G 9 S Z W 1 v d m V k Q 2 9 s d W 1 u c z E u e 0 N v b H V t b j Y s N X 0 m c X V v d D s s J n F 1 b 3 Q 7 U 2 V j d G l v b j E v b W 9 B b G d f Z G 1 l b U I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t b 0 F s Z 1 9 k b W V t Q i 9 B d X R v U m V t b 3 Z l Z E N v b H V t b n M x L n t D b 2 x 1 b W 4 x L D B 9 J n F 1 b 3 Q 7 L C Z x d W 9 0 O 1 N l Y 3 R p b 2 4 x L 2 1 v Q W x n X 2 R t Z W 1 C L 0 F 1 d G 9 S Z W 1 v d m V k Q 2 9 s d W 1 u c z E u e 0 N v b H V t b j I s M X 0 m c X V v d D s s J n F 1 b 3 Q 7 U 2 V j d G l v b j E v b W 9 B b G d f Z G 1 l b U I v Q X V 0 b 1 J l b W 9 2 Z W R D b 2 x 1 b W 5 z M S 5 7 Q 2 9 s d W 1 u M y w y f S Z x d W 9 0 O y w m c X V v d D t T Z W N 0 a W 9 u M S 9 t b 0 F s Z 1 9 k b W V t Q i 9 B d X R v U m V t b 3 Z l Z E N v b H V t b n M x L n t D b 2 x 1 b W 4 0 L D N 9 J n F 1 b 3 Q 7 L C Z x d W 9 0 O 1 N l Y 3 R p b 2 4 x L 2 1 v Q W x n X 2 R t Z W 1 C L 0 F 1 d G 9 S Z W 1 v d m V k Q 2 9 s d W 1 u c z E u e 0 N v b H V t b j U s N H 0 m c X V v d D s s J n F 1 b 3 Q 7 U 2 V j d G l v b j E v b W 9 B b G d f Z G 1 l b U I v Q X V 0 b 1 J l b W 9 2 Z W R D b 2 x 1 b W 5 z M S 5 7 Q 2 9 s d W 1 u N i w 1 f S Z x d W 9 0 O y w m c X V v d D t T Z W N 0 a W 9 u M S 9 t b 0 F s Z 1 9 k b W V t Q i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t b 0 F s Z 1 9 k b W V t Q i I v P j w v U 3 R h Y m x l R W 5 0 c m l l c z 4 8 L 0 l 0 Z W 0 + P E l 0 Z W 0 + P E l 0 Z W 1 M b 2 N h d G l v b j 4 8 S X R l b V R 5 c G U + R m 9 y b X V s Y T w v S X R l b V R 5 c G U + P E l 0 Z W 1 Q Y X R o P l N l Y 3 R p b 2 4 x L 2 1 v Q W x n X 3 B i c y U y Q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2 O S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x V D A 4 O j A 4 O j I x L j A 2 M z c 5 M T R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9 B b G d f c G J z K y 9 B d X R v U m V t b 3 Z l Z E N v b H V t b n M x L n t D b 2 x 1 b W 4 x L D B 9 J n F 1 b 3 Q 7 L C Z x d W 9 0 O 1 N l Y 3 R p b 2 4 x L 2 1 v Q W x n X 3 B i c y s v Q X V 0 b 1 J l b W 9 2 Z W R D b 2 x 1 b W 5 z M S 5 7 Q 2 9 s d W 1 u M i w x f S Z x d W 9 0 O y w m c X V v d D t T Z W N 0 a W 9 u M S 9 t b 0 F s Z 1 9 w Y n M r L 0 F 1 d G 9 S Z W 1 v d m V k Q 2 9 s d W 1 u c z E u e 0 N v b H V t b j M s M n 0 m c X V v d D s s J n F 1 b 3 Q 7 U 2 V j d G l v b j E v b W 9 B b G d f c G J z K y 9 B d X R v U m V t b 3 Z l Z E N v b H V t b n M x L n t D b 2 x 1 b W 4 0 L D N 9 J n F 1 b 3 Q 7 L C Z x d W 9 0 O 1 N l Y 3 R p b 2 4 x L 2 1 v Q W x n X 3 B i c y s v Q X V 0 b 1 J l b W 9 2 Z W R D b 2 x 1 b W 5 z M S 5 7 Q 2 9 s d W 1 u N S w 0 f S Z x d W 9 0 O y w m c X V v d D t T Z W N 0 a W 9 u M S 9 t b 0 F s Z 1 9 w Y n M r L 0 F 1 d G 9 S Z W 1 v d m V k Q 2 9 s d W 1 u c z E u e 0 N v b H V t b j Y s N X 0 m c X V v d D s s J n F 1 b 3 Q 7 U 2 V j d G l v b j E v b W 9 B b G d f c G J z K y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1 v Q W x n X 3 B i c y s v Q X V 0 b 1 J l b W 9 2 Z W R D b 2 x 1 b W 5 z M S 5 7 Q 2 9 s d W 1 u M S w w f S Z x d W 9 0 O y w m c X V v d D t T Z W N 0 a W 9 u M S 9 t b 0 F s Z 1 9 w Y n M r L 0 F 1 d G 9 S Z W 1 v d m V k Q 2 9 s d W 1 u c z E u e 0 N v b H V t b j I s M X 0 m c X V v d D s s J n F 1 b 3 Q 7 U 2 V j d G l v b j E v b W 9 B b G d f c G J z K y 9 B d X R v U m V t b 3 Z l Z E N v b H V t b n M x L n t D b 2 x 1 b W 4 z L D J 9 J n F 1 b 3 Q 7 L C Z x d W 9 0 O 1 N l Y 3 R p b 2 4 x L 2 1 v Q W x n X 3 B i c y s v Q X V 0 b 1 J l b W 9 2 Z W R D b 2 x 1 b W 5 z M S 5 7 Q 2 9 s d W 1 u N C w z f S Z x d W 9 0 O y w m c X V v d D t T Z W N 0 a W 9 u M S 9 t b 0 F s Z 1 9 w Y n M r L 0 F 1 d G 9 S Z W 1 v d m V k Q 2 9 s d W 1 u c z E u e 0 N v b H V t b j U s N H 0 m c X V v d D s s J n F 1 b 3 Q 7 U 2 V j d G l v b j E v b W 9 B b G d f c G J z K y 9 B d X R v U m V t b 3 Z l Z E N v b H V t b n M x L n t D b 2 x 1 b W 4 2 L D V 9 J n F 1 b 3 Q 7 L C Z x d W 9 0 O 1 N l Y 3 R p b 2 4 x L 2 1 v Q W x n X 3 B i c y s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b W 9 B b G d f c G J z I i 8 + P C 9 T d G F i b G V F b n R y a W V z P j w v S X R l b T 4 8 S X R l b T 4 8 S X R l b U x v Y 2 F 0 a W 9 u P j x J d G V t V H l w Z T 5 G b 3 J t d W x h P C 9 J d G V t V H l w Z T 4 8 S X R l b V B h d G g + U 2 V j d G l v b j E v b W 9 B b G d f c G J z L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N C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x V D A 4 O j I w O j Q 4 L j U 1 M z Q 4 M D F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9 B b G d f c G J z L S 9 B d X R v U m V t b 3 Z l Z E N v b H V t b n M x L n t D b 2 x 1 b W 4 x L D B 9 J n F 1 b 3 Q 7 L C Z x d W 9 0 O 1 N l Y 3 R p b 2 4 x L 2 1 v Q W x n X 3 B i c y 0 v Q X V 0 b 1 J l b W 9 2 Z W R D b 2 x 1 b W 5 z M S 5 7 Q 2 9 s d W 1 u M i w x f S Z x d W 9 0 O y w m c X V v d D t T Z W N 0 a W 9 u M S 9 t b 0 F s Z 1 9 w Y n M t L 0 F 1 d G 9 S Z W 1 v d m V k Q 2 9 s d W 1 u c z E u e 0 N v b H V t b j M s M n 0 m c X V v d D s s J n F 1 b 3 Q 7 U 2 V j d G l v b j E v b W 9 B b G d f c G J z L S 9 B d X R v U m V t b 3 Z l Z E N v b H V t b n M x L n t D b 2 x 1 b W 4 0 L D N 9 J n F 1 b 3 Q 7 L C Z x d W 9 0 O 1 N l Y 3 R p b 2 4 x L 2 1 v Q W x n X 3 B i c y 0 v Q X V 0 b 1 J l b W 9 2 Z W R D b 2 x 1 b W 5 z M S 5 7 Q 2 9 s d W 1 u N S w 0 f S Z x d W 9 0 O y w m c X V v d D t T Z W N 0 a W 9 u M S 9 t b 0 F s Z 1 9 w Y n M t L 0 F 1 d G 9 S Z W 1 v d m V k Q 2 9 s d W 1 u c z E u e 0 N v b H V t b j Y s N X 0 m c X V v d D s s J n F 1 b 3 Q 7 U 2 V j d G l v b j E v b W 9 B b G d f c G J z L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1 v Q W x n X 3 B i c y 0 v Q X V 0 b 1 J l b W 9 2 Z W R D b 2 x 1 b W 5 z M S 5 7 Q 2 9 s d W 1 u M S w w f S Z x d W 9 0 O y w m c X V v d D t T Z W N 0 a W 9 u M S 9 t b 0 F s Z 1 9 w Y n M t L 0 F 1 d G 9 S Z W 1 v d m V k Q 2 9 s d W 1 u c z E u e 0 N v b H V t b j I s M X 0 m c X V v d D s s J n F 1 b 3 Q 7 U 2 V j d G l v b j E v b W 9 B b G d f c G J z L S 9 B d X R v U m V t b 3 Z l Z E N v b H V t b n M x L n t D b 2 x 1 b W 4 z L D J 9 J n F 1 b 3 Q 7 L C Z x d W 9 0 O 1 N l Y 3 R p b 2 4 x L 2 1 v Q W x n X 3 B i c y 0 v Q X V 0 b 1 J l b W 9 2 Z W R D b 2 x 1 b W 5 z M S 5 7 Q 2 9 s d W 1 u N C w z f S Z x d W 9 0 O y w m c X V v d D t T Z W N 0 a W 9 u M S 9 t b 0 F s Z 1 9 w Y n M t L 0 F 1 d G 9 S Z W 1 v d m V k Q 2 9 s d W 1 u c z E u e 0 N v b H V t b j U s N H 0 m c X V v d D s s J n F 1 b 3 Q 7 U 2 V j d G l v b j E v b W 9 B b G d f c G J z L S 9 B d X R v U m V t b 3 Z l Z E N v b H V t b n M x L n t D b 2 x 1 b W 4 2 L D V 9 J n F 1 b 3 Q 7 L C Z x d W 9 0 O 1 N l Y 3 R p b 2 4 x L 2 1 v Q W x n X 3 B i c y 0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b W 9 B b G d f c G J z X z I i L z 4 8 L 1 N 0 Y W J s Z U V u d H J p Z X M + P C 9 J d G V t P j x J d G V t P j x J d G V t T G 9 j Y X R p b 2 4 + P E l 0 Z W 1 U e X B l P k Z v c m 1 1 b G E 8 L 0 l 0 Z W 1 U e X B l P j x J d G V t U G F 0 a D 5 T Z W N 0 a W 9 u M S 9 M Q k x H Z W x f c G g 0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M V Q w O T o 1 O T o x O S 4 2 M T A y M D k z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E d l b F 9 w a D Q v Q X V 0 b 1 J l b W 9 2 Z W R D b 2 x 1 b W 5 z M S 5 7 Q 2 9 s d W 1 u M S w w f S Z x d W 9 0 O y w m c X V v d D t T Z W N 0 a W 9 u M S 9 M Q k x H Z W x f c G g 0 L 0 F 1 d G 9 S Z W 1 v d m V k Q 2 9 s d W 1 u c z E u e 0 N v b H V t b j I s M X 0 m c X V v d D s s J n F 1 b 3 Q 7 U 2 V j d G l v b j E v T E J M R 2 V s X 3 B o N C 9 B d X R v U m V t b 3 Z l Z E N v b H V t b n M x L n t D b 2 x 1 b W 4 z L D J 9 J n F 1 b 3 Q 7 L C Z x d W 9 0 O 1 N l Y 3 R p b 2 4 x L 0 x C T E d l b F 9 w a D Q v Q X V 0 b 1 J l b W 9 2 Z W R D b 2 x 1 b W 5 z M S 5 7 Q 2 9 s d W 1 u N C w z f S Z x d W 9 0 O y w m c X V v d D t T Z W N 0 a W 9 u M S 9 M Q k x H Z W x f c G g 0 L 0 F 1 d G 9 S Z W 1 v d m V k Q 2 9 s d W 1 u c z E u e 0 N v b H V t b j U s N H 0 m c X V v d D s s J n F 1 b 3 Q 7 U 2 V j d G l v b j E v T E J M R 2 V s X 3 B o N C 9 B d X R v U m V t b 3 Z l Z E N v b H V t b n M x L n t D b 2 x 1 b W 4 2 L D V 9 J n F 1 b 3 Q 7 L C Z x d W 9 0 O 1 N l Y 3 R p b 2 4 x L 0 x C T E d l b F 9 w a D Q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H Z W x f c G g 0 L 0 F 1 d G 9 S Z W 1 v d m V k Q 2 9 s d W 1 u c z E u e 0 N v b H V t b j E s M H 0 m c X V v d D s s J n F 1 b 3 Q 7 U 2 V j d G l v b j E v T E J M R 2 V s X 3 B o N C 9 B d X R v U m V t b 3 Z l Z E N v b H V t b n M x L n t D b 2 x 1 b W 4 y L D F 9 J n F 1 b 3 Q 7 L C Z x d W 9 0 O 1 N l Y 3 R p b 2 4 x L 0 x C T E d l b F 9 w a D Q v Q X V 0 b 1 J l b W 9 2 Z W R D b 2 x 1 b W 5 z M S 5 7 Q 2 9 s d W 1 u M y w y f S Z x d W 9 0 O y w m c X V v d D t T Z W N 0 a W 9 u M S 9 M Q k x H Z W x f c G g 0 L 0 F 1 d G 9 S Z W 1 v d m V k Q 2 9 s d W 1 u c z E u e 0 N v b H V t b j Q s M 3 0 m c X V v d D s s J n F 1 b 3 Q 7 U 2 V j d G l v b j E v T E J M R 2 V s X 3 B o N C 9 B d X R v U m V t b 3 Z l Z E N v b H V t b n M x L n t D b 2 x 1 b W 4 1 L D R 9 J n F 1 b 3 Q 7 L C Z x d W 9 0 O 1 N l Y 3 R p b 2 4 x L 0 x C T E d l b F 9 w a D Q v Q X V 0 b 1 J l b W 9 2 Z W R D b 2 x 1 b W 5 z M S 5 7 Q 2 9 s d W 1 u N i w 1 f S Z x d W 9 0 O y w m c X V v d D t T Z W N 0 a W 9 u M S 9 M Q k x H Z W x f c G g 0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x C T E d l b F 9 w a D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x V D A 5 O j U 5 O j Q 5 L j c 1 N T Y 1 O D R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R 2 V s X 3 B o N S 9 B d X R v U m V t b 3 Z l Z E N v b H V t b n M x L n t D b 2 x 1 b W 4 x L D B 9 J n F 1 b 3 Q 7 L C Z x d W 9 0 O 1 N l Y 3 R p b 2 4 x L 0 x C T E d l b F 9 w a D U v Q X V 0 b 1 J l b W 9 2 Z W R D b 2 x 1 b W 5 z M S 5 7 Q 2 9 s d W 1 u M i w x f S Z x d W 9 0 O y w m c X V v d D t T Z W N 0 a W 9 u M S 9 M Q k x H Z W x f c G g 1 L 0 F 1 d G 9 S Z W 1 v d m V k Q 2 9 s d W 1 u c z E u e 0 N v b H V t b j M s M n 0 m c X V v d D s s J n F 1 b 3 Q 7 U 2 V j d G l v b j E v T E J M R 2 V s X 3 B o N S 9 B d X R v U m V t b 3 Z l Z E N v b H V t b n M x L n t D b 2 x 1 b W 4 0 L D N 9 J n F 1 b 3 Q 7 L C Z x d W 9 0 O 1 N l Y 3 R p b 2 4 x L 0 x C T E d l b F 9 w a D U v Q X V 0 b 1 J l b W 9 2 Z W R D b 2 x 1 b W 5 z M S 5 7 Q 2 9 s d W 1 u N S w 0 f S Z x d W 9 0 O y w m c X V v d D t T Z W N 0 a W 9 u M S 9 M Q k x H Z W x f c G g 1 L 0 F 1 d G 9 S Z W 1 v d m V k Q 2 9 s d W 1 u c z E u e 0 N v b H V t b j Y s N X 0 m c X V v d D s s J n F 1 b 3 Q 7 U 2 V j d G l v b j E v T E J M R 2 V s X 3 B o N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x C T E d l b F 9 w a D U v Q X V 0 b 1 J l b W 9 2 Z W R D b 2 x 1 b W 5 z M S 5 7 Q 2 9 s d W 1 u M S w w f S Z x d W 9 0 O y w m c X V v d D t T Z W N 0 a W 9 u M S 9 M Q k x H Z W x f c G g 1 L 0 F 1 d G 9 S Z W 1 v d m V k Q 2 9 s d W 1 u c z E u e 0 N v b H V t b j I s M X 0 m c X V v d D s s J n F 1 b 3 Q 7 U 2 V j d G l v b j E v T E J M R 2 V s X 3 B o N S 9 B d X R v U m V t b 3 Z l Z E N v b H V t b n M x L n t D b 2 x 1 b W 4 z L D J 9 J n F 1 b 3 Q 7 L C Z x d W 9 0 O 1 N l Y 3 R p b 2 4 x L 0 x C T E d l b F 9 w a D U v Q X V 0 b 1 J l b W 9 2 Z W R D b 2 x 1 b W 5 z M S 5 7 Q 2 9 s d W 1 u N C w z f S Z x d W 9 0 O y w m c X V v d D t T Z W N 0 a W 9 u M S 9 M Q k x H Z W x f c G g 1 L 0 F 1 d G 9 S Z W 1 v d m V k Q 2 9 s d W 1 u c z E u e 0 N v b H V t b j U s N H 0 m c X V v d D s s J n F 1 b 3 Q 7 U 2 V j d G l v b j E v T E J M R 2 V s X 3 B o N S 9 B d X R v U m V t b 3 Z l Z E N v b H V t b n M x L n t D b 2 x 1 b W 4 2 L D V 9 J n F 1 b 3 Q 7 L C Z x d W 9 0 O 1 N l Y 3 R p b 2 4 x L 0 x C T E d l b F 9 w a D U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T E J M R 2 V s X 3 B o N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F U M T A 6 M D A 6 N T A u O D M 1 M z c 3 N l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H Z W x f c G g 3 L 0 F 1 d G 9 S Z W 1 v d m V k Q 2 9 s d W 1 u c z E u e 0 N v b H V t b j E s M H 0 m c X V v d D s s J n F 1 b 3 Q 7 U 2 V j d G l v b j E v T E J M R 2 V s X 3 B o N y 9 B d X R v U m V t b 3 Z l Z E N v b H V t b n M x L n t D b 2 x 1 b W 4 y L D F 9 J n F 1 b 3 Q 7 L C Z x d W 9 0 O 1 N l Y 3 R p b 2 4 x L 0 x C T E d l b F 9 w a D c v Q X V 0 b 1 J l b W 9 2 Z W R D b 2 x 1 b W 5 z M S 5 7 Q 2 9 s d W 1 u M y w y f S Z x d W 9 0 O y w m c X V v d D t T Z W N 0 a W 9 u M S 9 M Q k x H Z W x f c G g 3 L 0 F 1 d G 9 S Z W 1 v d m V k Q 2 9 s d W 1 u c z E u e 0 N v b H V t b j Q s M 3 0 m c X V v d D s s J n F 1 b 3 Q 7 U 2 V j d G l v b j E v T E J M R 2 V s X 3 B o N y 9 B d X R v U m V t b 3 Z l Z E N v b H V t b n M x L n t D b 2 x 1 b W 4 1 L D R 9 J n F 1 b 3 Q 7 L C Z x d W 9 0 O 1 N l Y 3 R p b 2 4 x L 0 x C T E d l b F 9 w a D c v Q X V 0 b 1 J l b W 9 2 Z W R D b 2 x 1 b W 5 z M S 5 7 Q 2 9 s d W 1 u N i w 1 f S Z x d W 9 0 O y w m c X V v d D t T Z W N 0 a W 9 u M S 9 M Q k x H Z W x f c G g 3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R 2 V s X 3 B o N y 9 B d X R v U m V t b 3 Z l Z E N v b H V t b n M x L n t D b 2 x 1 b W 4 x L D B 9 J n F 1 b 3 Q 7 L C Z x d W 9 0 O 1 N l Y 3 R p b 2 4 x L 0 x C T E d l b F 9 w a D c v Q X V 0 b 1 J l b W 9 2 Z W R D b 2 x 1 b W 5 z M S 5 7 Q 2 9 s d W 1 u M i w x f S Z x d W 9 0 O y w m c X V v d D t T Z W N 0 a W 9 u M S 9 M Q k x H Z W x f c G g 3 L 0 F 1 d G 9 S Z W 1 v d m V k Q 2 9 s d W 1 u c z E u e 0 N v b H V t b j M s M n 0 m c X V v d D s s J n F 1 b 3 Q 7 U 2 V j d G l v b j E v T E J M R 2 V s X 3 B o N y 9 B d X R v U m V t b 3 Z l Z E N v b H V t b n M x L n t D b 2 x 1 b W 4 0 L D N 9 J n F 1 b 3 Q 7 L C Z x d W 9 0 O 1 N l Y 3 R p b 2 4 x L 0 x C T E d l b F 9 w a D c v Q X V 0 b 1 J l b W 9 2 Z W R D b 2 x 1 b W 5 z M S 5 7 Q 2 9 s d W 1 u N S w 0 f S Z x d W 9 0 O y w m c X V v d D t T Z W N 0 a W 9 u M S 9 M Q k x H Z W x f c G g 3 L 0 F 1 d G 9 S Z W 1 v d m V k Q 2 9 s d W 1 u c z E u e 0 N v b H V t b j Y s N X 0 m c X V v d D s s J n F 1 b 3 Q 7 U 2 V j d G l v b j E v T E J M R 2 V s X 3 B o N y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Q k x H Z W x f c G g 5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M V Q x M D o w M T o w M y 4 4 O T U x O D g 0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E d l b F 9 w a D k v Q X V 0 b 1 J l b W 9 2 Z W R D b 2 x 1 b W 5 z M S 5 7 Q 2 9 s d W 1 u M S w w f S Z x d W 9 0 O y w m c X V v d D t T Z W N 0 a W 9 u M S 9 M Q k x H Z W x f c G g 5 L 0 F 1 d G 9 S Z W 1 v d m V k Q 2 9 s d W 1 u c z E u e 0 N v b H V t b j I s M X 0 m c X V v d D s s J n F 1 b 3 Q 7 U 2 V j d G l v b j E v T E J M R 2 V s X 3 B o O S 9 B d X R v U m V t b 3 Z l Z E N v b H V t b n M x L n t D b 2 x 1 b W 4 z L D J 9 J n F 1 b 3 Q 7 L C Z x d W 9 0 O 1 N l Y 3 R p b 2 4 x L 0 x C T E d l b F 9 w a D k v Q X V 0 b 1 J l b W 9 2 Z W R D b 2 x 1 b W 5 z M S 5 7 Q 2 9 s d W 1 u N C w z f S Z x d W 9 0 O y w m c X V v d D t T Z W N 0 a W 9 u M S 9 M Q k x H Z W x f c G g 5 L 0 F 1 d G 9 S Z W 1 v d m V k Q 2 9 s d W 1 u c z E u e 0 N v b H V t b j U s N H 0 m c X V v d D s s J n F 1 b 3 Q 7 U 2 V j d G l v b j E v T E J M R 2 V s X 3 B o O S 9 B d X R v U m V t b 3 Z l Z E N v b H V t b n M x L n t D b 2 x 1 b W 4 2 L D V 9 J n F 1 b 3 Q 7 L C Z x d W 9 0 O 1 N l Y 3 R p b 2 4 x L 0 x C T E d l b F 9 w a D k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H Z W x f c G g 5 L 0 F 1 d G 9 S Z W 1 v d m V k Q 2 9 s d W 1 u c z E u e 0 N v b H V t b j E s M H 0 m c X V v d D s s J n F 1 b 3 Q 7 U 2 V j d G l v b j E v T E J M R 2 V s X 3 B o O S 9 B d X R v U m V t b 3 Z l Z E N v b H V t b n M x L n t D b 2 x 1 b W 4 y L D F 9 J n F 1 b 3 Q 7 L C Z x d W 9 0 O 1 N l Y 3 R p b 2 4 x L 0 x C T E d l b F 9 w a D k v Q X V 0 b 1 J l b W 9 2 Z W R D b 2 x 1 b W 5 z M S 5 7 Q 2 9 s d W 1 u M y w y f S Z x d W 9 0 O y w m c X V v d D t T Z W N 0 a W 9 u M S 9 M Q k x H Z W x f c G g 5 L 0 F 1 d G 9 S Z W 1 v d m V k Q 2 9 s d W 1 u c z E u e 0 N v b H V t b j Q s M 3 0 m c X V v d D s s J n F 1 b 3 Q 7 U 2 V j d G l v b j E v T E J M R 2 V s X 3 B o O S 9 B d X R v U m V t b 3 Z l Z E N v b H V t b n M x L n t D b 2 x 1 b W 4 1 L D R 9 J n F 1 b 3 Q 7 L C Z x d W 9 0 O 1 N l Y 3 R p b 2 4 x L 0 x C T E d l b F 9 w a D k v Q X V 0 b 1 J l b W 9 2 Z W R D b 2 x 1 b W 5 z M S 5 7 Q 2 9 s d W 1 u N i w 1 f S Z x d W 9 0 O y w m c X V v d D t T Z W N 0 a W 9 u M S 9 M Q k x H Z W x f c G g 5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x C T E d l b F 9 l Z H R h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M V Q x M D o w M T o y M C 4 z N j A z O D E 0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E d l b F 9 l Z H R h L 0 F 1 d G 9 S Z W 1 v d m V k Q 2 9 s d W 1 u c z E u e 0 N v b H V t b j E s M H 0 m c X V v d D s s J n F 1 b 3 Q 7 U 2 V j d G l v b j E v T E J M R 2 V s X 2 V k d G E v Q X V 0 b 1 J l b W 9 2 Z W R D b 2 x 1 b W 5 z M S 5 7 Q 2 9 s d W 1 u M i w x f S Z x d W 9 0 O y w m c X V v d D t T Z W N 0 a W 9 u M S 9 M Q k x H Z W x f Z W R 0 Y S 9 B d X R v U m V t b 3 Z l Z E N v b H V t b n M x L n t D b 2 x 1 b W 4 z L D J 9 J n F 1 b 3 Q 7 L C Z x d W 9 0 O 1 N l Y 3 R p b 2 4 x L 0 x C T E d l b F 9 l Z H R h L 0 F 1 d G 9 S Z W 1 v d m V k Q 2 9 s d W 1 u c z E u e 0 N v b H V t b j Q s M 3 0 m c X V v d D s s J n F 1 b 3 Q 7 U 2 V j d G l v b j E v T E J M R 2 V s X 2 V k d G E v Q X V 0 b 1 J l b W 9 2 Z W R D b 2 x 1 b W 5 z M S 5 7 Q 2 9 s d W 1 u N S w 0 f S Z x d W 9 0 O y w m c X V v d D t T Z W N 0 a W 9 u M S 9 M Q k x H Z W x f Z W R 0 Y S 9 B d X R v U m V t b 3 Z l Z E N v b H V t b n M x L n t D b 2 x 1 b W 4 2 L D V 9 J n F 1 b 3 Q 7 L C Z x d W 9 0 O 1 N l Y 3 R p b 2 4 x L 0 x C T E d l b F 9 l Z H R h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R 2 V s X 2 V k d G E v Q X V 0 b 1 J l b W 9 2 Z W R D b 2 x 1 b W 5 z M S 5 7 Q 2 9 s d W 1 u M S w w f S Z x d W 9 0 O y w m c X V v d D t T Z W N 0 a W 9 u M S 9 M Q k x H Z W x f Z W R 0 Y S 9 B d X R v U m V t b 3 Z l Z E N v b H V t b n M x L n t D b 2 x 1 b W 4 y L D F 9 J n F 1 b 3 Q 7 L C Z x d W 9 0 O 1 N l Y 3 R p b 2 4 x L 0 x C T E d l b F 9 l Z H R h L 0 F 1 d G 9 S Z W 1 v d m V k Q 2 9 s d W 1 u c z E u e 0 N v b H V t b j M s M n 0 m c X V v d D s s J n F 1 b 3 Q 7 U 2 V j d G l v b j E v T E J M R 2 V s X 2 V k d G E v Q X V 0 b 1 J l b W 9 2 Z W R D b 2 x 1 b W 5 z M S 5 7 Q 2 9 s d W 1 u N C w z f S Z x d W 9 0 O y w m c X V v d D t T Z W N 0 a W 9 u M S 9 M Q k x H Z W x f Z W R 0 Y S 9 B d X R v U m V t b 3 Z l Z E N v b H V t b n M x L n t D b 2 x 1 b W 4 1 L D R 9 J n F 1 b 3 Q 7 L C Z x d W 9 0 O 1 N l Y 3 R p b 2 4 x L 0 x C T E d l b F 9 l Z H R h L 0 F 1 d G 9 S Z W 1 v d m V k Q 2 9 s d W 1 u c z E u e 0 N v b H V t b j Y s N X 0 m c X V v d D s s J n F 1 b 3 Q 7 U 2 V j d G l v b j E v T E J M R 2 V s X 2 V k d G E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T E J M R 2 V s X 3 J w b W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x V D E w O j A x O j M x L j c 0 N T Q 3 N j V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R 2 V s X 3 J w b W k v Q X V 0 b 1 J l b W 9 2 Z W R D b 2 x 1 b W 5 z M S 5 7 Q 2 9 s d W 1 u M S w w f S Z x d W 9 0 O y w m c X V v d D t T Z W N 0 a W 9 u M S 9 M Q k x H Z W x f c n B t a S 9 B d X R v U m V t b 3 Z l Z E N v b H V t b n M x L n t D b 2 x 1 b W 4 y L D F 9 J n F 1 b 3 Q 7 L C Z x d W 9 0 O 1 N l Y 3 R p b 2 4 x L 0 x C T E d l b F 9 y c G 1 p L 0 F 1 d G 9 S Z W 1 v d m V k Q 2 9 s d W 1 u c z E u e 0 N v b H V t b j M s M n 0 m c X V v d D s s J n F 1 b 3 Q 7 U 2 V j d G l v b j E v T E J M R 2 V s X 3 J w b W k v Q X V 0 b 1 J l b W 9 2 Z W R D b 2 x 1 b W 5 z M S 5 7 Q 2 9 s d W 1 u N C w z f S Z x d W 9 0 O y w m c X V v d D t T Z W N 0 a W 9 u M S 9 M Q k x H Z W x f c n B t a S 9 B d X R v U m V t b 3 Z l Z E N v b H V t b n M x L n t D b 2 x 1 b W 4 1 L D R 9 J n F 1 b 3 Q 7 L C Z x d W 9 0 O 1 N l Y 3 R p b 2 4 x L 0 x C T E d l b F 9 y c G 1 p L 0 F 1 d G 9 S Z W 1 v d m V k Q 2 9 s d W 1 u c z E u e 0 N v b H V t b j Y s N X 0 m c X V v d D s s J n F 1 b 3 Q 7 U 2 V j d G l v b j E v T E J M R 2 V s X 3 J w b W k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H Z W x f c n B t a S 9 B d X R v U m V t b 3 Z l Z E N v b H V t b n M x L n t D b 2 x 1 b W 4 x L D B 9 J n F 1 b 3 Q 7 L C Z x d W 9 0 O 1 N l Y 3 R p b 2 4 x L 0 x C T E d l b F 9 y c G 1 p L 0 F 1 d G 9 S Z W 1 v d m V k Q 2 9 s d W 1 u c z E u e 0 N v b H V t b j I s M X 0 m c X V v d D s s J n F 1 b 3 Q 7 U 2 V j d G l v b j E v T E J M R 2 V s X 3 J w b W k v Q X V 0 b 1 J l b W 9 2 Z W R D b 2 x 1 b W 5 z M S 5 7 Q 2 9 s d W 1 u M y w y f S Z x d W 9 0 O y w m c X V v d D t T Z W N 0 a W 9 u M S 9 M Q k x H Z W x f c n B t a S 9 B d X R v U m V t b 3 Z l Z E N v b H V t b n M x L n t D b 2 x 1 b W 4 0 L D N 9 J n F 1 b 3 Q 7 L C Z x d W 9 0 O 1 N l Y 3 R p b 2 4 x L 0 x C T E d l b F 9 y c G 1 p L 0 F 1 d G 9 S Z W 1 v d m V k Q 2 9 s d W 1 u c z E u e 0 N v b H V t b j U s N H 0 m c X V v d D s s J n F 1 b 3 Q 7 U 2 V j d G l v b j E v T E J M R 2 V s X 3 J w b W k v Q X V 0 b 1 J l b W 9 2 Z W R D b 2 x 1 b W 5 z M S 5 7 Q 2 9 s d W 1 u N i w 1 f S Z x d W 9 0 O y w m c X V v d D t T Z W N 0 a W 9 u M S 9 M Q k x H Z W x f c n B t a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Q k x H Z W x f Z G 1 l b V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x V D E x O j I y O j M 0 L j Q 1 M j k 2 N z F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R 2 V s X 2 R t Z W 1 S L 0 F 1 d G 9 S Z W 1 v d m V k Q 2 9 s d W 1 u c z E u e 0 N v b H V t b j E s M H 0 m c X V v d D s s J n F 1 b 3 Q 7 U 2 V j d G l v b j E v T E J M R 2 V s X 2 R t Z W 1 S L 0 F 1 d G 9 S Z W 1 v d m V k Q 2 9 s d W 1 u c z E u e 0 N v b H V t b j I s M X 0 m c X V v d D s s J n F 1 b 3 Q 7 U 2 V j d G l v b j E v T E J M R 2 V s X 2 R t Z W 1 S L 0 F 1 d G 9 S Z W 1 v d m V k Q 2 9 s d W 1 u c z E u e 0 N v b H V t b j M s M n 0 m c X V v d D s s J n F 1 b 3 Q 7 U 2 V j d G l v b j E v T E J M R 2 V s X 2 R t Z W 1 S L 0 F 1 d G 9 S Z W 1 v d m V k Q 2 9 s d W 1 u c z E u e 0 N v b H V t b j Q s M 3 0 m c X V v d D s s J n F 1 b 3 Q 7 U 2 V j d G l v b j E v T E J M R 2 V s X 2 R t Z W 1 S L 0 F 1 d G 9 S Z W 1 v d m V k Q 2 9 s d W 1 u c z E u e 0 N v b H V t b j U s N H 0 m c X V v d D s s J n F 1 b 3 Q 7 U 2 V j d G l v b j E v T E J M R 2 V s X 2 R t Z W 1 S L 0 F 1 d G 9 S Z W 1 v d m V k Q 2 9 s d W 1 u c z E u e 0 N v b H V t b j Y s N X 0 m c X V v d D s s J n F 1 b 3 Q 7 U 2 V j d G l v b j E v T E J M R 2 V s X 2 R t Z W 1 S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R 2 V s X 2 R t Z W 1 S L 0 F 1 d G 9 S Z W 1 v d m V k Q 2 9 s d W 1 u c z E u e 0 N v b H V t b j E s M H 0 m c X V v d D s s J n F 1 b 3 Q 7 U 2 V j d G l v b j E v T E J M R 2 V s X 2 R t Z W 1 S L 0 F 1 d G 9 S Z W 1 v d m V k Q 2 9 s d W 1 u c z E u e 0 N v b H V t b j I s M X 0 m c X V v d D s s J n F 1 b 3 Q 7 U 2 V j d G l v b j E v T E J M R 2 V s X 2 R t Z W 1 S L 0 F 1 d G 9 S Z W 1 v d m V k Q 2 9 s d W 1 u c z E u e 0 N v b H V t b j M s M n 0 m c X V v d D s s J n F 1 b 3 Q 7 U 2 V j d G l v b j E v T E J M R 2 V s X 2 R t Z W 1 S L 0 F 1 d G 9 S Z W 1 v d m V k Q 2 9 s d W 1 u c z E u e 0 N v b H V t b j Q s M 3 0 m c X V v d D s s J n F 1 b 3 Q 7 U 2 V j d G l v b j E v T E J M R 2 V s X 2 R t Z W 1 S L 0 F 1 d G 9 S Z W 1 v d m V k Q 2 9 s d W 1 u c z E u e 0 N v b H V t b j U s N H 0 m c X V v d D s s J n F 1 b 3 Q 7 U 2 V j d G l v b j E v T E J M R 2 V s X 2 R t Z W 1 S L 0 F 1 d G 9 S Z W 1 v d m V k Q 2 9 s d W 1 u c z E u e 0 N v b H V t b j Y s N X 0 m c X V v d D s s J n F 1 b 3 Q 7 U 2 V j d G l v b j E v T E J M R 2 V s X 2 R t Z W 1 S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x C T E d l b F 9 k b W V t Q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F U M T E 6 M j M 6 M z A u N z U z M D A x N l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H Z W x f Z G 1 l b U I v Q X V 0 b 1 J l b W 9 2 Z W R D b 2 x 1 b W 5 z M S 5 7 Q 2 9 s d W 1 u M S w w f S Z x d W 9 0 O y w m c X V v d D t T Z W N 0 a W 9 u M S 9 M Q k x H Z W x f Z G 1 l b U I v Q X V 0 b 1 J l b W 9 2 Z W R D b 2 x 1 b W 5 z M S 5 7 Q 2 9 s d W 1 u M i w x f S Z x d W 9 0 O y w m c X V v d D t T Z W N 0 a W 9 u M S 9 M Q k x H Z W x f Z G 1 l b U I v Q X V 0 b 1 J l b W 9 2 Z W R D b 2 x 1 b W 5 z M S 5 7 Q 2 9 s d W 1 u M y w y f S Z x d W 9 0 O y w m c X V v d D t T Z W N 0 a W 9 u M S 9 M Q k x H Z W x f Z G 1 l b U I v Q X V 0 b 1 J l b W 9 2 Z W R D b 2 x 1 b W 5 z M S 5 7 Q 2 9 s d W 1 u N C w z f S Z x d W 9 0 O y w m c X V v d D t T Z W N 0 a W 9 u M S 9 M Q k x H Z W x f Z G 1 l b U I v Q X V 0 b 1 J l b W 9 2 Z W R D b 2 x 1 b W 5 z M S 5 7 Q 2 9 s d W 1 u N S w 0 f S Z x d W 9 0 O y w m c X V v d D t T Z W N 0 a W 9 u M S 9 M Q k x H Z W x f Z G 1 l b U I v Q X V 0 b 1 J l b W 9 2 Z W R D b 2 x 1 b W 5 z M S 5 7 Q 2 9 s d W 1 u N i w 1 f S Z x d W 9 0 O y w m c X V v d D t T Z W N 0 a W 9 u M S 9 M Q k x H Z W x f Z G 1 l b U I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H Z W x f Z G 1 l b U I v Q X V 0 b 1 J l b W 9 2 Z W R D b 2 x 1 b W 5 z M S 5 7 Q 2 9 s d W 1 u M S w w f S Z x d W 9 0 O y w m c X V v d D t T Z W N 0 a W 9 u M S 9 M Q k x H Z W x f Z G 1 l b U I v Q X V 0 b 1 J l b W 9 2 Z W R D b 2 x 1 b W 5 z M S 5 7 Q 2 9 s d W 1 u M i w x f S Z x d W 9 0 O y w m c X V v d D t T Z W N 0 a W 9 u M S 9 M Q k x H Z W x f Z G 1 l b U I v Q X V 0 b 1 J l b W 9 2 Z W R D b 2 x 1 b W 5 z M S 5 7 Q 2 9 s d W 1 u M y w y f S Z x d W 9 0 O y w m c X V v d D t T Z W N 0 a W 9 u M S 9 M Q k x H Z W x f Z G 1 l b U I v Q X V 0 b 1 J l b W 9 2 Z W R D b 2 x 1 b W 5 z M S 5 7 Q 2 9 s d W 1 u N C w z f S Z x d W 9 0 O y w m c X V v d D t T Z W N 0 a W 9 u M S 9 M Q k x H Z W x f Z G 1 l b U I v Q X V 0 b 1 J l b W 9 2 Z W R D b 2 x 1 b W 5 z M S 5 7 Q 2 9 s d W 1 u N S w 0 f S Z x d W 9 0 O y w m c X V v d D t T Z W N 0 a W 9 u M S 9 M Q k x H Z W x f Z G 1 l b U I v Q X V 0 b 1 J l b W 9 2 Z W R D b 2 x 1 b W 5 z M S 5 7 Q 2 9 s d W 1 u N i w 1 f S Z x d W 9 0 O y w m c X V v d D t T Z W N 0 a W 9 u M S 9 M Q k x H Z W x f Z G 1 l b U I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T E J M R 2 V s X 3 B i c y U y Q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F U M T E 6 M j M 6 N D Y u O D I y O T I y O V o i L z 4 8 R W 5 0 c n k g V H l w Z T 0 i R m l s b E N v b H V t b l R 5 c G V z I i B W Y W x 1 Z T 0 i c 0 J n W U d C Z 1 l H Q m d Z R y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R 2 V s X 3 B i c y s v Q X V 0 b 1 J l b W 9 2 Z W R D b 2 x 1 b W 5 z M S 5 7 Q 2 9 s d W 1 u M S w w f S Z x d W 9 0 O y w m c X V v d D t T Z W N 0 a W 9 u M S 9 M Q k x H Z W x f c G J z K y 9 B d X R v U m V t b 3 Z l Z E N v b H V t b n M x L n t D b 2 x 1 b W 4 y L D F 9 J n F 1 b 3 Q 7 L C Z x d W 9 0 O 1 N l Y 3 R p b 2 4 x L 0 x C T E d l b F 9 w Y n M r L 0 F 1 d G 9 S Z W 1 v d m V k Q 2 9 s d W 1 u c z E u e 0 N v b H V t b j M s M n 0 m c X V v d D s s J n F 1 b 3 Q 7 U 2 V j d G l v b j E v T E J M R 2 V s X 3 B i c y s v Q X V 0 b 1 J l b W 9 2 Z W R D b 2 x 1 b W 5 z M S 5 7 Q 2 9 s d W 1 u N C w z f S Z x d W 9 0 O y w m c X V v d D t T Z W N 0 a W 9 u M S 9 M Q k x H Z W x f c G J z K y 9 B d X R v U m V t b 3 Z l Z E N v b H V t b n M x L n t D b 2 x 1 b W 4 1 L D R 9 J n F 1 b 3 Q 7 L C Z x d W 9 0 O 1 N l Y 3 R p b 2 4 x L 0 x C T E d l b F 9 w Y n M r L 0 F 1 d G 9 S Z W 1 v d m V k Q 2 9 s d W 1 u c z E u e 0 N v b H V t b j Y s N X 0 m c X V v d D s s J n F 1 b 3 Q 7 U 2 V j d G l v b j E v T E J M R 2 V s X 3 B i c y s v Q X V 0 b 1 J l b W 9 2 Z W R D b 2 x 1 b W 5 z M S 5 7 Q 2 9 s d W 1 u N y w 2 f S Z x d W 9 0 O y w m c X V v d D t T Z W N 0 a W 9 u M S 9 M Q k x H Z W x f c G J z K y 9 B d X R v U m V t b 3 Z l Z E N v b H V t b n M x L n t D b 2 x 1 b W 4 4 L D d 9 J n F 1 b 3 Q 7 L C Z x d W 9 0 O 1 N l Y 3 R p b 2 4 x L 0 x C T E d l b F 9 w Y n M r L 0 F 1 d G 9 S Z W 1 v d m V k Q 2 9 s d W 1 u c z E u e 0 N v b H V t b j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T E J M R 2 V s X 3 B i c y s v Q X V 0 b 1 J l b W 9 2 Z W R D b 2 x 1 b W 5 z M S 5 7 Q 2 9 s d W 1 u M S w w f S Z x d W 9 0 O y w m c X V v d D t T Z W N 0 a W 9 u M S 9 M Q k x H Z W x f c G J z K y 9 B d X R v U m V t b 3 Z l Z E N v b H V t b n M x L n t D b 2 x 1 b W 4 y L D F 9 J n F 1 b 3 Q 7 L C Z x d W 9 0 O 1 N l Y 3 R p b 2 4 x L 0 x C T E d l b F 9 w Y n M r L 0 F 1 d G 9 S Z W 1 v d m V k Q 2 9 s d W 1 u c z E u e 0 N v b H V t b j M s M n 0 m c X V v d D s s J n F 1 b 3 Q 7 U 2 V j d G l v b j E v T E J M R 2 V s X 3 B i c y s v Q X V 0 b 1 J l b W 9 2 Z W R D b 2 x 1 b W 5 z M S 5 7 Q 2 9 s d W 1 u N C w z f S Z x d W 9 0 O y w m c X V v d D t T Z W N 0 a W 9 u M S 9 M Q k x H Z W x f c G J z K y 9 B d X R v U m V t b 3 Z l Z E N v b H V t b n M x L n t D b 2 x 1 b W 4 1 L D R 9 J n F 1 b 3 Q 7 L C Z x d W 9 0 O 1 N l Y 3 R p b 2 4 x L 0 x C T E d l b F 9 w Y n M r L 0 F 1 d G 9 S Z W 1 v d m V k Q 2 9 s d W 1 u c z E u e 0 N v b H V t b j Y s N X 0 m c X V v d D s s J n F 1 b 3 Q 7 U 2 V j d G l v b j E v T E J M R 2 V s X 3 B i c y s v Q X V 0 b 1 J l b W 9 2 Z W R D b 2 x 1 b W 5 z M S 5 7 Q 2 9 s d W 1 u N y w 2 f S Z x d W 9 0 O y w m c X V v d D t T Z W N 0 a W 9 u M S 9 M Q k x H Z W x f c G J z K y 9 B d X R v U m V t b 3 Z l Z E N v b H V t b n M x L n t D b 2 x 1 b W 4 4 L D d 9 J n F 1 b 3 Q 7 L C Z x d W 9 0 O 1 N l Y 3 R p b 2 4 x L 0 x C T E d l b F 9 w Y n M r L 0 F 1 d G 9 S Z W 1 v d m V k Q 2 9 s d W 1 u c z E u e 0 N v b H V t b j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x C T E d l b F 9 w Y n M t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M V Q x M T o y N D o x N C 4 5 N T I 3 N D g 2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E d l b F 9 w Y n M t L 0 F 1 d G 9 S Z W 1 v d m V k Q 2 9 s d W 1 u c z E u e 0 N v b H V t b j E s M H 0 m c X V v d D s s J n F 1 b 3 Q 7 U 2 V j d G l v b j E v T E J M R 2 V s X 3 B i c y 0 v Q X V 0 b 1 J l b W 9 2 Z W R D b 2 x 1 b W 5 z M S 5 7 Q 2 9 s d W 1 u M i w x f S Z x d W 9 0 O y w m c X V v d D t T Z W N 0 a W 9 u M S 9 M Q k x H Z W x f c G J z L S 9 B d X R v U m V t b 3 Z l Z E N v b H V t b n M x L n t D b 2 x 1 b W 4 z L D J 9 J n F 1 b 3 Q 7 L C Z x d W 9 0 O 1 N l Y 3 R p b 2 4 x L 0 x C T E d l b F 9 w Y n M t L 0 F 1 d G 9 S Z W 1 v d m V k Q 2 9 s d W 1 u c z E u e 0 N v b H V t b j Q s M 3 0 m c X V v d D s s J n F 1 b 3 Q 7 U 2 V j d G l v b j E v T E J M R 2 V s X 3 B i c y 0 v Q X V 0 b 1 J l b W 9 2 Z W R D b 2 x 1 b W 5 z M S 5 7 Q 2 9 s d W 1 u N S w 0 f S Z x d W 9 0 O y w m c X V v d D t T Z W N 0 a W 9 u M S 9 M Q k x H Z W x f c G J z L S 9 B d X R v U m V t b 3 Z l Z E N v b H V t b n M x L n t D b 2 x 1 b W 4 2 L D V 9 J n F 1 b 3 Q 7 L C Z x d W 9 0 O 1 N l Y 3 R p b 2 4 x L 0 x C T E d l b F 9 w Y n M t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R 2 V s X 3 B i c y 0 v Q X V 0 b 1 J l b W 9 2 Z W R D b 2 x 1 b W 5 z M S 5 7 Q 2 9 s d W 1 u M S w w f S Z x d W 9 0 O y w m c X V v d D t T Z W N 0 a W 9 u M S 9 M Q k x H Z W x f c G J z L S 9 B d X R v U m V t b 3 Z l Z E N v b H V t b n M x L n t D b 2 x 1 b W 4 y L D F 9 J n F 1 b 3 Q 7 L C Z x d W 9 0 O 1 N l Y 3 R p b 2 4 x L 0 x C T E d l b F 9 w Y n M t L 0 F 1 d G 9 S Z W 1 v d m V k Q 2 9 s d W 1 u c z E u e 0 N v b H V t b j M s M n 0 m c X V v d D s s J n F 1 b 3 Q 7 U 2 V j d G l v b j E v T E J M R 2 V s X 3 B i c y 0 v Q X V 0 b 1 J l b W 9 2 Z W R D b 2 x 1 b W 5 z M S 5 7 Q 2 9 s d W 1 u N C w z f S Z x d W 9 0 O y w m c X V v d D t T Z W N 0 a W 9 u M S 9 M Q k x H Z W x f c G J z L S 9 B d X R v U m V t b 3 Z l Z E N v b H V t b n M x L n t D b 2 x 1 b W 4 1 L D R 9 J n F 1 b 3 Q 7 L C Z x d W 9 0 O 1 N l Y 3 R p b 2 4 x L 0 x C T E d l b F 9 w Y n M t L 0 F 1 d G 9 S Z W 1 v d m V k Q 2 9 s d W 1 u c z E u e 0 N v b H V t b j Y s N X 0 m c X V v d D s s J n F 1 b 3 Q 7 U 2 V j d G l v b j E v T E J M R 2 V s X 3 B i c y 0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T E J M Q 2 h p X 3 B o N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y O S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x V D E x O j U 5 O j E 1 L j I 2 O D Q 3 O T Z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Q 2 h p X 3 B o N C 9 B d X R v U m V t b 3 Z l Z E N v b H V t b n M x L n t D b 2 x 1 b W 4 x L D B 9 J n F 1 b 3 Q 7 L C Z x d W 9 0 O 1 N l Y 3 R p b 2 4 x L 0 x C T E N o a V 9 w a D Q v Q X V 0 b 1 J l b W 9 2 Z W R D b 2 x 1 b W 5 z M S 5 7 Q 2 9 s d W 1 u M i w x f S Z x d W 9 0 O y w m c X V v d D t T Z W N 0 a W 9 u M S 9 M Q k x D a G l f c G g 0 L 0 F 1 d G 9 S Z W 1 v d m V k Q 2 9 s d W 1 u c z E u e 0 N v b H V t b j M s M n 0 m c X V v d D s s J n F 1 b 3 Q 7 U 2 V j d G l v b j E v T E J M Q 2 h p X 3 B o N C 9 B d X R v U m V t b 3 Z l Z E N v b H V t b n M x L n t D b 2 x 1 b W 4 0 L D N 9 J n F 1 b 3 Q 7 L C Z x d W 9 0 O 1 N l Y 3 R p b 2 4 x L 0 x C T E N o a V 9 w a D Q v Q X V 0 b 1 J l b W 9 2 Z W R D b 2 x 1 b W 5 z M S 5 7 Q 2 9 s d W 1 u N S w 0 f S Z x d W 9 0 O y w m c X V v d D t T Z W N 0 a W 9 u M S 9 M Q k x D a G l f c G g 0 L 0 F 1 d G 9 S Z W 1 v d m V k Q 2 9 s d W 1 u c z E u e 0 N v b H V t b j Y s N X 0 m c X V v d D s s J n F 1 b 3 Q 7 U 2 V j d G l v b j E v T E J M Q 2 h p X 3 B o N C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x C T E N o a V 9 w a D Q v Q X V 0 b 1 J l b W 9 2 Z W R D b 2 x 1 b W 5 z M S 5 7 Q 2 9 s d W 1 u M S w w f S Z x d W 9 0 O y w m c X V v d D t T Z W N 0 a W 9 u M S 9 M Q k x D a G l f c G g 0 L 0 F 1 d G 9 S Z W 1 v d m V k Q 2 9 s d W 1 u c z E u e 0 N v b H V t b j I s M X 0 m c X V v d D s s J n F 1 b 3 Q 7 U 2 V j d G l v b j E v T E J M Q 2 h p X 3 B o N C 9 B d X R v U m V t b 3 Z l Z E N v b H V t b n M x L n t D b 2 x 1 b W 4 z L D J 9 J n F 1 b 3 Q 7 L C Z x d W 9 0 O 1 N l Y 3 R p b 2 4 x L 0 x C T E N o a V 9 w a D Q v Q X V 0 b 1 J l b W 9 2 Z W R D b 2 x 1 b W 5 z M S 5 7 Q 2 9 s d W 1 u N C w z f S Z x d W 9 0 O y w m c X V v d D t T Z W N 0 a W 9 u M S 9 M Q k x D a G l f c G g 0 L 0 F 1 d G 9 S Z W 1 v d m V k Q 2 9 s d W 1 u c z E u e 0 N v b H V t b j U s N H 0 m c X V v d D s s J n F 1 b 3 Q 7 U 2 V j d G l v b j E v T E J M Q 2 h p X 3 B o N C 9 B d X R v U m V t b 3 Z l Z E N v b H V t b n M x L n t D b 2 x 1 b W 4 2 L D V 9 J n F 1 b 3 Q 7 L C Z x d W 9 0 O 1 N l Y 3 R p b 2 4 x L 0 x C T E N o a V 9 w a D Q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T E J M Q 2 h p X 3 B o N C I v P j w v U 3 R h Y m x l R W 5 0 c m l l c z 4 8 L 0 l 0 Z W 0 + P E l 0 Z W 0 + P E l 0 Z W 1 M b 2 N h d G l v b j 4 8 S X R l b V R 5 c G U + R m 9 y b X V s Y T w v S X R l b V R 5 c G U + P E l 0 Z W 1 Q Y X R o P l N l Y 3 R p b 2 4 x L 0 x C T E N o a V 9 w a D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M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M 1 Q w N z o 0 N j o z O S 4 w N j Q 1 N T A 2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E N o a V 9 w a D U v Q X V 0 b 1 J l b W 9 2 Z W R D b 2 x 1 b W 5 z M S 5 7 Q 2 9 s d W 1 u M S w w f S Z x d W 9 0 O y w m c X V v d D t T Z W N 0 a W 9 u M S 9 M Q k x D a G l f c G g 1 L 0 F 1 d G 9 S Z W 1 v d m V k Q 2 9 s d W 1 u c z E u e 0 N v b H V t b j I s M X 0 m c X V v d D s s J n F 1 b 3 Q 7 U 2 V j d G l v b j E v T E J M Q 2 h p X 3 B o N S 9 B d X R v U m V t b 3 Z l Z E N v b H V t b n M x L n t D b 2 x 1 b W 4 z L D J 9 J n F 1 b 3 Q 7 L C Z x d W 9 0 O 1 N l Y 3 R p b 2 4 x L 0 x C T E N o a V 9 w a D U v Q X V 0 b 1 J l b W 9 2 Z W R D b 2 x 1 b W 5 z M S 5 7 Q 2 9 s d W 1 u N C w z f S Z x d W 9 0 O y w m c X V v d D t T Z W N 0 a W 9 u M S 9 M Q k x D a G l f c G g 1 L 0 F 1 d G 9 S Z W 1 v d m V k Q 2 9 s d W 1 u c z E u e 0 N v b H V t b j U s N H 0 m c X V v d D s s J n F 1 b 3 Q 7 U 2 V j d G l v b j E v T E J M Q 2 h p X 3 B o N S 9 B d X R v U m V t b 3 Z l Z E N v b H V t b n M x L n t D b 2 x 1 b W 4 2 L D V 9 J n F 1 b 3 Q 7 L C Z x d W 9 0 O 1 N l Y 3 R p b 2 4 x L 0 x C T E N o a V 9 w a D U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D a G l f c G g 1 L 0 F 1 d G 9 S Z W 1 v d m V k Q 2 9 s d W 1 u c z E u e 0 N v b H V t b j E s M H 0 m c X V v d D s s J n F 1 b 3 Q 7 U 2 V j d G l v b j E v T E J M Q 2 h p X 3 B o N S 9 B d X R v U m V t b 3 Z l Z E N v b H V t b n M x L n t D b 2 x 1 b W 4 y L D F 9 J n F 1 b 3 Q 7 L C Z x d W 9 0 O 1 N l Y 3 R p b 2 4 x L 0 x C T E N o a V 9 w a D U v Q X V 0 b 1 J l b W 9 2 Z W R D b 2 x 1 b W 5 z M S 5 7 Q 2 9 s d W 1 u M y w y f S Z x d W 9 0 O y w m c X V v d D t T Z W N 0 a W 9 u M S 9 M Q k x D a G l f c G g 1 L 0 F 1 d G 9 S Z W 1 v d m V k Q 2 9 s d W 1 u c z E u e 0 N v b H V t b j Q s M 3 0 m c X V v d D s s J n F 1 b 3 Q 7 U 2 V j d G l v b j E v T E J M Q 2 h p X 3 B o N S 9 B d X R v U m V t b 3 Z l Z E N v b H V t b n M x L n t D b 2 x 1 b W 4 1 L D R 9 J n F 1 b 3 Q 7 L C Z x d W 9 0 O 1 N l Y 3 R p b 2 4 x L 0 x C T E N o a V 9 w a D U v Q X V 0 b 1 J l b W 9 2 Z W R D b 2 x 1 b W 5 z M S 5 7 Q 2 9 s d W 1 u N i w 1 f S Z x d W 9 0 O y w m c X V v d D t T Z W N 0 a W 9 u M S 9 M Q k x D a G l f c G g 1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x C T E N o a V 9 w a D U i L z 4 8 L 1 N 0 Y W J s Z U V u d H J p Z X M + P C 9 J d G V t P j x J d G V t P j x J d G V t T G 9 j Y X R p b 2 4 + P E l 0 Z W 1 U e X B l P k Z v c m 1 1 b G E 8 L 0 l 0 Z W 1 U e X B l P j x J d G V t U G F 0 a D 5 T Z W N 0 a W 9 u M S 9 M Q k x D a G l f c G g 3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z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N U M D c 6 N D g 6 M T M u M T k 1 O D A y M l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D a G l f c G g 3 L 0 F 1 d G 9 S Z W 1 v d m V k Q 2 9 s d W 1 u c z E u e 0 N v b H V t b j E s M H 0 m c X V v d D s s J n F 1 b 3 Q 7 U 2 V j d G l v b j E v T E J M Q 2 h p X 3 B o N y 9 B d X R v U m V t b 3 Z l Z E N v b H V t b n M x L n t D b 2 x 1 b W 4 y L D F 9 J n F 1 b 3 Q 7 L C Z x d W 9 0 O 1 N l Y 3 R p b 2 4 x L 0 x C T E N o a V 9 w a D c v Q X V 0 b 1 J l b W 9 2 Z W R D b 2 x 1 b W 5 z M S 5 7 Q 2 9 s d W 1 u M y w y f S Z x d W 9 0 O y w m c X V v d D t T Z W N 0 a W 9 u M S 9 M Q k x D a G l f c G g 3 L 0 F 1 d G 9 S Z W 1 v d m V k Q 2 9 s d W 1 u c z E u e 0 N v b H V t b j Q s M 3 0 m c X V v d D s s J n F 1 b 3 Q 7 U 2 V j d G l v b j E v T E J M Q 2 h p X 3 B o N y 9 B d X R v U m V t b 3 Z l Z E N v b H V t b n M x L n t D b 2 x 1 b W 4 1 L D R 9 J n F 1 b 3 Q 7 L C Z x d W 9 0 O 1 N l Y 3 R p b 2 4 x L 0 x C T E N o a V 9 w a D c v Q X V 0 b 1 J l b W 9 2 Z W R D b 2 x 1 b W 5 z M S 5 7 Q 2 9 s d W 1 u N i w 1 f S Z x d W 9 0 O y w m c X V v d D t T Z W N 0 a W 9 u M S 9 M Q k x D a G l f c G g 3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Q 2 h p X 3 B o N y 9 B d X R v U m V t b 3 Z l Z E N v b H V t b n M x L n t D b 2 x 1 b W 4 x L D B 9 J n F 1 b 3 Q 7 L C Z x d W 9 0 O 1 N l Y 3 R p b 2 4 x L 0 x C T E N o a V 9 w a D c v Q X V 0 b 1 J l b W 9 2 Z W R D b 2 x 1 b W 5 z M S 5 7 Q 2 9 s d W 1 u M i w x f S Z x d W 9 0 O y w m c X V v d D t T Z W N 0 a W 9 u M S 9 M Q k x D a G l f c G g 3 L 0 F 1 d G 9 S Z W 1 v d m V k Q 2 9 s d W 1 u c z E u e 0 N v b H V t b j M s M n 0 m c X V v d D s s J n F 1 b 3 Q 7 U 2 V j d G l v b j E v T E J M Q 2 h p X 3 B o N y 9 B d X R v U m V t b 3 Z l Z E N v b H V t b n M x L n t D b 2 x 1 b W 4 0 L D N 9 J n F 1 b 3 Q 7 L C Z x d W 9 0 O 1 N l Y 3 R p b 2 4 x L 0 x C T E N o a V 9 w a D c v Q X V 0 b 1 J l b W 9 2 Z W R D b 2 x 1 b W 5 z M S 5 7 Q 2 9 s d W 1 u N S w 0 f S Z x d W 9 0 O y w m c X V v d D t T Z W N 0 a W 9 u M S 9 M Q k x D a G l f c G g 3 L 0 F 1 d G 9 S Z W 1 v d m V k Q 2 9 s d W 1 u c z E u e 0 N v b H V t b j Y s N X 0 m c X V v d D s s J n F 1 b 3 Q 7 U 2 V j d G l v b j E v T E J M Q 2 h p X 3 B o N y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Q k x D a G l f c G g 3 I i 8 + P C 9 T d G F i b G V F b n R y a W V z P j w v S X R l b T 4 8 S X R l b T 4 8 S X R l b U x v Y 2 F 0 a W 9 u P j x J d G V t V H l w Z T 5 G b 3 J t d W x h P C 9 J d G V t V H l w Z T 4 8 S X R l b V B h d G g + U 2 V j d G l v b j E v T E J M Q 2 h p X 3 B o O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M i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z V D A 3 O j Q 4 O j M x L j I 2 M D g w N j l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Q 2 h p X 3 B o O S 9 B d X R v U m V t b 3 Z l Z E N v b H V t b n M x L n t D b 2 x 1 b W 4 x L D B 9 J n F 1 b 3 Q 7 L C Z x d W 9 0 O 1 N l Y 3 R p b 2 4 x L 0 x C T E N o a V 9 w a D k v Q X V 0 b 1 J l b W 9 2 Z W R D b 2 x 1 b W 5 z M S 5 7 Q 2 9 s d W 1 u M i w x f S Z x d W 9 0 O y w m c X V v d D t T Z W N 0 a W 9 u M S 9 M Q k x D a G l f c G g 5 L 0 F 1 d G 9 S Z W 1 v d m V k Q 2 9 s d W 1 u c z E u e 0 N v b H V t b j M s M n 0 m c X V v d D s s J n F 1 b 3 Q 7 U 2 V j d G l v b j E v T E J M Q 2 h p X 3 B o O S 9 B d X R v U m V t b 3 Z l Z E N v b H V t b n M x L n t D b 2 x 1 b W 4 0 L D N 9 J n F 1 b 3 Q 7 L C Z x d W 9 0 O 1 N l Y 3 R p b 2 4 x L 0 x C T E N o a V 9 w a D k v Q X V 0 b 1 J l b W 9 2 Z W R D b 2 x 1 b W 5 z M S 5 7 Q 2 9 s d W 1 u N S w 0 f S Z x d W 9 0 O y w m c X V v d D t T Z W N 0 a W 9 u M S 9 M Q k x D a G l f c G g 5 L 0 F 1 d G 9 S Z W 1 v d m V k Q 2 9 s d W 1 u c z E u e 0 N v b H V t b j Y s N X 0 m c X V v d D s s J n F 1 b 3 Q 7 U 2 V j d G l v b j E v T E J M Q 2 h p X 3 B o O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x C T E N o a V 9 w a D k v Q X V 0 b 1 J l b W 9 2 Z W R D b 2 x 1 b W 5 z M S 5 7 Q 2 9 s d W 1 u M S w w f S Z x d W 9 0 O y w m c X V v d D t T Z W N 0 a W 9 u M S 9 M Q k x D a G l f c G g 5 L 0 F 1 d G 9 S Z W 1 v d m V k Q 2 9 s d W 1 u c z E u e 0 N v b H V t b j I s M X 0 m c X V v d D s s J n F 1 b 3 Q 7 U 2 V j d G l v b j E v T E J M Q 2 h p X 3 B o O S 9 B d X R v U m V t b 3 Z l Z E N v b H V t b n M x L n t D b 2 x 1 b W 4 z L D J 9 J n F 1 b 3 Q 7 L C Z x d W 9 0 O 1 N l Y 3 R p b 2 4 x L 0 x C T E N o a V 9 w a D k v Q X V 0 b 1 J l b W 9 2 Z W R D b 2 x 1 b W 5 z M S 5 7 Q 2 9 s d W 1 u N C w z f S Z x d W 9 0 O y w m c X V v d D t T Z W N 0 a W 9 u M S 9 M Q k x D a G l f c G g 5 L 0 F 1 d G 9 S Z W 1 v d m V k Q 2 9 s d W 1 u c z E u e 0 N v b H V t b j U s N H 0 m c X V v d D s s J n F 1 b 3 Q 7 U 2 V j d G l v b j E v T E J M Q 2 h p X 3 B o O S 9 B d X R v U m V t b 3 Z l Z E N v b H V t b n M x L n t D b 2 x 1 b W 4 2 L D V 9 J n F 1 b 3 Q 7 L C Z x d W 9 0 O 1 N l Y 3 R p b 2 4 x L 0 x C T E N o a V 9 w a D k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T E J M Q 2 h p X 3 B o O S I v P j w v U 3 R h Y m x l R W 5 0 c m l l c z 4 8 L 0 l 0 Z W 0 + P E l 0 Z W 0 + P E l 0 Z W 1 M b 2 N h d G l v b j 4 8 S X R l b V R 5 c G U + R m 9 y b X V s Y T w v S X R l b V R 5 c G U + P E l 0 Z W 1 Q Y X R o P l N l Y 3 R p b 2 4 x L 0 x C T E N o a V 9 l Z H R h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M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M 1 Q w N z o 0 O D o 0 M y 4 2 M D g 3 M z Y 0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E N o a V 9 l Z H R h L 0 F 1 d G 9 S Z W 1 v d m V k Q 2 9 s d W 1 u c z E u e 0 N v b H V t b j E s M H 0 m c X V v d D s s J n F 1 b 3 Q 7 U 2 V j d G l v b j E v T E J M Q 2 h p X 2 V k d G E v Q X V 0 b 1 J l b W 9 2 Z W R D b 2 x 1 b W 5 z M S 5 7 Q 2 9 s d W 1 u M i w x f S Z x d W 9 0 O y w m c X V v d D t T Z W N 0 a W 9 u M S 9 M Q k x D a G l f Z W R 0 Y S 9 B d X R v U m V t b 3 Z l Z E N v b H V t b n M x L n t D b 2 x 1 b W 4 z L D J 9 J n F 1 b 3 Q 7 L C Z x d W 9 0 O 1 N l Y 3 R p b 2 4 x L 0 x C T E N o a V 9 l Z H R h L 0 F 1 d G 9 S Z W 1 v d m V k Q 2 9 s d W 1 u c z E u e 0 N v b H V t b j Q s M 3 0 m c X V v d D s s J n F 1 b 3 Q 7 U 2 V j d G l v b j E v T E J M Q 2 h p X 2 V k d G E v Q X V 0 b 1 J l b W 9 2 Z W R D b 2 x 1 b W 5 z M S 5 7 Q 2 9 s d W 1 u N S w 0 f S Z x d W 9 0 O y w m c X V v d D t T Z W N 0 a W 9 u M S 9 M Q k x D a G l f Z W R 0 Y S 9 B d X R v U m V t b 3 Z l Z E N v b H V t b n M x L n t D b 2 x 1 b W 4 2 L D V 9 J n F 1 b 3 Q 7 L C Z x d W 9 0 O 1 N l Y 3 R p b 2 4 x L 0 x C T E N o a V 9 l Z H R h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Q 2 h p X 2 V k d G E v Q X V 0 b 1 J l b W 9 2 Z W R D b 2 x 1 b W 5 z M S 5 7 Q 2 9 s d W 1 u M S w w f S Z x d W 9 0 O y w m c X V v d D t T Z W N 0 a W 9 u M S 9 M Q k x D a G l f Z W R 0 Y S 9 B d X R v U m V t b 3 Z l Z E N v b H V t b n M x L n t D b 2 x 1 b W 4 y L D F 9 J n F 1 b 3 Q 7 L C Z x d W 9 0 O 1 N l Y 3 R p b 2 4 x L 0 x C T E N o a V 9 l Z H R h L 0 F 1 d G 9 S Z W 1 v d m V k Q 2 9 s d W 1 u c z E u e 0 N v b H V t b j M s M n 0 m c X V v d D s s J n F 1 b 3 Q 7 U 2 V j d G l v b j E v T E J M Q 2 h p X 2 V k d G E v Q X V 0 b 1 J l b W 9 2 Z W R D b 2 x 1 b W 5 z M S 5 7 Q 2 9 s d W 1 u N C w z f S Z x d W 9 0 O y w m c X V v d D t T Z W N 0 a W 9 u M S 9 M Q k x D a G l f Z W R 0 Y S 9 B d X R v U m V t b 3 Z l Z E N v b H V t b n M x L n t D b 2 x 1 b W 4 1 L D R 9 J n F 1 b 3 Q 7 L C Z x d W 9 0 O 1 N l Y 3 R p b 2 4 x L 0 x C T E N o a V 9 l Z H R h L 0 F 1 d G 9 S Z W 1 v d m V k Q 2 9 s d W 1 u c z E u e 0 N v b H V t b j Y s N X 0 m c X V v d D s s J n F 1 b 3 Q 7 U 2 V j d G l v b j E v T E J M Q 2 h p X 2 V k d G E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T E J M Q 2 h p X 2 V k d G E i L z 4 8 L 1 N 0 Y W J s Z U V u d H J p Z X M + P C 9 J d G V t P j x J d G V t P j x J d G V t T G 9 j Y X R p b 2 4 + P E l 0 Z W 1 U e X B l P k Z v c m 1 1 b G E 8 L 0 l 0 Z W 1 U e X B l P j x J d G V t U G F 0 a D 5 T Z W N 0 a W 9 u M S 9 M Q k x D a G l f c n B t a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O C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z V D E w O j I 1 O j M w L j c 1 M j I x N z d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Q 2 h p X 3 J w b W k v Q X V 0 b 1 J l b W 9 2 Z W R D b 2 x 1 b W 5 z M S 5 7 Q 2 9 s d W 1 u M S w w f S Z x d W 9 0 O y w m c X V v d D t T Z W N 0 a W 9 u M S 9 M Q k x D a G l f c n B t a S 9 B d X R v U m V t b 3 Z l Z E N v b H V t b n M x L n t D b 2 x 1 b W 4 y L D F 9 J n F 1 b 3 Q 7 L C Z x d W 9 0 O 1 N l Y 3 R p b 2 4 x L 0 x C T E N o a V 9 y c G 1 p L 0 F 1 d G 9 S Z W 1 v d m V k Q 2 9 s d W 1 u c z E u e 0 N v b H V t b j M s M n 0 m c X V v d D s s J n F 1 b 3 Q 7 U 2 V j d G l v b j E v T E J M Q 2 h p X 3 J w b W k v Q X V 0 b 1 J l b W 9 2 Z W R D b 2 x 1 b W 5 z M S 5 7 Q 2 9 s d W 1 u N C w z f S Z x d W 9 0 O y w m c X V v d D t T Z W N 0 a W 9 u M S 9 M Q k x D a G l f c n B t a S 9 B d X R v U m V t b 3 Z l Z E N v b H V t b n M x L n t D b 2 x 1 b W 4 1 L D R 9 J n F 1 b 3 Q 7 L C Z x d W 9 0 O 1 N l Y 3 R p b 2 4 x L 0 x C T E N o a V 9 y c G 1 p L 0 F 1 d G 9 S Z W 1 v d m V k Q 2 9 s d W 1 u c z E u e 0 N v b H V t b j Y s N X 0 m c X V v d D s s J n F 1 b 3 Q 7 U 2 V j d G l v b j E v T E J M Q 2 h p X 3 J w b W k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D a G l f c n B t a S 9 B d X R v U m V t b 3 Z l Z E N v b H V t b n M x L n t D b 2 x 1 b W 4 x L D B 9 J n F 1 b 3 Q 7 L C Z x d W 9 0 O 1 N l Y 3 R p b 2 4 x L 0 x C T E N o a V 9 y c G 1 p L 0 F 1 d G 9 S Z W 1 v d m V k Q 2 9 s d W 1 u c z E u e 0 N v b H V t b j I s M X 0 m c X V v d D s s J n F 1 b 3 Q 7 U 2 V j d G l v b j E v T E J M Q 2 h p X 3 J w b W k v Q X V 0 b 1 J l b W 9 2 Z W R D b 2 x 1 b W 5 z M S 5 7 Q 2 9 s d W 1 u M y w y f S Z x d W 9 0 O y w m c X V v d D t T Z W N 0 a W 9 u M S 9 M Q k x D a G l f c n B t a S 9 B d X R v U m V t b 3 Z l Z E N v b H V t b n M x L n t D b 2 x 1 b W 4 0 L D N 9 J n F 1 b 3 Q 7 L C Z x d W 9 0 O 1 N l Y 3 R p b 2 4 x L 0 x C T E N o a V 9 y c G 1 p L 0 F 1 d G 9 S Z W 1 v d m V k Q 2 9 s d W 1 u c z E u e 0 N v b H V t b j U s N H 0 m c X V v d D s s J n F 1 b 3 Q 7 U 2 V j d G l v b j E v T E J M Q 2 h p X 3 J w b W k v Q X V 0 b 1 J l b W 9 2 Z W R D b 2 x 1 b W 5 z M S 5 7 Q 2 9 s d W 1 u N i w 1 f S Z x d W 9 0 O y w m c X V v d D t T Z W N 0 a W 9 u M S 9 M Q k x D a G l f c n B t a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Q k x D a G l f c n B t a S I v P j w v U 3 R h Y m x l R W 5 0 c m l l c z 4 8 L 0 l 0 Z W 0 + P E l 0 Z W 0 + P E l 0 Z W 1 M b 2 N h d G l v b j 4 8 S X R l b V R 5 c G U + R m 9 y b X V s Y T w v S X R l b V R 5 c G U + P E l 0 Z W 1 Q Y X R o P l N l Y 3 R p b 2 4 x L 0 x C T E N o a V 9 k b W V t U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O C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z V D E w O j I 1 O j Q 4 L j k 2 N z k 0 N z B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Q 2 h p X 2 R t Z W 1 S L 0 F 1 d G 9 S Z W 1 v d m V k Q 2 9 s d W 1 u c z E u e 0 N v b H V t b j E s M H 0 m c X V v d D s s J n F 1 b 3 Q 7 U 2 V j d G l v b j E v T E J M Q 2 h p X 2 R t Z W 1 S L 0 F 1 d G 9 S Z W 1 v d m V k Q 2 9 s d W 1 u c z E u e 0 N v b H V t b j I s M X 0 m c X V v d D s s J n F 1 b 3 Q 7 U 2 V j d G l v b j E v T E J M Q 2 h p X 2 R t Z W 1 S L 0 F 1 d G 9 S Z W 1 v d m V k Q 2 9 s d W 1 u c z E u e 0 N v b H V t b j M s M n 0 m c X V v d D s s J n F 1 b 3 Q 7 U 2 V j d G l v b j E v T E J M Q 2 h p X 2 R t Z W 1 S L 0 F 1 d G 9 S Z W 1 v d m V k Q 2 9 s d W 1 u c z E u e 0 N v b H V t b j Q s M 3 0 m c X V v d D s s J n F 1 b 3 Q 7 U 2 V j d G l v b j E v T E J M Q 2 h p X 2 R t Z W 1 S L 0 F 1 d G 9 S Z W 1 v d m V k Q 2 9 s d W 1 u c z E u e 0 N v b H V t b j U s N H 0 m c X V v d D s s J n F 1 b 3 Q 7 U 2 V j d G l v b j E v T E J M Q 2 h p X 2 R t Z W 1 S L 0 F 1 d G 9 S Z W 1 v d m V k Q 2 9 s d W 1 u c z E u e 0 N v b H V t b j Y s N X 0 m c X V v d D s s J n F 1 b 3 Q 7 U 2 V j d G l v b j E v T E J M Q 2 h p X 2 R t Z W 1 S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Q 2 h p X 2 R t Z W 1 S L 0 F 1 d G 9 S Z W 1 v d m V k Q 2 9 s d W 1 u c z E u e 0 N v b H V t b j E s M H 0 m c X V v d D s s J n F 1 b 3 Q 7 U 2 V j d G l v b j E v T E J M Q 2 h p X 2 R t Z W 1 S L 0 F 1 d G 9 S Z W 1 v d m V k Q 2 9 s d W 1 u c z E u e 0 N v b H V t b j I s M X 0 m c X V v d D s s J n F 1 b 3 Q 7 U 2 V j d G l v b j E v T E J M Q 2 h p X 2 R t Z W 1 S L 0 F 1 d G 9 S Z W 1 v d m V k Q 2 9 s d W 1 u c z E u e 0 N v b H V t b j M s M n 0 m c X V v d D s s J n F 1 b 3 Q 7 U 2 V j d G l v b j E v T E J M Q 2 h p X 2 R t Z W 1 S L 0 F 1 d G 9 S Z W 1 v d m V k Q 2 9 s d W 1 u c z E u e 0 N v b H V t b j Q s M 3 0 m c X V v d D s s J n F 1 b 3 Q 7 U 2 V j d G l v b j E v T E J M Q 2 h p X 2 R t Z W 1 S L 0 F 1 d G 9 S Z W 1 v d m V k Q 2 9 s d W 1 u c z E u e 0 N v b H V t b j U s N H 0 m c X V v d D s s J n F 1 b 3 Q 7 U 2 V j d G l v b j E v T E J M Q 2 h p X 2 R t Z W 1 S L 0 F 1 d G 9 S Z W 1 v d m V k Q 2 9 s d W 1 u c z E u e 0 N v b H V t b j Y s N X 0 m c X V v d D s s J n F 1 b 3 Q 7 U 2 V j d G l v b j E v T E J M Q 2 h p X 2 R t Z W 1 S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x C T E N o a V 9 k b W V t U i I v P j w v U 3 R h Y m x l R W 5 0 c m l l c z 4 8 L 0 l 0 Z W 0 + P E l 0 Z W 0 + P E l 0 Z W 1 M b 2 N h d G l v b j 4 8 S X R l b V R 5 c G U + R m 9 y b X V s Y T w v S X R l b V R 5 c G U + P E l 0 Z W 1 Q Y X R o P l N l Y 3 R p b 2 4 x L 0 x C T E N o a V 9 k b W V t Q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O S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z V D E w O j I 2 O j A 2 L j A 4 O D A 4 N z F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Q 2 h p X 2 R t Z W 1 C L 0 F 1 d G 9 S Z W 1 v d m V k Q 2 9 s d W 1 u c z E u e 0 N v b H V t b j E s M H 0 m c X V v d D s s J n F 1 b 3 Q 7 U 2 V j d G l v b j E v T E J M Q 2 h p X 2 R t Z W 1 C L 0 F 1 d G 9 S Z W 1 v d m V k Q 2 9 s d W 1 u c z E u e 0 N v b H V t b j I s M X 0 m c X V v d D s s J n F 1 b 3 Q 7 U 2 V j d G l v b j E v T E J M Q 2 h p X 2 R t Z W 1 C L 0 F 1 d G 9 S Z W 1 v d m V k Q 2 9 s d W 1 u c z E u e 0 N v b H V t b j M s M n 0 m c X V v d D s s J n F 1 b 3 Q 7 U 2 V j d G l v b j E v T E J M Q 2 h p X 2 R t Z W 1 C L 0 F 1 d G 9 S Z W 1 v d m V k Q 2 9 s d W 1 u c z E u e 0 N v b H V t b j Q s M 3 0 m c X V v d D s s J n F 1 b 3 Q 7 U 2 V j d G l v b j E v T E J M Q 2 h p X 2 R t Z W 1 C L 0 F 1 d G 9 S Z W 1 v d m V k Q 2 9 s d W 1 u c z E u e 0 N v b H V t b j U s N H 0 m c X V v d D s s J n F 1 b 3 Q 7 U 2 V j d G l v b j E v T E J M Q 2 h p X 2 R t Z W 1 C L 0 F 1 d G 9 S Z W 1 v d m V k Q 2 9 s d W 1 u c z E u e 0 N v b H V t b j Y s N X 0 m c X V v d D s s J n F 1 b 3 Q 7 U 2 V j d G l v b j E v T E J M Q 2 h p X 2 R t Z W 1 C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Q 2 h p X 2 R t Z W 1 C L 0 F 1 d G 9 S Z W 1 v d m V k Q 2 9 s d W 1 u c z E u e 0 N v b H V t b j E s M H 0 m c X V v d D s s J n F 1 b 3 Q 7 U 2 V j d G l v b j E v T E J M Q 2 h p X 2 R t Z W 1 C L 0 F 1 d G 9 S Z W 1 v d m V k Q 2 9 s d W 1 u c z E u e 0 N v b H V t b j I s M X 0 m c X V v d D s s J n F 1 b 3 Q 7 U 2 V j d G l v b j E v T E J M Q 2 h p X 2 R t Z W 1 C L 0 F 1 d G 9 S Z W 1 v d m V k Q 2 9 s d W 1 u c z E u e 0 N v b H V t b j M s M n 0 m c X V v d D s s J n F 1 b 3 Q 7 U 2 V j d G l v b j E v T E J M Q 2 h p X 2 R t Z W 1 C L 0 F 1 d G 9 S Z W 1 v d m V k Q 2 9 s d W 1 u c z E u e 0 N v b H V t b j Q s M 3 0 m c X V v d D s s J n F 1 b 3 Q 7 U 2 V j d G l v b j E v T E J M Q 2 h p X 2 R t Z W 1 C L 0 F 1 d G 9 S Z W 1 v d m V k Q 2 9 s d W 1 u c z E u e 0 N v b H V t b j U s N H 0 m c X V v d D s s J n F 1 b 3 Q 7 U 2 V j d G l v b j E v T E J M Q 2 h p X 2 R t Z W 1 C L 0 F 1 d G 9 S Z W 1 v d m V k Q 2 9 s d W 1 u c z E u e 0 N v b H V t b j Y s N X 0 m c X V v d D s s J n F 1 b 3 Q 7 U 2 V j d G l v b j E v T E J M Q 2 h p X 2 R t Z W 1 C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x C T E N o a V 9 k b W V t Q i I v P j w v U 3 R h Y m x l R W 5 0 c m l l c z 4 8 L 0 l 0 Z W 0 + P E l 0 Z W 0 + P E l 0 Z W 1 M b 2 N h d G l v b j 4 8 S X R l b V R 5 c G U + R m 9 y b X V s Y T w v S X R l b V R 5 c G U + P E l 0 Z W 1 Q Y X R o P l N l Y 3 R p b 2 4 x L 0 x C T E N o a V 9 Q Q l M l M k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U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M 1 Q x N D o x N T o x M S 4 z O T Q w M z U 0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E N o a V 9 Q Q l M r L 0 F 1 d G 9 S Z W 1 v d m V k Q 2 9 s d W 1 u c z E u e 0 N v b H V t b j E s M H 0 m c X V v d D s s J n F 1 b 3 Q 7 U 2 V j d G l v b j E v T E J M Q 2 h p X 1 B C U y s v Q X V 0 b 1 J l b W 9 2 Z W R D b 2 x 1 b W 5 z M S 5 7 Q 2 9 s d W 1 u M i w x f S Z x d W 9 0 O y w m c X V v d D t T Z W N 0 a W 9 u M S 9 M Q k x D a G l f U E J T K y 9 B d X R v U m V t b 3 Z l Z E N v b H V t b n M x L n t D b 2 x 1 b W 4 z L D J 9 J n F 1 b 3 Q 7 L C Z x d W 9 0 O 1 N l Y 3 R p b 2 4 x L 0 x C T E N o a V 9 Q Q l M r L 0 F 1 d G 9 S Z W 1 v d m V k Q 2 9 s d W 1 u c z E u e 0 N v b H V t b j Q s M 3 0 m c X V v d D s s J n F 1 b 3 Q 7 U 2 V j d G l v b j E v T E J M Q 2 h p X 1 B C U y s v Q X V 0 b 1 J l b W 9 2 Z W R D b 2 x 1 b W 5 z M S 5 7 Q 2 9 s d W 1 u N S w 0 f S Z x d W 9 0 O y w m c X V v d D t T Z W N 0 a W 9 u M S 9 M Q k x D a G l f U E J T K y 9 B d X R v U m V t b 3 Z l Z E N v b H V t b n M x L n t D b 2 x 1 b W 4 2 L D V 9 J n F 1 b 3 Q 7 L C Z x d W 9 0 O 1 N l Y 3 R p b 2 4 x L 0 x C T E N o a V 9 Q Q l M r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Q 2 h p X 1 B C U y s v Q X V 0 b 1 J l b W 9 2 Z W R D b 2 x 1 b W 5 z M S 5 7 Q 2 9 s d W 1 u M S w w f S Z x d W 9 0 O y w m c X V v d D t T Z W N 0 a W 9 u M S 9 M Q k x D a G l f U E J T K y 9 B d X R v U m V t b 3 Z l Z E N v b H V t b n M x L n t D b 2 x 1 b W 4 y L D F 9 J n F 1 b 3 Q 7 L C Z x d W 9 0 O 1 N l Y 3 R p b 2 4 x L 0 x C T E N o a V 9 Q Q l M r L 0 F 1 d G 9 S Z W 1 v d m V k Q 2 9 s d W 1 u c z E u e 0 N v b H V t b j M s M n 0 m c X V v d D s s J n F 1 b 3 Q 7 U 2 V j d G l v b j E v T E J M Q 2 h p X 1 B C U y s v Q X V 0 b 1 J l b W 9 2 Z W R D b 2 x 1 b W 5 z M S 5 7 Q 2 9 s d W 1 u N C w z f S Z x d W 9 0 O y w m c X V v d D t T Z W N 0 a W 9 u M S 9 M Q k x D a G l f U E J T K y 9 B d X R v U m V t b 3 Z l Z E N v b H V t b n M x L n t D b 2 x 1 b W 4 1 L D R 9 J n F 1 b 3 Q 7 L C Z x d W 9 0 O 1 N l Y 3 R p b 2 4 x L 0 x C T E N o a V 9 Q Q l M r L 0 F 1 d G 9 S Z W 1 v d m V k Q 2 9 s d W 1 u c z E u e 0 N v b H V t b j Y s N X 0 m c X V v d D s s J n F 1 b 3 Q 7 U 2 V j d G l v b j E v T E J M Q 2 h p X 1 B C U y s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T E J M Q 2 h p X 1 B C U y I v P j w v U 3 R h Y m x l R W 5 0 c m l l c z 4 8 L 0 l 0 Z W 0 + P E l 0 Z W 0 + P E l 0 Z W 1 M b 2 N h d G l v b j 4 8 S X R l b V R 5 c G U + R m 9 y b X V s Y T w v S X R l b V R 5 c G U + P E l 0 Z W 1 Q Y X R o P l N l Y 3 R p b 2 4 x L 0 x C T E N o a V 9 Q Q l M t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y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N U M T Q 6 M T U 6 M j M u N z I x M j A y N l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D a G l f U E J T L S 9 B d X R v U m V t b 3 Z l Z E N v b H V t b n M x L n t D b 2 x 1 b W 4 x L D B 9 J n F 1 b 3 Q 7 L C Z x d W 9 0 O 1 N l Y 3 R p b 2 4 x L 0 x C T E N o a V 9 Q Q l M t L 0 F 1 d G 9 S Z W 1 v d m V k Q 2 9 s d W 1 u c z E u e 0 N v b H V t b j I s M X 0 m c X V v d D s s J n F 1 b 3 Q 7 U 2 V j d G l v b j E v T E J M Q 2 h p X 1 B C U y 0 v Q X V 0 b 1 J l b W 9 2 Z W R D b 2 x 1 b W 5 z M S 5 7 Q 2 9 s d W 1 u M y w y f S Z x d W 9 0 O y w m c X V v d D t T Z W N 0 a W 9 u M S 9 M Q k x D a G l f U E J T L S 9 B d X R v U m V t b 3 Z l Z E N v b H V t b n M x L n t D b 2 x 1 b W 4 0 L D N 9 J n F 1 b 3 Q 7 L C Z x d W 9 0 O 1 N l Y 3 R p b 2 4 x L 0 x C T E N o a V 9 Q Q l M t L 0 F 1 d G 9 S Z W 1 v d m V k Q 2 9 s d W 1 u c z E u e 0 N v b H V t b j U s N H 0 m c X V v d D s s J n F 1 b 3 Q 7 U 2 V j d G l v b j E v T E J M Q 2 h p X 1 B C U y 0 v Q X V 0 b 1 J l b W 9 2 Z W R D b 2 x 1 b W 5 z M S 5 7 Q 2 9 s d W 1 u N i w 1 f S Z x d W 9 0 O y w m c X V v d D t T Z W N 0 a W 9 u M S 9 M Q k x D a G l f U E J T L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x C T E N o a V 9 Q Q l M t L 0 F 1 d G 9 S Z W 1 v d m V k Q 2 9 s d W 1 u c z E u e 0 N v b H V t b j E s M H 0 m c X V v d D s s J n F 1 b 3 Q 7 U 2 V j d G l v b j E v T E J M Q 2 h p X 1 B C U y 0 v Q X V 0 b 1 J l b W 9 2 Z W R D b 2 x 1 b W 5 z M S 5 7 Q 2 9 s d W 1 u M i w x f S Z x d W 9 0 O y w m c X V v d D t T Z W N 0 a W 9 u M S 9 M Q k x D a G l f U E J T L S 9 B d X R v U m V t b 3 Z l Z E N v b H V t b n M x L n t D b 2 x 1 b W 4 z L D J 9 J n F 1 b 3 Q 7 L C Z x d W 9 0 O 1 N l Y 3 R p b 2 4 x L 0 x C T E N o a V 9 Q Q l M t L 0 F 1 d G 9 S Z W 1 v d m V k Q 2 9 s d W 1 u c z E u e 0 N v b H V t b j Q s M 3 0 m c X V v d D s s J n F 1 b 3 Q 7 U 2 V j d G l v b j E v T E J M Q 2 h p X 1 B C U y 0 v Q X V 0 b 1 J l b W 9 2 Z W R D b 2 x 1 b W 5 z M S 5 7 Q 2 9 s d W 1 u N S w 0 f S Z x d W 9 0 O y w m c X V v d D t T Z W N 0 a W 9 u M S 9 M Q k x D a G l f U E J T L S 9 B d X R v U m V t b 3 Z l Z E N v b H V t b n M x L n t D b 2 x 1 b W 4 2 L D V 9 J n F 1 b 3 Q 7 L C Z x d W 9 0 O 1 N l Y 3 R p b 2 4 x L 0 x C T E N o a V 9 Q Q l M t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x C T E N o a V 9 Q Q l N f M i I v P j w v U 3 R h Y m x l R W 5 0 c m l l c z 4 8 L 0 l 0 Z W 0 + P E l 0 Z W 0 + P E l 0 Z W 1 M b 2 N h d G l v b j 4 8 S X R l b V R 5 c G U + R m 9 y b X V s Y T w v S X R l b V R 5 c G U + P E l 0 Z W 1 Q Y X R o P l N l Y 3 R p b 2 4 x L 0 x C T F B M T F 9 w a D Q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z U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O V Q w N z o 0 M D o y O S 4 y N T I y M D E 1 W i I v P j x F b n R y e S B U e X B l P S J G a W x s Q 2 9 s d W 1 u V H l w Z X M i I F Z h b H V l P S J z Q m d Z R 0 J n W U d C Z 1 l H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Q T E x f c G g 0 L 0 F 1 d G 9 S Z W 1 v d m V k Q 2 9 s d W 1 u c z E u e 0 N v b H V t b j E s M H 0 m c X V v d D s s J n F 1 b 3 Q 7 U 2 V j d G l v b j E v T E J M U E x M X 3 B o N C 9 B d X R v U m V t b 3 Z l Z E N v b H V t b n M x L n t D b 2 x 1 b W 4 y L D F 9 J n F 1 b 3 Q 7 L C Z x d W 9 0 O 1 N l Y 3 R p b 2 4 x L 0 x C T F B M T F 9 w a D Q v Q X V 0 b 1 J l b W 9 2 Z W R D b 2 x 1 b W 5 z M S 5 7 Q 2 9 s d W 1 u M y w y f S Z x d W 9 0 O y w m c X V v d D t T Z W N 0 a W 9 u M S 9 M Q k x Q T E x f c G g 0 L 0 F 1 d G 9 S Z W 1 v d m V k Q 2 9 s d W 1 u c z E u e 0 N v b H V t b j Q s M 3 0 m c X V v d D s s J n F 1 b 3 Q 7 U 2 V j d G l v b j E v T E J M U E x M X 3 B o N C 9 B d X R v U m V t b 3 Z l Z E N v b H V t b n M x L n t D b 2 x 1 b W 4 1 L D R 9 J n F 1 b 3 Q 7 L C Z x d W 9 0 O 1 N l Y 3 R p b 2 4 x L 0 x C T F B M T F 9 w a D Q v Q X V 0 b 1 J l b W 9 2 Z W R D b 2 x 1 b W 5 z M S 5 7 Q 2 9 s d W 1 u N i w 1 f S Z x d W 9 0 O y w m c X V v d D t T Z W N 0 a W 9 u M S 9 M Q k x Q T E x f c G g 0 L 0 F 1 d G 9 S Z W 1 v d m V k Q 2 9 s d W 1 u c z E u e 0 N v b H V t b j c s N n 0 m c X V v d D s s J n F 1 b 3 Q 7 U 2 V j d G l v b j E v T E J M U E x M X 3 B o N C 9 B d X R v U m V t b 3 Z l Z E N v b H V t b n M x L n t D b 2 x 1 b W 4 4 L D d 9 J n F 1 b 3 Q 7 L C Z x d W 9 0 O 1 N l Y 3 R p b 2 4 x L 0 x C T F B M T F 9 w a D Q v Q X V 0 b 1 J l b W 9 2 Z W R D b 2 x 1 b W 5 z M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M Q k x Q T E x f c G g 0 L 0 F 1 d G 9 S Z W 1 v d m V k Q 2 9 s d W 1 u c z E u e 0 N v b H V t b j E s M H 0 m c X V v d D s s J n F 1 b 3 Q 7 U 2 V j d G l v b j E v T E J M U E x M X 3 B o N C 9 B d X R v U m V t b 3 Z l Z E N v b H V t b n M x L n t D b 2 x 1 b W 4 y L D F 9 J n F 1 b 3 Q 7 L C Z x d W 9 0 O 1 N l Y 3 R p b 2 4 x L 0 x C T F B M T F 9 w a D Q v Q X V 0 b 1 J l b W 9 2 Z W R D b 2 x 1 b W 5 z M S 5 7 Q 2 9 s d W 1 u M y w y f S Z x d W 9 0 O y w m c X V v d D t T Z W N 0 a W 9 u M S 9 M Q k x Q T E x f c G g 0 L 0 F 1 d G 9 S Z W 1 v d m V k Q 2 9 s d W 1 u c z E u e 0 N v b H V t b j Q s M 3 0 m c X V v d D s s J n F 1 b 3 Q 7 U 2 V j d G l v b j E v T E J M U E x M X 3 B o N C 9 B d X R v U m V t b 3 Z l Z E N v b H V t b n M x L n t D b 2 x 1 b W 4 1 L D R 9 J n F 1 b 3 Q 7 L C Z x d W 9 0 O 1 N l Y 3 R p b 2 4 x L 0 x C T F B M T F 9 w a D Q v Q X V 0 b 1 J l b W 9 2 Z W R D b 2 x 1 b W 5 z M S 5 7 Q 2 9 s d W 1 u N i w 1 f S Z x d W 9 0 O y w m c X V v d D t T Z W N 0 a W 9 u M S 9 M Q k x Q T E x f c G g 0 L 0 F 1 d G 9 S Z W 1 v d m V k Q 2 9 s d W 1 u c z E u e 0 N v b H V t b j c s N n 0 m c X V v d D s s J n F 1 b 3 Q 7 U 2 V j d G l v b j E v T E J M U E x M X 3 B o N C 9 B d X R v U m V t b 3 Z l Z E N v b H V t b n M x L n t D b 2 x 1 b W 4 4 L D d 9 J n F 1 b 3 Q 7 L C Z x d W 9 0 O 1 N l Y 3 R p b 2 4 x L 0 x C T F B M T F 9 w a D Q v Q X V 0 b 1 J l b W 9 2 Z W R D b 2 x 1 b W 5 z M S 5 7 Q 2 9 s d W 1 u O S w 4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T E J M U E x M X 3 B o N C I v P j w v U 3 R h Y m x l R W 5 0 c m l l c z 4 8 L 0 l 0 Z W 0 + P E l 0 Z W 0 + P E l 0 Z W 1 M b 2 N h d G l v b j 4 8 S X R l b V R 5 c G U + R m 9 y b X V s Y T w v S X R l b V R 5 c G U + P E l 0 Z W 1 Q Y X R o P l N l Y 3 R p b 2 4 x L 0 x C T F B M T F 9 w a D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g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O V Q x M T o y N D o w M i 4 y N D I 5 M j c 3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F B M T F 9 w a D U v Q X V 0 b 1 J l b W 9 2 Z W R D b 2 x 1 b W 5 z M S 5 7 Q 2 9 s d W 1 u M S w w f S Z x d W 9 0 O y w m c X V v d D t T Z W N 0 a W 9 u M S 9 M Q k x Q T E x f c G g 1 L 0 F 1 d G 9 S Z W 1 v d m V k Q 2 9 s d W 1 u c z E u e 0 N v b H V t b j I s M X 0 m c X V v d D s s J n F 1 b 3 Q 7 U 2 V j d G l v b j E v T E J M U E x M X 3 B o N S 9 B d X R v U m V t b 3 Z l Z E N v b H V t b n M x L n t D b 2 x 1 b W 4 z L D J 9 J n F 1 b 3 Q 7 L C Z x d W 9 0 O 1 N l Y 3 R p b 2 4 x L 0 x C T F B M T F 9 w a D U v Q X V 0 b 1 J l b W 9 2 Z W R D b 2 x 1 b W 5 z M S 5 7 Q 2 9 s d W 1 u N C w z f S Z x d W 9 0 O y w m c X V v d D t T Z W N 0 a W 9 u M S 9 M Q k x Q T E x f c G g 1 L 0 F 1 d G 9 S Z W 1 v d m V k Q 2 9 s d W 1 u c z E u e 0 N v b H V t b j U s N H 0 m c X V v d D s s J n F 1 b 3 Q 7 U 2 V j d G l v b j E v T E J M U E x M X 3 B o N S 9 B d X R v U m V t b 3 Z l Z E N v b H V t b n M x L n t D b 2 x 1 b W 4 2 L D V 9 J n F 1 b 3 Q 7 L C Z x d W 9 0 O 1 N l Y 3 R p b 2 4 x L 0 x C T F B M T F 9 w a D U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Q T E x f c G g 1 L 0 F 1 d G 9 S Z W 1 v d m V k Q 2 9 s d W 1 u c z E u e 0 N v b H V t b j E s M H 0 m c X V v d D s s J n F 1 b 3 Q 7 U 2 V j d G l v b j E v T E J M U E x M X 3 B o N S 9 B d X R v U m V t b 3 Z l Z E N v b H V t b n M x L n t D b 2 x 1 b W 4 y L D F 9 J n F 1 b 3 Q 7 L C Z x d W 9 0 O 1 N l Y 3 R p b 2 4 x L 0 x C T F B M T F 9 w a D U v Q X V 0 b 1 J l b W 9 2 Z W R D b 2 x 1 b W 5 z M S 5 7 Q 2 9 s d W 1 u M y w y f S Z x d W 9 0 O y w m c X V v d D t T Z W N 0 a W 9 u M S 9 M Q k x Q T E x f c G g 1 L 0 F 1 d G 9 S Z W 1 v d m V k Q 2 9 s d W 1 u c z E u e 0 N v b H V t b j Q s M 3 0 m c X V v d D s s J n F 1 b 3 Q 7 U 2 V j d G l v b j E v T E J M U E x M X 3 B o N S 9 B d X R v U m V t b 3 Z l Z E N v b H V t b n M x L n t D b 2 x 1 b W 4 1 L D R 9 J n F 1 b 3 Q 7 L C Z x d W 9 0 O 1 N l Y 3 R p b 2 4 x L 0 x C T F B M T F 9 w a D U v Q X V 0 b 1 J l b W 9 2 Z W R D b 2 x 1 b W 5 z M S 5 7 Q 2 9 s d W 1 u N i w 1 f S Z x d W 9 0 O y w m c X V v d D t T Z W N 0 a W 9 u M S 9 M Q k x Q T E x f c G g 1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x C T F B M T F 9 w a D U i L z 4 8 L 1 N 0 Y W J s Z U V u d H J p Z X M + P C 9 J d G V t P j x J d G V t P j x J d G V t T G 9 j Y X R p b 2 4 + P E l 0 Z W 1 U e X B l P k Z v c m 1 1 b G E 8 L 0 l 0 Z W 1 U e X B l P j x J d G V t U G F 0 a D 5 T Z W N 0 a W 9 u M S 9 M Q k x Q T E x f c G g 5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Q 4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T l U M T U 6 M T U 6 M j E u M z Q 5 N z I 5 M F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Q T E x f c G g 5 L 0 F 1 d G 9 S Z W 1 v d m V k Q 2 9 s d W 1 u c z E u e 0 N v b H V t b j E s M H 0 m c X V v d D s s J n F 1 b 3 Q 7 U 2 V j d G l v b j E v T E J M U E x M X 3 B o O S 9 B d X R v U m V t b 3 Z l Z E N v b H V t b n M x L n t D b 2 x 1 b W 4 y L D F 9 J n F 1 b 3 Q 7 L C Z x d W 9 0 O 1 N l Y 3 R p b 2 4 x L 0 x C T F B M T F 9 w a D k v Q X V 0 b 1 J l b W 9 2 Z W R D b 2 x 1 b W 5 z M S 5 7 Q 2 9 s d W 1 u M y w y f S Z x d W 9 0 O y w m c X V v d D t T Z W N 0 a W 9 u M S 9 M Q k x Q T E x f c G g 5 L 0 F 1 d G 9 S Z W 1 v d m V k Q 2 9 s d W 1 u c z E u e 0 N v b H V t b j Q s M 3 0 m c X V v d D s s J n F 1 b 3 Q 7 U 2 V j d G l v b j E v T E J M U E x M X 3 B o O S 9 B d X R v U m V t b 3 Z l Z E N v b H V t b n M x L n t D b 2 x 1 b W 4 1 L D R 9 J n F 1 b 3 Q 7 L C Z x d W 9 0 O 1 N l Y 3 R p b 2 4 x L 0 x C T F B M T F 9 w a D k v Q X V 0 b 1 J l b W 9 2 Z W R D b 2 x 1 b W 5 z M S 5 7 Q 2 9 s d W 1 u N i w 1 f S Z x d W 9 0 O y w m c X V v d D t T Z W N 0 a W 9 u M S 9 M Q k x Q T E x f c G g 5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U E x M X 3 B o O S 9 B d X R v U m V t b 3 Z l Z E N v b H V t b n M x L n t D b 2 x 1 b W 4 x L D B 9 J n F 1 b 3 Q 7 L C Z x d W 9 0 O 1 N l Y 3 R p b 2 4 x L 0 x C T F B M T F 9 w a D k v Q X V 0 b 1 J l b W 9 2 Z W R D b 2 x 1 b W 5 z M S 5 7 Q 2 9 s d W 1 u M i w x f S Z x d W 9 0 O y w m c X V v d D t T Z W N 0 a W 9 u M S 9 M Q k x Q T E x f c G g 5 L 0 F 1 d G 9 S Z W 1 v d m V k Q 2 9 s d W 1 u c z E u e 0 N v b H V t b j M s M n 0 m c X V v d D s s J n F 1 b 3 Q 7 U 2 V j d G l v b j E v T E J M U E x M X 3 B o O S 9 B d X R v U m V t b 3 Z l Z E N v b H V t b n M x L n t D b 2 x 1 b W 4 0 L D N 9 J n F 1 b 3 Q 7 L C Z x d W 9 0 O 1 N l Y 3 R p b 2 4 x L 0 x C T F B M T F 9 w a D k v Q X V 0 b 1 J l b W 9 2 Z W R D b 2 x 1 b W 5 z M S 5 7 Q 2 9 s d W 1 u N S w 0 f S Z x d W 9 0 O y w m c X V v d D t T Z W N 0 a W 9 u M S 9 M Q k x Q T E x f c G g 5 L 0 F 1 d G 9 S Z W 1 v d m V k Q 2 9 s d W 1 u c z E u e 0 N v b H V t b j Y s N X 0 m c X V v d D s s J n F 1 b 3 Q 7 U 2 V j d G l v b j E v T E J M U E x M X 3 B o O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Q k x Q T E x f c G g 5 I i 8 + P C 9 T d G F i b G V F b n R y a W V z P j w v S X R l b T 4 8 S X R l b T 4 8 S X R l b U x v Y 2 F 0 a W 9 u P j x J d G V t V H l w Z T 5 G b 3 J t d W x h P C 9 J d G V t V H l w Z T 4 8 S X R l b V B h d G g + U 2 V j d G l v b j E v T E J M U E x M X 0 V E V E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z E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x O V Q x N T o x N z o y N C 4 w M D Q 4 M T Y 1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F B M T F 9 F R F R B L 0 F 1 d G 9 S Z W 1 v d m V k Q 2 9 s d W 1 u c z E u e 0 N v b H V t b j E s M H 0 m c X V v d D s s J n F 1 b 3 Q 7 U 2 V j d G l v b j E v T E J M U E x M X 0 V E V E E v Q X V 0 b 1 J l b W 9 2 Z W R D b 2 x 1 b W 5 z M S 5 7 Q 2 9 s d W 1 u M i w x f S Z x d W 9 0 O y w m c X V v d D t T Z W N 0 a W 9 u M S 9 M Q k x Q T E x f R U R U Q S 9 B d X R v U m V t b 3 Z l Z E N v b H V t b n M x L n t D b 2 x 1 b W 4 z L D J 9 J n F 1 b 3 Q 7 L C Z x d W 9 0 O 1 N l Y 3 R p b 2 4 x L 0 x C T F B M T F 9 F R F R B L 0 F 1 d G 9 S Z W 1 v d m V k Q 2 9 s d W 1 u c z E u e 0 N v b H V t b j Q s M 3 0 m c X V v d D s s J n F 1 b 3 Q 7 U 2 V j d G l v b j E v T E J M U E x M X 0 V E V E E v Q X V 0 b 1 J l b W 9 2 Z W R D b 2 x 1 b W 5 z M S 5 7 Q 2 9 s d W 1 u N S w 0 f S Z x d W 9 0 O y w m c X V v d D t T Z W N 0 a W 9 u M S 9 M Q k x Q T E x f R U R U Q S 9 B d X R v U m V t b 3 Z l Z E N v b H V t b n M x L n t D b 2 x 1 b W 4 2 L D V 9 J n F 1 b 3 Q 7 L C Z x d W 9 0 O 1 N l Y 3 R p b 2 4 x L 0 x C T F B M T F 9 F R F R B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U E x M X 0 V E V E E v Q X V 0 b 1 J l b W 9 2 Z W R D b 2 x 1 b W 5 z M S 5 7 Q 2 9 s d W 1 u M S w w f S Z x d W 9 0 O y w m c X V v d D t T Z W N 0 a W 9 u M S 9 M Q k x Q T E x f R U R U Q S 9 B d X R v U m V t b 3 Z l Z E N v b H V t b n M x L n t D b 2 x 1 b W 4 y L D F 9 J n F 1 b 3 Q 7 L C Z x d W 9 0 O 1 N l Y 3 R p b 2 4 x L 0 x C T F B M T F 9 F R F R B L 0 F 1 d G 9 S Z W 1 v d m V k Q 2 9 s d W 1 u c z E u e 0 N v b H V t b j M s M n 0 m c X V v d D s s J n F 1 b 3 Q 7 U 2 V j d G l v b j E v T E J M U E x M X 0 V E V E E v Q X V 0 b 1 J l b W 9 2 Z W R D b 2 x 1 b W 5 z M S 5 7 Q 2 9 s d W 1 u N C w z f S Z x d W 9 0 O y w m c X V v d D t T Z W N 0 a W 9 u M S 9 M Q k x Q T E x f R U R U Q S 9 B d X R v U m V t b 3 Z l Z E N v b H V t b n M x L n t D b 2 x 1 b W 4 1 L D R 9 J n F 1 b 3 Q 7 L C Z x d W 9 0 O 1 N l Y 3 R p b 2 4 x L 0 x C T F B M T F 9 F R F R B L 0 F 1 d G 9 S Z W 1 v d m V k Q 2 9 s d W 1 u c z E u e 0 N v b H V t b j Y s N X 0 m c X V v d D s s J n F 1 b 3 Q 7 U 2 V j d G l v b j E v T E J M U E x M X 0 V E V E E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T E J M U E x M X 0 V E V E E i L z 4 8 L 1 N 0 Y W J s Z U V u d H J p Z X M + P C 9 J d G V t P j x J d G V t P j x J d G V t T G 9 j Y X R p b 2 4 + P E l 0 Z W 1 U e X B l P k Z v c m 1 1 b G E 8 L 0 l 0 Z W 1 U e X B l P j x J d G V t U G F 0 a D 5 T Z W N 0 a W 9 u M S 9 M Q k x Q T E x f c n B t a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y N y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5 V D E 1 O j E 4 O j E 4 L j I 0 O T I 5 M T J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U E x M X 3 J w b W k v Q X V 0 b 1 J l b W 9 2 Z W R D b 2 x 1 b W 5 z M S 5 7 Q 2 9 s d W 1 u M S w w f S Z x d W 9 0 O y w m c X V v d D t T Z W N 0 a W 9 u M S 9 M Q k x Q T E x f c n B t a S 9 B d X R v U m V t b 3 Z l Z E N v b H V t b n M x L n t D b 2 x 1 b W 4 y L D F 9 J n F 1 b 3 Q 7 L C Z x d W 9 0 O 1 N l Y 3 R p b 2 4 x L 0 x C T F B M T F 9 y c G 1 p L 0 F 1 d G 9 S Z W 1 v d m V k Q 2 9 s d W 1 u c z E u e 0 N v b H V t b j M s M n 0 m c X V v d D s s J n F 1 b 3 Q 7 U 2 V j d G l v b j E v T E J M U E x M X 3 J w b W k v Q X V 0 b 1 J l b W 9 2 Z W R D b 2 x 1 b W 5 z M S 5 7 Q 2 9 s d W 1 u N C w z f S Z x d W 9 0 O y w m c X V v d D t T Z W N 0 a W 9 u M S 9 M Q k x Q T E x f c n B t a S 9 B d X R v U m V t b 3 Z l Z E N v b H V t b n M x L n t D b 2 x 1 b W 4 1 L D R 9 J n F 1 b 3 Q 7 L C Z x d W 9 0 O 1 N l Y 3 R p b 2 4 x L 0 x C T F B M T F 9 y c G 1 p L 0 F 1 d G 9 S Z W 1 v d m V k Q 2 9 s d W 1 u c z E u e 0 N v b H V t b j Y s N X 0 m c X V v d D s s J n F 1 b 3 Q 7 U 2 V j d G l v b j E v T E J M U E x M X 3 J w b W k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Q T E x f c n B t a S 9 B d X R v U m V t b 3 Z l Z E N v b H V t b n M x L n t D b 2 x 1 b W 4 x L D B 9 J n F 1 b 3 Q 7 L C Z x d W 9 0 O 1 N l Y 3 R p b 2 4 x L 0 x C T F B M T F 9 y c G 1 p L 0 F 1 d G 9 S Z W 1 v d m V k Q 2 9 s d W 1 u c z E u e 0 N v b H V t b j I s M X 0 m c X V v d D s s J n F 1 b 3 Q 7 U 2 V j d G l v b j E v T E J M U E x M X 3 J w b W k v Q X V 0 b 1 J l b W 9 2 Z W R D b 2 x 1 b W 5 z M S 5 7 Q 2 9 s d W 1 u M y w y f S Z x d W 9 0 O y w m c X V v d D t T Z W N 0 a W 9 u M S 9 M Q k x Q T E x f c n B t a S 9 B d X R v U m V t b 3 Z l Z E N v b H V t b n M x L n t D b 2 x 1 b W 4 0 L D N 9 J n F 1 b 3 Q 7 L C Z x d W 9 0 O 1 N l Y 3 R p b 2 4 x L 0 x C T F B M T F 9 y c G 1 p L 0 F 1 d G 9 S Z W 1 v d m V k Q 2 9 s d W 1 u c z E u e 0 N v b H V t b j U s N H 0 m c X V v d D s s J n F 1 b 3 Q 7 U 2 V j d G l v b j E v T E J M U E x M X 3 J w b W k v Q X V 0 b 1 J l b W 9 2 Z W R D b 2 x 1 b W 5 z M S 5 7 Q 2 9 s d W 1 u N i w 1 f S Z x d W 9 0 O y w m c X V v d D t T Z W N 0 a W 9 u M S 9 M Q k x Q T E x f c n B t a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Q k x Q T E x f c n B t a S I v P j w v U 3 R h Y m x l R W 5 0 c m l l c z 4 8 L 0 l 0 Z W 0 + P E l 0 Z W 0 + P E l 0 Z W 1 M b 2 N h d G l v b j 4 8 S X R l b V R 5 c G U + R m 9 y b X V s Y T w v S X R l b V R 5 c G U + P E l 0 Z W 1 Q Y X R o P l N l Y 3 R p b 2 4 x L 0 x C T F B M T F 9 k b W V t U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y N y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E 5 V D E 1 O j E 4 O j M 3 L j I z O T E z M D B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U E x M X 2 R t Z W 1 S L 0 F 1 d G 9 S Z W 1 v d m V k Q 2 9 s d W 1 u c z E u e 0 N v b H V t b j E s M H 0 m c X V v d D s s J n F 1 b 3 Q 7 U 2 V j d G l v b j E v T E J M U E x M X 2 R t Z W 1 S L 0 F 1 d G 9 S Z W 1 v d m V k Q 2 9 s d W 1 u c z E u e 0 N v b H V t b j I s M X 0 m c X V v d D s s J n F 1 b 3 Q 7 U 2 V j d G l v b j E v T E J M U E x M X 2 R t Z W 1 S L 0 F 1 d G 9 S Z W 1 v d m V k Q 2 9 s d W 1 u c z E u e 0 N v b H V t b j M s M n 0 m c X V v d D s s J n F 1 b 3 Q 7 U 2 V j d G l v b j E v T E J M U E x M X 2 R t Z W 1 S L 0 F 1 d G 9 S Z W 1 v d m V k Q 2 9 s d W 1 u c z E u e 0 N v b H V t b j Q s M 3 0 m c X V v d D s s J n F 1 b 3 Q 7 U 2 V j d G l v b j E v T E J M U E x M X 2 R t Z W 1 S L 0 F 1 d G 9 S Z W 1 v d m V k Q 2 9 s d W 1 u c z E u e 0 N v b H V t b j U s N H 0 m c X V v d D s s J n F 1 b 3 Q 7 U 2 V j d G l v b j E v T E J M U E x M X 2 R t Z W 1 S L 0 F 1 d G 9 S Z W 1 v d m V k Q 2 9 s d W 1 u c z E u e 0 N v b H V t b j Y s N X 0 m c X V v d D s s J n F 1 b 3 Q 7 U 2 V j d G l v b j E v T E J M U E x M X 2 R t Z W 1 S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U E x M X 2 R t Z W 1 S L 0 F 1 d G 9 S Z W 1 v d m V k Q 2 9 s d W 1 u c z E u e 0 N v b H V t b j E s M H 0 m c X V v d D s s J n F 1 b 3 Q 7 U 2 V j d G l v b j E v T E J M U E x M X 2 R t Z W 1 S L 0 F 1 d G 9 S Z W 1 v d m V k Q 2 9 s d W 1 u c z E u e 0 N v b H V t b j I s M X 0 m c X V v d D s s J n F 1 b 3 Q 7 U 2 V j d G l v b j E v T E J M U E x M X 2 R t Z W 1 S L 0 F 1 d G 9 S Z W 1 v d m V k Q 2 9 s d W 1 u c z E u e 0 N v b H V t b j M s M n 0 m c X V v d D s s J n F 1 b 3 Q 7 U 2 V j d G l v b j E v T E J M U E x M X 2 R t Z W 1 S L 0 F 1 d G 9 S Z W 1 v d m V k Q 2 9 s d W 1 u c z E u e 0 N v b H V t b j Q s M 3 0 m c X V v d D s s J n F 1 b 3 Q 7 U 2 V j d G l v b j E v T E J M U E x M X 2 R t Z W 1 S L 0 F 1 d G 9 S Z W 1 v d m V k Q 2 9 s d W 1 u c z E u e 0 N v b H V t b j U s N H 0 m c X V v d D s s J n F 1 b 3 Q 7 U 2 V j d G l v b j E v T E J M U E x M X 2 R t Z W 1 S L 0 F 1 d G 9 S Z W 1 v d m V k Q 2 9 s d W 1 u c z E u e 0 N v b H V t b j Y s N X 0 m c X V v d D s s J n F 1 b 3 Q 7 U 2 V j d G l v b j E v T E J M U E x M X 2 R t Z W 1 S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x C T F B M T F 9 k b W V t U i I v P j w v U 3 R h Y m x l R W 5 0 c m l l c z 4 8 L 0 l 0 Z W 0 + P E l 0 Z W 0 + P E l 0 Z W 1 M b 2 N h d G l v b j 4 8 S X R l b V R 5 c G U + R m 9 y b X V s Y T w v S X R l b V R 5 c G U + P E l 0 Z W 1 Q Y X R o P l N l Y 3 R p b 2 4 x L 0 x C T F B M T F 9 k b W V t Q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0 M C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I w V D A 3 O j U 1 O j Q z L j g 1 O T M 1 N j R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U E x M X 2 R t Z W 1 C L 0 F 1 d G 9 S Z W 1 v d m V k Q 2 9 s d W 1 u c z E u e 0 N v b H V t b j E s M H 0 m c X V v d D s s J n F 1 b 3 Q 7 U 2 V j d G l v b j E v T E J M U E x M X 2 R t Z W 1 C L 0 F 1 d G 9 S Z W 1 v d m V k Q 2 9 s d W 1 u c z E u e 0 N v b H V t b j I s M X 0 m c X V v d D s s J n F 1 b 3 Q 7 U 2 V j d G l v b j E v T E J M U E x M X 2 R t Z W 1 C L 0 F 1 d G 9 S Z W 1 v d m V k Q 2 9 s d W 1 u c z E u e 0 N v b H V t b j M s M n 0 m c X V v d D s s J n F 1 b 3 Q 7 U 2 V j d G l v b j E v T E J M U E x M X 2 R t Z W 1 C L 0 F 1 d G 9 S Z W 1 v d m V k Q 2 9 s d W 1 u c z E u e 0 N v b H V t b j Q s M 3 0 m c X V v d D s s J n F 1 b 3 Q 7 U 2 V j d G l v b j E v T E J M U E x M X 2 R t Z W 1 C L 0 F 1 d G 9 S Z W 1 v d m V k Q 2 9 s d W 1 u c z E u e 0 N v b H V t b j U s N H 0 m c X V v d D s s J n F 1 b 3 Q 7 U 2 V j d G l v b j E v T E J M U E x M X 2 R t Z W 1 C L 0 F 1 d G 9 S Z W 1 v d m V k Q 2 9 s d W 1 u c z E u e 0 N v b H V t b j Y s N X 0 m c X V v d D s s J n F 1 b 3 Q 7 U 2 V j d G l v b j E v T E J M U E x M X 2 R t Z W 1 C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U E x M X 2 R t Z W 1 C L 0 F 1 d G 9 S Z W 1 v d m V k Q 2 9 s d W 1 u c z E u e 0 N v b H V t b j E s M H 0 m c X V v d D s s J n F 1 b 3 Q 7 U 2 V j d G l v b j E v T E J M U E x M X 2 R t Z W 1 C L 0 F 1 d G 9 S Z W 1 v d m V k Q 2 9 s d W 1 u c z E u e 0 N v b H V t b j I s M X 0 m c X V v d D s s J n F 1 b 3 Q 7 U 2 V j d G l v b j E v T E J M U E x M X 2 R t Z W 1 C L 0 F 1 d G 9 S Z W 1 v d m V k Q 2 9 s d W 1 u c z E u e 0 N v b H V t b j M s M n 0 m c X V v d D s s J n F 1 b 3 Q 7 U 2 V j d G l v b j E v T E J M U E x M X 2 R t Z W 1 C L 0 F 1 d G 9 S Z W 1 v d m V k Q 2 9 s d W 1 u c z E u e 0 N v b H V t b j Q s M 3 0 m c X V v d D s s J n F 1 b 3 Q 7 U 2 V j d G l v b j E v T E J M U E x M X 2 R t Z W 1 C L 0 F 1 d G 9 S Z W 1 v d m V k Q 2 9 s d W 1 u c z E u e 0 N v b H V t b j U s N H 0 m c X V v d D s s J n F 1 b 3 Q 7 U 2 V j d G l v b j E v T E J M U E x M X 2 R t Z W 1 C L 0 F 1 d G 9 S Z W 1 v d m V k Q 2 9 s d W 1 u c z E u e 0 N v b H V t b j Y s N X 0 m c X V v d D s s J n F 1 b 3 Q 7 U 2 V j d G l v b j E v T E J M U E x M X 2 R t Z W 1 C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x C T F B M T F 9 k b W V t Q i I v P j w v U 3 R h Y m x l R W 5 0 c m l l c z 4 8 L 0 l 0 Z W 0 + P E l 0 Z W 0 + P E l 0 Z W 1 M b 2 N h d G l v b j 4 8 S X R l b V R 5 c G U + R m 9 y b X V s Y T w v S X R l b V R 5 c G U + P E l 0 Z W 1 Q Y X R o P l N l Y 3 R p b 2 4 x L 0 x C T F B M T F 9 Q Q l M l M k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z Q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y M F Q w N z o 1 N j o x N S 4 0 N j k 3 M j U y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F B M T F 9 Q Q l M r L 0 F 1 d G 9 S Z W 1 v d m V k Q 2 9 s d W 1 u c z E u e 0 N v b H V t b j E s M H 0 m c X V v d D s s J n F 1 b 3 Q 7 U 2 V j d G l v b j E v T E J M U E x M X 1 B C U y s v Q X V 0 b 1 J l b W 9 2 Z W R D b 2 x 1 b W 5 z M S 5 7 Q 2 9 s d W 1 u M i w x f S Z x d W 9 0 O y w m c X V v d D t T Z W N 0 a W 9 u M S 9 M Q k x Q T E x f U E J T K y 9 B d X R v U m V t b 3 Z l Z E N v b H V t b n M x L n t D b 2 x 1 b W 4 z L D J 9 J n F 1 b 3 Q 7 L C Z x d W 9 0 O 1 N l Y 3 R p b 2 4 x L 0 x C T F B M T F 9 Q Q l M r L 0 F 1 d G 9 S Z W 1 v d m V k Q 2 9 s d W 1 u c z E u e 0 N v b H V t b j Q s M 3 0 m c X V v d D s s J n F 1 b 3 Q 7 U 2 V j d G l v b j E v T E J M U E x M X 1 B C U y s v Q X V 0 b 1 J l b W 9 2 Z W R D b 2 x 1 b W 5 z M S 5 7 Q 2 9 s d W 1 u N S w 0 f S Z x d W 9 0 O y w m c X V v d D t T Z W N 0 a W 9 u M S 9 M Q k x Q T E x f U E J T K y 9 B d X R v U m V t b 3 Z l Z E N v b H V t b n M x L n t D b 2 x 1 b W 4 2 L D V 9 J n F 1 b 3 Q 7 L C Z x d W 9 0 O 1 N l Y 3 R p b 2 4 x L 0 x C T F B M T F 9 Q Q l M r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U E x M X 1 B C U y s v Q X V 0 b 1 J l b W 9 2 Z W R D b 2 x 1 b W 5 z M S 5 7 Q 2 9 s d W 1 u M S w w f S Z x d W 9 0 O y w m c X V v d D t T Z W N 0 a W 9 u M S 9 M Q k x Q T E x f U E J T K y 9 B d X R v U m V t b 3 Z l Z E N v b H V t b n M x L n t D b 2 x 1 b W 4 y L D F 9 J n F 1 b 3 Q 7 L C Z x d W 9 0 O 1 N l Y 3 R p b 2 4 x L 0 x C T F B M T F 9 Q Q l M r L 0 F 1 d G 9 S Z W 1 v d m V k Q 2 9 s d W 1 u c z E u e 0 N v b H V t b j M s M n 0 m c X V v d D s s J n F 1 b 3 Q 7 U 2 V j d G l v b j E v T E J M U E x M X 1 B C U y s v Q X V 0 b 1 J l b W 9 2 Z W R D b 2 x 1 b W 5 z M S 5 7 Q 2 9 s d W 1 u N C w z f S Z x d W 9 0 O y w m c X V v d D t T Z W N 0 a W 9 u M S 9 M Q k x Q T E x f U E J T K y 9 B d X R v U m V t b 3 Z l Z E N v b H V t b n M x L n t D b 2 x 1 b W 4 1 L D R 9 J n F 1 b 3 Q 7 L C Z x d W 9 0 O 1 N l Y 3 R p b 2 4 x L 0 x C T F B M T F 9 Q Q l M r L 0 F 1 d G 9 S Z W 1 v d m V k Q 2 9 s d W 1 u c z E u e 0 N v b H V t b j Y s N X 0 m c X V v d D s s J n F 1 b 3 Q 7 U 2 V j d G l v b j E v T E J M U E x M X 1 B C U y s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T E J M U E x M X 1 B C U y I v P j w v U 3 R h Y m x l R W 5 0 c m l l c z 4 8 L 0 l 0 Z W 0 + P E l 0 Z W 0 + P E l 0 Z W 1 M b 2 N h d G l v b j 4 8 S X R l b V R 5 c G U + R m 9 y b X V s Y T w v S X R l b V R 5 c G U + P E l 0 Z W 1 Q Y X R o P l N l Y 3 R p b 2 4 x L 0 x C T F B M T F 9 Q Q l M t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0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j B U M D c 6 N T Y 6 N D M u M j g y N D I y O V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Q T E x f U E J T L S 9 B d X R v U m V t b 3 Z l Z E N v b H V t b n M x L n t D b 2 x 1 b W 4 x L D B 9 J n F 1 b 3 Q 7 L C Z x d W 9 0 O 1 N l Y 3 R p b 2 4 x L 0 x C T F B M T F 9 Q Q l M t L 0 F 1 d G 9 S Z W 1 v d m V k Q 2 9 s d W 1 u c z E u e 0 N v b H V t b j I s M X 0 m c X V v d D s s J n F 1 b 3 Q 7 U 2 V j d G l v b j E v T E J M U E x M X 1 B C U y 0 v Q X V 0 b 1 J l b W 9 2 Z W R D b 2 x 1 b W 5 z M S 5 7 Q 2 9 s d W 1 u M y w y f S Z x d W 9 0 O y w m c X V v d D t T Z W N 0 a W 9 u M S 9 M Q k x Q T E x f U E J T L S 9 B d X R v U m V t b 3 Z l Z E N v b H V t b n M x L n t D b 2 x 1 b W 4 0 L D N 9 J n F 1 b 3 Q 7 L C Z x d W 9 0 O 1 N l Y 3 R p b 2 4 x L 0 x C T F B M T F 9 Q Q l M t L 0 F 1 d G 9 S Z W 1 v d m V k Q 2 9 s d W 1 u c z E u e 0 N v b H V t b j U s N H 0 m c X V v d D s s J n F 1 b 3 Q 7 U 2 V j d G l v b j E v T E J M U E x M X 1 B C U y 0 v Q X V 0 b 1 J l b W 9 2 Z W R D b 2 x 1 b W 5 z M S 5 7 Q 2 9 s d W 1 u N i w 1 f S Z x d W 9 0 O y w m c X V v d D t T Z W N 0 a W 9 u M S 9 M Q k x Q T E x f U E J T L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x C T F B M T F 9 Q Q l M t L 0 F 1 d G 9 S Z W 1 v d m V k Q 2 9 s d W 1 u c z E u e 0 N v b H V t b j E s M H 0 m c X V v d D s s J n F 1 b 3 Q 7 U 2 V j d G l v b j E v T E J M U E x M X 1 B C U y 0 v Q X V 0 b 1 J l b W 9 2 Z W R D b 2 x 1 b W 5 z M S 5 7 Q 2 9 s d W 1 u M i w x f S Z x d W 9 0 O y w m c X V v d D t T Z W N 0 a W 9 u M S 9 M Q k x Q T E x f U E J T L S 9 B d X R v U m V t b 3 Z l Z E N v b H V t b n M x L n t D b 2 x 1 b W 4 z L D J 9 J n F 1 b 3 Q 7 L C Z x d W 9 0 O 1 N l Y 3 R p b 2 4 x L 0 x C T F B M T F 9 Q Q l M t L 0 F 1 d G 9 S Z W 1 v d m V k Q 2 9 s d W 1 u c z E u e 0 N v b H V t b j Q s M 3 0 m c X V v d D s s J n F 1 b 3 Q 7 U 2 V j d G l v b j E v T E J M U E x M X 1 B C U y 0 v Q X V 0 b 1 J l b W 9 2 Z W R D b 2 x 1 b W 5 z M S 5 7 Q 2 9 s d W 1 u N S w 0 f S Z x d W 9 0 O y w m c X V v d D t T Z W N 0 a W 9 u M S 9 M Q k x Q T E x f U E J T L S 9 B d X R v U m V t b 3 Z l Z E N v b H V t b n M x L n t D b 2 x 1 b W 4 2 L D V 9 J n F 1 b 3 Q 7 L C Z x d W 9 0 O 1 N l Y 3 R p b 2 4 x L 0 x C T F B M T F 9 Q Q l M t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x C T F B M T F 9 Q Q l N f M i I v P j w v U 3 R h Y m x l R W 5 0 c m l l c z 4 8 L 0 l 0 Z W 0 + P E l 0 Z W 0 + P E l 0 Z W 1 M b 2 N h d G l v b j 4 8 S X R l b V R 5 c G U + R m 9 y b X V s Y T w v S X R l b V R 5 c G U + P E l 0 Z W 1 Q Y X R o P l N l Y 3 R p b 2 4 x L 0 x C T E d l b F 9 w a D V f d H J 1 Z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j B U M T A 6 M T E 6 M z c u M T I y N j Q z N l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H Z W x f c G g 1 X 3 R y d W U v Q X V 0 b 1 J l b W 9 2 Z W R D b 2 x 1 b W 5 z M S 5 7 Q 2 9 s d W 1 u M S w w f S Z x d W 9 0 O y w m c X V v d D t T Z W N 0 a W 9 u M S 9 M Q k x H Z W x f c G g 1 X 3 R y d W U v Q X V 0 b 1 J l b W 9 2 Z W R D b 2 x 1 b W 5 z M S 5 7 Q 2 9 s d W 1 u M i w x f S Z x d W 9 0 O y w m c X V v d D t T Z W N 0 a W 9 u M S 9 M Q k x H Z W x f c G g 1 X 3 R y d W U v Q X V 0 b 1 J l b W 9 2 Z W R D b 2 x 1 b W 5 z M S 5 7 Q 2 9 s d W 1 u M y w y f S Z x d W 9 0 O y w m c X V v d D t T Z W N 0 a W 9 u M S 9 M Q k x H Z W x f c G g 1 X 3 R y d W U v Q X V 0 b 1 J l b W 9 2 Z W R D b 2 x 1 b W 5 z M S 5 7 Q 2 9 s d W 1 u N C w z f S Z x d W 9 0 O y w m c X V v d D t T Z W N 0 a W 9 u M S 9 M Q k x H Z W x f c G g 1 X 3 R y d W U v Q X V 0 b 1 J l b W 9 2 Z W R D b 2 x 1 b W 5 z M S 5 7 Q 2 9 s d W 1 u N S w 0 f S Z x d W 9 0 O y w m c X V v d D t T Z W N 0 a W 9 u M S 9 M Q k x H Z W x f c G g 1 X 3 R y d W U v Q X V 0 b 1 J l b W 9 2 Z W R D b 2 x 1 b W 5 z M S 5 7 Q 2 9 s d W 1 u N i w 1 f S Z x d W 9 0 O y w m c X V v d D t T Z W N 0 a W 9 u M S 9 M Q k x H Z W x f c G g 1 X 3 R y d W U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H Z W x f c G g 1 X 3 R y d W U v Q X V 0 b 1 J l b W 9 2 Z W R D b 2 x 1 b W 5 z M S 5 7 Q 2 9 s d W 1 u M S w w f S Z x d W 9 0 O y w m c X V v d D t T Z W N 0 a W 9 u M S 9 M Q k x H Z W x f c G g 1 X 3 R y d W U v Q X V 0 b 1 J l b W 9 2 Z W R D b 2 x 1 b W 5 z M S 5 7 Q 2 9 s d W 1 u M i w x f S Z x d W 9 0 O y w m c X V v d D t T Z W N 0 a W 9 u M S 9 M Q k x H Z W x f c G g 1 X 3 R y d W U v Q X V 0 b 1 J l b W 9 2 Z W R D b 2 x 1 b W 5 z M S 5 7 Q 2 9 s d W 1 u M y w y f S Z x d W 9 0 O y w m c X V v d D t T Z W N 0 a W 9 u M S 9 M Q k x H Z W x f c G g 1 X 3 R y d W U v Q X V 0 b 1 J l b W 9 2 Z W R D b 2 x 1 b W 5 z M S 5 7 Q 2 9 s d W 1 u N C w z f S Z x d W 9 0 O y w m c X V v d D t T Z W N 0 a W 9 u M S 9 M Q k x H Z W x f c G g 1 X 3 R y d W U v Q X V 0 b 1 J l b W 9 2 Z W R D b 2 x 1 b W 5 z M S 5 7 Q 2 9 s d W 1 u N S w 0 f S Z x d W 9 0 O y w m c X V v d D t T Z W N 0 a W 9 u M S 9 M Q k x H Z W x f c G g 1 X 3 R y d W U v Q X V 0 b 1 J l b W 9 2 Z W R D b 2 x 1 b W 5 z M S 5 7 Q 2 9 s d W 1 u N i w 1 f S Z x d W 9 0 O y w m c X V v d D t T Z W N 0 a W 9 u M S 9 M Q k x H Z W x f c G g 1 X 3 R y d W U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b W 9 B b G d f c G g 0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B b G d f c G g 0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0 F M Z 1 9 w a D U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0 F M Z 1 9 w a D U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1 v Q U x n X 3 B o N y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1 v Q U x n X 3 B o N y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B T G d f c G g 5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B T G d f c G g 5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0 F s Z 1 9 S U E 1 J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B b G d f U l B N S S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B b G d f Z G 1 l b V I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0 F s Z 1 9 k b W V t U i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B b G d f Z G 1 l b U I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0 F s Z 1 9 k b W V t Q i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B b G d f c G J z J T J C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B b G d f c G J z J T J C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0 F s Z 1 9 w Y n M t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B b G d f c G J z L S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R 2 V s X 3 B o N C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E d l b F 9 w a D Q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E d l b F 9 w a D U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H Z W x f c G g 1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H Z W x f c G g 3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R 2 V s X 3 B o O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E d l b F 9 l Z H R h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R 2 V s X 3 J w b W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H Z W x f Z G 1 l b V I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H Z W x f Z G 1 l b U I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H Z W x f c G J z J T J C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R 2 V s X 3 B i c y 0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D a G l f c G g 0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Q 2 h p X 3 B o N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E N o a V 9 w a D c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D a G l f c G g 5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Q 2 h p X 2 V k d G E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D a G l f c n B t a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E N o a V 9 k b W V t U i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E N o a V 9 k b W V t Q i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E N o a V 9 Q Q l M l M k I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D a G l f U E J T L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F B M T F 9 w a D Q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Q T E x f c G g 0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Q T E x f c G g 1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U E x M X 3 B o N S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U E x M X 3 B o O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F B M T F 9 w a D k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F B M T F 9 F R F R B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U E x M X 0 V E V E E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F B M T F 9 y c G 1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U E x M X 3 J w b W k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F B M T F 9 k b W V t U i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F B M T F 9 k b W V t U i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U E x M X 2 R t Z W 1 C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U E x M X 2 R t Z W 1 C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Q T E x f U E J T J T J C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U E x M X 1 B C U y U y Q i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U E x M X 1 B C U y 0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Q T E x f U E J T L S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R 2 V s X 3 B o N V 9 0 c n V l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R 2 V s X 3 B o N V 9 0 c n V l L 0 N h b W J p Y X I l M j B 0 a X B v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7 R n X z x q M A T 5 W 5 t w K / U O 3 V A A A A A A I A A A A A A B B m A A A A A Q A A I A A A A C M r 7 F r 6 w 7 G 9 o K 5 / i X t s u g V Y R C l U L B a H W V h l r r / g V t o N A A A A A A 6 A A A A A A g A A I A A A A C N g Y Q 1 E m Z Z b I G z c e g f d Q p p K q 8 7 b e T Z c f 1 Y S + h v L l F K e U A A A A B x q f I w J u d i e U P R 9 2 k i 6 9 + i 4 E y 8 s W Q V p H c M a V Y p i G M k 0 C f V 1 o b U 0 d D 2 U 3 D c N 9 O c 3 v 2 N n D w I A n y g y J B j 7 Y K R L f p a 8 s k + Z q / H W Q 3 s j S + S s k q w t Q A A A A J m b m V K E / Q d + 6 C Z n F p n v R V M 3 E J 3 u n Z r V C z u 0 7 9 O 1 V z j U x f E 8 G M E M V T v 7 R R d P o s n K e f g P o a 2 V l y d Y V l R / i 0 / d Q i Q = < / D a t a M a s h u p > 
</file>

<file path=customXml/itemProps1.xml><?xml version="1.0" encoding="utf-8"?>
<ds:datastoreItem xmlns:ds="http://schemas.openxmlformats.org/officeDocument/2006/customXml" ds:itemID="{35593A83-103A-4884-96D6-96D5492F9F1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moAlg_ph4</vt:lpstr>
      <vt:lpstr>moALg_ph5</vt:lpstr>
      <vt:lpstr>moALg_ph7</vt:lpstr>
      <vt:lpstr>moALg_ph9</vt:lpstr>
      <vt:lpstr>moAlg_RPMI</vt:lpstr>
      <vt:lpstr>moAlg_dmemR</vt:lpstr>
      <vt:lpstr>moAlg_dmemB</vt:lpstr>
      <vt:lpstr>moAlg_pbs+</vt:lpstr>
      <vt:lpstr>moAlg_pbs-</vt:lpstr>
      <vt:lpstr>Hoja1</vt:lpstr>
      <vt:lpstr>LBLChi_ph4</vt:lpstr>
      <vt:lpstr>LBLChi_ph5</vt:lpstr>
      <vt:lpstr>LBLChi_ph7</vt:lpstr>
      <vt:lpstr>LBLChi_ph9</vt:lpstr>
      <vt:lpstr>LBLChi_edta</vt:lpstr>
      <vt:lpstr>LBLChi_rpmi</vt:lpstr>
      <vt:lpstr>LBLChi_dmemR</vt:lpstr>
      <vt:lpstr>LBLChi_dmemB</vt:lpstr>
      <vt:lpstr>LBLChi_PBS+</vt:lpstr>
      <vt:lpstr>LBLChi_PBS-</vt:lpstr>
      <vt:lpstr>Hoja3</vt:lpstr>
      <vt:lpstr>LBLPLL_ph4</vt:lpstr>
      <vt:lpstr>LBLPLL_ph5</vt:lpstr>
      <vt:lpstr>LBLPLL_PH7</vt:lpstr>
      <vt:lpstr>LBLPLL_ph9</vt:lpstr>
      <vt:lpstr>LBLPLL_EDTA</vt:lpstr>
      <vt:lpstr>LBLPLL_rpmi</vt:lpstr>
      <vt:lpstr>LBLPLL_dmemR</vt:lpstr>
      <vt:lpstr>LBLPLL_dmemB</vt:lpstr>
      <vt:lpstr>LBLPLL_PBS+</vt:lpstr>
      <vt:lpstr>LBLPLL_PBS-</vt:lpstr>
      <vt:lpstr>Hoja5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Inma</dc:creator>
  <cp:lastModifiedBy>Maria Inmaculada Garcia Briega</cp:lastModifiedBy>
  <dcterms:created xsi:type="dcterms:W3CDTF">2021-10-08T08:09:55Z</dcterms:created>
  <dcterms:modified xsi:type="dcterms:W3CDTF">2022-10-06T14:11:08Z</dcterms:modified>
</cp:coreProperties>
</file>