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upvedues-my.sharepoint.com/personal/lcalduq_upv_edu_es/Documents/UPV/TFM/TFM/"/>
    </mc:Choice>
  </mc:AlternateContent>
  <xr:revisionPtr revIDLastSave="974" documentId="8_{64D76E76-0AAC-4D28-A7AE-250F67BB2500}" xr6:coauthVersionLast="47" xr6:coauthVersionMax="47" xr10:uidLastSave="{5A85D79E-F949-4549-8C7F-72D123EEA54E}"/>
  <bookViews>
    <workbookView xWindow="-120" yWindow="-120" windowWidth="19440" windowHeight="11640" firstSheet="20" activeTab="21" xr2:uid="{181DDC35-29F0-45F0-B436-9A897FEDDA4D}"/>
  </bookViews>
  <sheets>
    <sheet name="MUESTRA 1.2" sheetId="19" r:id="rId1"/>
    <sheet name="MUESTRA 1.1" sheetId="20" r:id="rId2"/>
    <sheet name="MUESTRA 2 BD TOTAL" sheetId="9" r:id="rId3"/>
    <sheet name="4.13 018 de 2015" sheetId="7" r:id="rId4"/>
    <sheet name="4.12 005 de 2015" sheetId="4" r:id="rId5"/>
    <sheet name="4.11 004 de 2015" sheetId="5" r:id="rId6"/>
    <sheet name="4.10 002 de 2015" sheetId="6" r:id="rId7"/>
    <sheet name="4.9 001 de 2015" sheetId="8" r:id="rId8"/>
    <sheet name="4.8 009 de 2014" sheetId="3" r:id="rId9"/>
    <sheet name="4.7 008 de 2014" sheetId="10" r:id="rId10"/>
    <sheet name="4.6 007 de 2014" sheetId="11" r:id="rId11"/>
    <sheet name="4.5 006 de 2014" sheetId="12" r:id="rId12"/>
    <sheet name="4.4 005 de 2014" sheetId="13" r:id="rId13"/>
    <sheet name="4.3 004 de 2014" sheetId="14" r:id="rId14"/>
    <sheet name="4.2 003 de 2014" sheetId="15" r:id="rId15"/>
    <sheet name="4.1 002 de 2014" sheetId="16" r:id="rId16"/>
    <sheet name="5. QUINTA GENERACION" sheetId="21" r:id="rId17"/>
    <sheet name="3. TERCERA GENERACION" sheetId="22" r:id="rId18"/>
    <sheet name="2. SEGUNDA GENERACION" sheetId="23" r:id="rId19"/>
    <sheet name="1. PRIMERA GENERACION" sheetId="24" r:id="rId20"/>
    <sheet name="Riesgos" sheetId="25" r:id="rId21"/>
    <sheet name="APP iniciativa privada (RESUME)" sheetId="26" r:id="rId22"/>
    <sheet name="APP iniciativa publica (RESUME)" sheetId="27" r:id="rId23"/>
  </sheets>
  <definedNames>
    <definedName name="_xlnm._FilterDatabase" localSheetId="15" hidden="1">'4.1 002 de 2014'!$A$2:$CR$12</definedName>
    <definedName name="_xlnm._FilterDatabase" localSheetId="6" hidden="1">'4.10 002 de 2015'!$A$2:$CR$13</definedName>
    <definedName name="_xlnm._FilterDatabase" localSheetId="5" hidden="1">'4.11 004 de 2015'!$A$2:$CR$16</definedName>
    <definedName name="_xlnm._FilterDatabase" localSheetId="4" hidden="1">'4.12 005 de 2015'!$A$2:$CQ$25</definedName>
    <definedName name="_xlnm._FilterDatabase" localSheetId="3" hidden="1">'4.13 018 de 2015'!$A$2:$CR$15</definedName>
    <definedName name="_xlnm._FilterDatabase" localSheetId="14" hidden="1">'4.2 003 de 2014'!$A$2:$CR$15</definedName>
    <definedName name="_xlnm._FilterDatabase" localSheetId="13" hidden="1">'4.3 004 de 2014'!$A$2:$CR$20</definedName>
    <definedName name="_xlnm._FilterDatabase" localSheetId="12" hidden="1">'4.4 005 de 2014'!$A$2:$CR$15</definedName>
    <definedName name="_xlnm._FilterDatabase" localSheetId="11" hidden="1">'4.5 006 de 2014'!$A$2:$CR$9</definedName>
    <definedName name="_xlnm._FilterDatabase" localSheetId="10" hidden="1">'4.6 007 de 2014'!$A$2:$CR$17</definedName>
    <definedName name="_xlnm._FilterDatabase" localSheetId="9" hidden="1">'4.7 008 de 2014'!$A$2:$CR$16</definedName>
    <definedName name="_xlnm._FilterDatabase" localSheetId="8" hidden="1">'4.8 009 de 2014'!$A$1:$BC$19</definedName>
    <definedName name="_xlnm._FilterDatabase" localSheetId="7" hidden="1">'4.9 001 de 2015'!$A$2:$CR$7</definedName>
    <definedName name="_xlnm._FilterDatabase" localSheetId="1" hidden="1">'MUESTRA 1.1'!$A$3:$AO$37</definedName>
    <definedName name="_xlnm._FilterDatabase" localSheetId="0" hidden="1">'MUESTRA 1.2'!$A$3:$BZ$38</definedName>
    <definedName name="_xlnm._FilterDatabase" localSheetId="2" hidden="1">'MUESTRA 2 BD TOTAL'!$A$2:$CR$163</definedName>
    <definedName name="_xlnm.Print_Titles" localSheetId="0">'MUESTRA 1.2'!$A:$E,'MUESTRA 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2" i="16" l="1"/>
  <c r="R15" i="13"/>
  <c r="M17" i="11"/>
  <c r="R17" i="11"/>
  <c r="AZ16" i="10"/>
  <c r="R16" i="10"/>
  <c r="P16" i="10"/>
  <c r="R7" i="8"/>
  <c r="O7" i="8"/>
  <c r="AZ13" i="6"/>
  <c r="R16" i="5"/>
  <c r="P16" i="5"/>
  <c r="O16" i="5"/>
  <c r="N16" i="5"/>
  <c r="R25" i="4"/>
  <c r="P25" i="4"/>
  <c r="M25" i="4"/>
  <c r="AZ15" i="7"/>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N15" i="7"/>
  <c r="BK36" i="19"/>
  <c r="BL36" i="19"/>
  <c r="BM36" i="19"/>
  <c r="BN36" i="19"/>
  <c r="BO36" i="19"/>
  <c r="BP36" i="19"/>
  <c r="BQ36" i="19"/>
  <c r="BR36" i="19"/>
  <c r="BS36" i="19"/>
  <c r="BT36" i="19"/>
  <c r="BU36" i="19"/>
  <c r="BV36" i="19"/>
  <c r="BW36" i="19"/>
  <c r="BX36" i="19"/>
  <c r="BK37" i="19"/>
  <c r="BL37" i="19"/>
  <c r="BM37" i="19"/>
  <c r="BN37" i="19"/>
  <c r="BO37" i="19"/>
  <c r="BP37" i="19"/>
  <c r="BQ37" i="19"/>
  <c r="BR37" i="19"/>
  <c r="BS37" i="19"/>
  <c r="BT37" i="19"/>
  <c r="BU37" i="19"/>
  <c r="BV37" i="19"/>
  <c r="BW37" i="19"/>
  <c r="BX37" i="19"/>
  <c r="BK38" i="19"/>
  <c r="BL38" i="19"/>
  <c r="BM38" i="19"/>
  <c r="BN38" i="19"/>
  <c r="BO38" i="19"/>
  <c r="BP38" i="19"/>
  <c r="BQ38" i="19"/>
  <c r="BR38" i="19"/>
  <c r="BS38" i="19"/>
  <c r="BT38" i="19"/>
  <c r="BU38" i="19"/>
  <c r="BV38" i="19"/>
  <c r="BW38" i="19"/>
  <c r="BX38" i="19"/>
  <c r="BX35" i="19"/>
  <c r="BW35" i="19"/>
  <c r="BV35" i="19"/>
  <c r="BU35" i="19"/>
  <c r="BT35" i="19"/>
  <c r="BS35" i="19"/>
  <c r="BR35" i="19"/>
  <c r="BQ35" i="19"/>
  <c r="BP35" i="19"/>
  <c r="BO35" i="19"/>
  <c r="BN35" i="19"/>
  <c r="BM35" i="19"/>
  <c r="BL35" i="19"/>
  <c r="BK35" i="19"/>
  <c r="BJ38" i="19"/>
  <c r="BJ37" i="19"/>
  <c r="BJ36" i="19"/>
  <c r="BJ35" i="19"/>
  <c r="BI38" i="19"/>
  <c r="BI37" i="19"/>
  <c r="BI36" i="19"/>
  <c r="BI35" i="19"/>
  <c r="BF38" i="19"/>
  <c r="BF37" i="19"/>
  <c r="BF36" i="19"/>
  <c r="BF35" i="19"/>
  <c r="BE38" i="19"/>
  <c r="BE37" i="19"/>
  <c r="BE36" i="19"/>
  <c r="BE35" i="19"/>
  <c r="BD38" i="19"/>
  <c r="BD37" i="19"/>
  <c r="BD36" i="19"/>
  <c r="BD35" i="19"/>
  <c r="BC38" i="19"/>
  <c r="BC37" i="19"/>
  <c r="BC36" i="19"/>
  <c r="BC35" i="19"/>
  <c r="AU38" i="19"/>
  <c r="AU37" i="19"/>
  <c r="AU36" i="19"/>
  <c r="AU35" i="19"/>
  <c r="AT38" i="19"/>
  <c r="AT37" i="19"/>
  <c r="AT36" i="19"/>
  <c r="AT35" i="19"/>
  <c r="AR35" i="19"/>
  <c r="AC38" i="19"/>
  <c r="AC37" i="19"/>
  <c r="AC36" i="19"/>
  <c r="AC35" i="19"/>
  <c r="W38" i="19"/>
  <c r="W37" i="19"/>
  <c r="W36" i="19"/>
  <c r="W35" i="19"/>
  <c r="V38" i="19"/>
  <c r="V37" i="19"/>
  <c r="V36" i="19"/>
  <c r="V35" i="19"/>
  <c r="U38" i="19"/>
  <c r="U37" i="19"/>
  <c r="U36" i="19"/>
  <c r="U35" i="19"/>
  <c r="T38" i="19"/>
  <c r="T37" i="19"/>
  <c r="T36" i="19"/>
  <c r="T35" i="19"/>
  <c r="S38" i="19"/>
  <c r="S37" i="19"/>
  <c r="S36" i="19"/>
  <c r="S35" i="19"/>
  <c r="R38" i="19"/>
  <c r="R37" i="19"/>
  <c r="R36" i="19"/>
  <c r="R35" i="19"/>
  <c r="Q38" i="19"/>
  <c r="Q37" i="19"/>
  <c r="Q36" i="19"/>
  <c r="Q35" i="19"/>
  <c r="P38" i="19"/>
  <c r="P37" i="19"/>
  <c r="P36" i="19"/>
  <c r="P35" i="19"/>
  <c r="O38" i="19"/>
  <c r="O37" i="19"/>
  <c r="O36" i="19"/>
  <c r="O35" i="19"/>
  <c r="N38" i="19"/>
  <c r="N37" i="19"/>
  <c r="N36" i="19"/>
  <c r="N35" i="19"/>
  <c r="M38" i="19"/>
  <c r="M37" i="19"/>
  <c r="M36" i="19"/>
  <c r="M35" i="19"/>
  <c r="J38" i="19"/>
  <c r="J37" i="19"/>
  <c r="J36" i="19"/>
  <c r="J35" i="19"/>
  <c r="I35" i="19"/>
  <c r="I15" i="24"/>
  <c r="Q14" i="24"/>
  <c r="P13" i="24"/>
  <c r="Q13" i="24" s="1"/>
  <c r="K12" i="24"/>
  <c r="P12" i="24" s="1"/>
  <c r="Q12" i="24" s="1"/>
  <c r="H12" i="24"/>
  <c r="K11" i="24"/>
  <c r="P11" i="24" s="1"/>
  <c r="Q11" i="24" s="1"/>
  <c r="Q10" i="24"/>
  <c r="Q9" i="24"/>
  <c r="P8" i="24"/>
  <c r="Q8" i="24" s="1"/>
  <c r="H8" i="24"/>
  <c r="Q7" i="24"/>
  <c r="P6" i="24"/>
  <c r="Q6" i="24" s="1"/>
  <c r="H6" i="24"/>
  <c r="A6" i="24"/>
  <c r="A7" i="24" s="1"/>
  <c r="A8" i="24" s="1"/>
  <c r="A9" i="24" s="1"/>
  <c r="A10" i="24" s="1"/>
  <c r="A11" i="24" s="1"/>
  <c r="A12" i="24" s="1"/>
  <c r="A13" i="24" s="1"/>
  <c r="A14" i="24" s="1"/>
  <c r="Q5" i="24"/>
  <c r="P5" i="24"/>
  <c r="H5" i="24"/>
  <c r="A5" i="24"/>
  <c r="P4" i="24"/>
  <c r="Q4" i="24" s="1"/>
  <c r="P6" i="23"/>
  <c r="J6" i="23"/>
  <c r="I6" i="23"/>
  <c r="O4" i="23"/>
  <c r="G26" i="22"/>
  <c r="G25" i="22"/>
  <c r="S19" i="22"/>
  <c r="G24" i="22" s="1"/>
  <c r="I19" i="22"/>
  <c r="A17" i="22"/>
  <c r="A18" i="22" s="1"/>
  <c r="G12" i="22"/>
  <c r="K9" i="22"/>
  <c r="G9" i="22"/>
  <c r="G8" i="22"/>
  <c r="P7" i="22"/>
  <c r="G7" i="22"/>
  <c r="O6" i="22"/>
  <c r="G6" i="22"/>
  <c r="L5" i="22"/>
  <c r="Q5" i="22" s="1"/>
  <c r="Q19" i="22" s="1"/>
  <c r="G23" i="22" s="1"/>
  <c r="G4" i="22"/>
  <c r="Q12" i="21"/>
  <c r="O12" i="21"/>
  <c r="N12" i="21"/>
  <c r="M12" i="21"/>
  <c r="L12" i="21"/>
  <c r="J29" i="21" s="1"/>
  <c r="J12" i="21"/>
  <c r="R11" i="21"/>
  <c r="R12" i="21" s="1"/>
  <c r="R10" i="21"/>
  <c r="S10" i="21" s="1"/>
  <c r="R9" i="21"/>
  <c r="S9" i="21" s="1"/>
  <c r="S8" i="21"/>
  <c r="P8" i="21"/>
  <c r="P12" i="21" s="1"/>
  <c r="S7" i="21"/>
  <c r="Q7" i="21"/>
  <c r="S6" i="21"/>
  <c r="Q6" i="21"/>
  <c r="B6" i="21"/>
  <c r="B7" i="21" s="1"/>
  <c r="B8" i="21" s="1"/>
  <c r="B9" i="21" s="1"/>
  <c r="B10" i="21" s="1"/>
  <c r="B11" i="21" s="1"/>
  <c r="S5" i="21"/>
  <c r="Q5" i="21"/>
  <c r="B5" i="21"/>
  <c r="S4" i="21"/>
  <c r="H4" i="21"/>
  <c r="I4" i="21" s="1"/>
  <c r="S37" i="20"/>
  <c r="R37" i="20"/>
  <c r="P37" i="20"/>
  <c r="O37" i="20"/>
  <c r="N37" i="20"/>
  <c r="M37" i="20"/>
  <c r="I37" i="20"/>
  <c r="Q37" i="20"/>
  <c r="L37" i="20"/>
  <c r="BG34" i="19"/>
  <c r="AT34" i="19"/>
  <c r="AS34" i="19"/>
  <c r="AP34" i="19"/>
  <c r="AK34" i="19"/>
  <c r="AL34" i="19" s="1"/>
  <c r="AM34" i="19" s="1"/>
  <c r="AE34" i="19"/>
  <c r="AC34" i="19"/>
  <c r="Z34" i="19"/>
  <c r="W34" i="19"/>
  <c r="Y34" i="19" s="1"/>
  <c r="H34" i="19"/>
  <c r="BG33" i="19"/>
  <c r="AS33" i="19"/>
  <c r="AP33" i="19"/>
  <c r="AK33" i="19"/>
  <c r="AL33" i="19" s="1"/>
  <c r="AM33" i="19" s="1"/>
  <c r="AE33" i="19"/>
  <c r="AC33" i="19"/>
  <c r="AF33" i="19" s="1"/>
  <c r="Z33" i="19"/>
  <c r="W33" i="19"/>
  <c r="Y33" i="19" s="1"/>
  <c r="K33" i="19"/>
  <c r="H33" i="19"/>
  <c r="BG32" i="19"/>
  <c r="AS32" i="19"/>
  <c r="AP32" i="19"/>
  <c r="AK32" i="19"/>
  <c r="AL32" i="19" s="1"/>
  <c r="AM32" i="19" s="1"/>
  <c r="AI32" i="19"/>
  <c r="L32" i="19" s="1"/>
  <c r="AF32" i="19"/>
  <c r="AE32" i="19"/>
  <c r="Z32" i="19"/>
  <c r="Y32" i="19"/>
  <c r="K32" i="19"/>
  <c r="I32" i="19"/>
  <c r="H32" i="19"/>
  <c r="AS31" i="19"/>
  <c r="AP31" i="19"/>
  <c r="K31" i="19"/>
  <c r="H31" i="19"/>
  <c r="BG30" i="19"/>
  <c r="AS30" i="19"/>
  <c r="AP30" i="19"/>
  <c r="AE30" i="19"/>
  <c r="AC30" i="19"/>
  <c r="AF30" i="19" s="1"/>
  <c r="Z30" i="19"/>
  <c r="W30" i="19"/>
  <c r="Y30" i="19" s="1"/>
  <c r="J30" i="19"/>
  <c r="AS29" i="19"/>
  <c r="AP29" i="19"/>
  <c r="AK29" i="19"/>
  <c r="AL29" i="19" s="1"/>
  <c r="AM29" i="19" s="1"/>
  <c r="AI29" i="19"/>
  <c r="L29" i="19" s="1"/>
  <c r="AF29" i="19"/>
  <c r="AE29" i="19"/>
  <c r="Z29" i="19"/>
  <c r="Y29" i="19"/>
  <c r="K29" i="19"/>
  <c r="H29" i="19"/>
  <c r="BG28" i="19"/>
  <c r="AS28" i="19"/>
  <c r="AP28" i="19"/>
  <c r="AF28" i="19"/>
  <c r="AE28" i="19"/>
  <c r="Z28" i="19"/>
  <c r="Y28" i="19"/>
  <c r="J28" i="19"/>
  <c r="AK28" i="19" s="1"/>
  <c r="AL28" i="19" s="1"/>
  <c r="AM28" i="19" s="1"/>
  <c r="AS27" i="19"/>
  <c r="AP27" i="19"/>
  <c r="AK27" i="19"/>
  <c r="AL27" i="19" s="1"/>
  <c r="AM27" i="19" s="1"/>
  <c r="AI27" i="19"/>
  <c r="L27" i="19" s="1"/>
  <c r="AF27" i="19"/>
  <c r="AE27" i="19"/>
  <c r="Z27" i="19"/>
  <c r="Y27" i="19"/>
  <c r="K27" i="19"/>
  <c r="H27" i="19"/>
  <c r="AS26" i="19"/>
  <c r="AP26" i="19"/>
  <c r="AK26" i="19"/>
  <c r="AL26" i="19" s="1"/>
  <c r="AM26" i="19" s="1"/>
  <c r="AI26" i="19"/>
  <c r="L26" i="19" s="1"/>
  <c r="AF26" i="19"/>
  <c r="AE26" i="19"/>
  <c r="Z26" i="19"/>
  <c r="Y26" i="19"/>
  <c r="K26" i="19"/>
  <c r="H26" i="19"/>
  <c r="BG25" i="19"/>
  <c r="AS25" i="19"/>
  <c r="AP25" i="19"/>
  <c r="AE25" i="19"/>
  <c r="AC25" i="19"/>
  <c r="AF25" i="19" s="1"/>
  <c r="Z25" i="19"/>
  <c r="W25" i="19"/>
  <c r="Y25" i="19" s="1"/>
  <c r="J25" i="19"/>
  <c r="AK25" i="19" s="1"/>
  <c r="AL25" i="19" s="1"/>
  <c r="AM25" i="19" s="1"/>
  <c r="BG24" i="19"/>
  <c r="AS24" i="19"/>
  <c r="AP24" i="19"/>
  <c r="AF24" i="19"/>
  <c r="AE24" i="19"/>
  <c r="Z24" i="19"/>
  <c r="Y24" i="19"/>
  <c r="J24" i="19"/>
  <c r="AK24" i="19" s="1"/>
  <c r="AL24" i="19" s="1"/>
  <c r="AM24" i="19" s="1"/>
  <c r="H24" i="19"/>
  <c r="BG23" i="19"/>
  <c r="AS23" i="19"/>
  <c r="AP23" i="19"/>
  <c r="AK23" i="19"/>
  <c r="AL23" i="19" s="1"/>
  <c r="AM23" i="19" s="1"/>
  <c r="AE23" i="19"/>
  <c r="AC23" i="19"/>
  <c r="AF23" i="19" s="1"/>
  <c r="Z23" i="19"/>
  <c r="W23" i="19"/>
  <c r="Y23" i="19" s="1"/>
  <c r="H23" i="19"/>
  <c r="BG22" i="19"/>
  <c r="AS22" i="19"/>
  <c r="AP22" i="19"/>
  <c r="AK22" i="19"/>
  <c r="AL22" i="19" s="1"/>
  <c r="AM22" i="19" s="1"/>
  <c r="AI22" i="19"/>
  <c r="L22" i="19" s="1"/>
  <c r="AF22" i="19"/>
  <c r="AE22" i="19"/>
  <c r="Z22" i="19"/>
  <c r="Y22" i="19"/>
  <c r="H22" i="19"/>
  <c r="BG21" i="19"/>
  <c r="AS21" i="19"/>
  <c r="AP21" i="19"/>
  <c r="AE21" i="19"/>
  <c r="AC21" i="19"/>
  <c r="AF21" i="19" s="1"/>
  <c r="Z21" i="19"/>
  <c r="W21" i="19"/>
  <c r="J21" i="19"/>
  <c r="H21" i="19" s="1"/>
  <c r="BG20" i="19"/>
  <c r="AS20" i="19"/>
  <c r="AP20" i="19"/>
  <c r="AK20" i="19"/>
  <c r="AL20" i="19" s="1"/>
  <c r="AM20" i="19" s="1"/>
  <c r="AI20" i="19"/>
  <c r="L20" i="19" s="1"/>
  <c r="AF20" i="19"/>
  <c r="AE20" i="19"/>
  <c r="Z20" i="19"/>
  <c r="Y20" i="19"/>
  <c r="H20" i="19"/>
  <c r="BG19" i="19"/>
  <c r="AS19" i="19"/>
  <c r="AP19" i="19"/>
  <c r="AF19" i="19"/>
  <c r="AE19" i="19"/>
  <c r="Z19" i="19"/>
  <c r="Y19" i="19"/>
  <c r="J19" i="19"/>
  <c r="AI19" i="19" s="1"/>
  <c r="L19" i="19" s="1"/>
  <c r="AS18" i="19"/>
  <c r="AP18" i="19"/>
  <c r="AK18" i="19"/>
  <c r="AL18" i="19" s="1"/>
  <c r="AM18" i="19" s="1"/>
  <c r="AE18" i="19"/>
  <c r="AC18" i="19"/>
  <c r="Z18" i="19"/>
  <c r="W18" i="19"/>
  <c r="Y18" i="19" s="1"/>
  <c r="J18" i="19"/>
  <c r="H18" i="19" s="1"/>
  <c r="BG17" i="19"/>
  <c r="AS17" i="19"/>
  <c r="AP17" i="19"/>
  <c r="AK17" i="19"/>
  <c r="AL17" i="19" s="1"/>
  <c r="AM17" i="19" s="1"/>
  <c r="AI17" i="19"/>
  <c r="L17" i="19" s="1"/>
  <c r="AF17" i="19"/>
  <c r="AE17" i="19"/>
  <c r="Z17" i="19"/>
  <c r="Y17" i="19"/>
  <c r="H17" i="19"/>
  <c r="AS16" i="19"/>
  <c r="AP16" i="19"/>
  <c r="J16" i="19"/>
  <c r="K16" i="19" s="1"/>
  <c r="AS15" i="19"/>
  <c r="AP15" i="19"/>
  <c r="AF15" i="19"/>
  <c r="AE15" i="19"/>
  <c r="Z15" i="19"/>
  <c r="Y15" i="19"/>
  <c r="R15" i="19"/>
  <c r="M15" i="19"/>
  <c r="J15" i="19"/>
  <c r="AS14" i="19"/>
  <c r="AK14" i="19"/>
  <c r="AL14" i="19" s="1"/>
  <c r="AM14" i="19" s="1"/>
  <c r="AI14" i="19"/>
  <c r="L14" i="19" s="1"/>
  <c r="AF14" i="19"/>
  <c r="AE14" i="19"/>
  <c r="Z14" i="19"/>
  <c r="Y14" i="19"/>
  <c r="H14" i="19"/>
  <c r="AS13" i="19"/>
  <c r="AP13" i="19"/>
  <c r="AI13" i="19"/>
  <c r="L13" i="19" s="1"/>
  <c r="AF13" i="19"/>
  <c r="AE13" i="19"/>
  <c r="Z13" i="19"/>
  <c r="X13" i="19"/>
  <c r="Y13" i="19" s="1"/>
  <c r="BG12" i="19"/>
  <c r="AS12" i="19"/>
  <c r="AP12" i="19"/>
  <c r="AK12" i="19"/>
  <c r="AI12" i="19"/>
  <c r="L12" i="19" s="1"/>
  <c r="AB12" i="19"/>
  <c r="Y12" i="19"/>
  <c r="H12" i="19"/>
  <c r="BG11" i="19"/>
  <c r="AS11" i="19"/>
  <c r="AP11" i="19"/>
  <c r="AK11" i="19"/>
  <c r="AL11" i="19" s="1"/>
  <c r="AM11" i="19" s="1"/>
  <c r="AI11" i="19"/>
  <c r="L11" i="19" s="1"/>
  <c r="AF11" i="19"/>
  <c r="AE11" i="19"/>
  <c r="Z11" i="19"/>
  <c r="Y11" i="19"/>
  <c r="H11" i="19"/>
  <c r="BG10" i="19"/>
  <c r="AS10" i="19"/>
  <c r="AP10" i="19"/>
  <c r="AK10" i="19"/>
  <c r="AL10" i="19" s="1"/>
  <c r="AM10" i="19" s="1"/>
  <c r="AI10" i="19"/>
  <c r="L10" i="19" s="1"/>
  <c r="AF10" i="19"/>
  <c r="AE10" i="19"/>
  <c r="Z10" i="19"/>
  <c r="Y10" i="19"/>
  <c r="H10" i="19"/>
  <c r="BG9" i="19"/>
  <c r="AS9" i="19"/>
  <c r="AP9" i="19"/>
  <c r="AK9" i="19"/>
  <c r="AL9" i="19" s="1"/>
  <c r="AM9" i="19" s="1"/>
  <c r="AI9" i="19"/>
  <c r="L9" i="19" s="1"/>
  <c r="AF9" i="19"/>
  <c r="AE9" i="19"/>
  <c r="Z9" i="19"/>
  <c r="Y9" i="19"/>
  <c r="H9" i="19"/>
  <c r="BG8" i="19"/>
  <c r="AS8" i="19"/>
  <c r="AP8" i="19"/>
  <c r="AK8" i="19"/>
  <c r="AL8" i="19" s="1"/>
  <c r="AM8" i="19" s="1"/>
  <c r="AI8" i="19"/>
  <c r="L8" i="19" s="1"/>
  <c r="AF8" i="19"/>
  <c r="AE8" i="19"/>
  <c r="Z8" i="19"/>
  <c r="Y8" i="19"/>
  <c r="H8" i="19"/>
  <c r="BG7" i="19"/>
  <c r="AS7" i="19"/>
  <c r="AP7" i="19"/>
  <c r="AK7" i="19"/>
  <c r="AL7" i="19" s="1"/>
  <c r="AM7" i="19" s="1"/>
  <c r="AI7" i="19"/>
  <c r="L7" i="19" s="1"/>
  <c r="AF7" i="19"/>
  <c r="AE7" i="19"/>
  <c r="Z7" i="19"/>
  <c r="Y7" i="19"/>
  <c r="H7" i="19"/>
  <c r="BG6" i="19"/>
  <c r="AS6" i="19"/>
  <c r="AP6" i="19"/>
  <c r="AK6" i="19"/>
  <c r="AL6" i="19" s="1"/>
  <c r="AM6" i="19" s="1"/>
  <c r="AI6" i="19"/>
  <c r="L6" i="19" s="1"/>
  <c r="AF6" i="19"/>
  <c r="AE6" i="19"/>
  <c r="Z6" i="19"/>
  <c r="Y6" i="19"/>
  <c r="H6" i="19"/>
  <c r="BG5" i="19"/>
  <c r="AS5" i="19"/>
  <c r="AP5" i="19"/>
  <c r="AK5" i="19"/>
  <c r="AL5" i="19" s="1"/>
  <c r="AM5" i="19" s="1"/>
  <c r="AI5" i="19"/>
  <c r="L5" i="19" s="1"/>
  <c r="AF5" i="19"/>
  <c r="AE5" i="19"/>
  <c r="Z5" i="19"/>
  <c r="Y5" i="19"/>
  <c r="H5" i="19"/>
  <c r="BG4" i="19"/>
  <c r="AS4" i="19"/>
  <c r="AP4" i="19"/>
  <c r="AK4" i="19"/>
  <c r="AL4" i="19" s="1"/>
  <c r="AM4" i="19" s="1"/>
  <c r="AI4" i="19"/>
  <c r="L4" i="19" s="1"/>
  <c r="AF4" i="19"/>
  <c r="AE4" i="19"/>
  <c r="Z4" i="19"/>
  <c r="Y4" i="19"/>
  <c r="H4" i="19"/>
  <c r="N163" i="9"/>
  <c r="M163" i="9"/>
  <c r="CR163" i="9"/>
  <c r="CQ163" i="9"/>
  <c r="CP163" i="9"/>
  <c r="CO163" i="9"/>
  <c r="CN163" i="9"/>
  <c r="CM163" i="9"/>
  <c r="CL163" i="9"/>
  <c r="CK163" i="9"/>
  <c r="CJ163" i="9"/>
  <c r="CI163" i="9"/>
  <c r="CH163" i="9"/>
  <c r="CG163" i="9"/>
  <c r="CF163" i="9"/>
  <c r="CE163" i="9"/>
  <c r="CD163" i="9"/>
  <c r="CC163" i="9"/>
  <c r="CB163" i="9"/>
  <c r="CA163" i="9"/>
  <c r="BZ163" i="9"/>
  <c r="BY163" i="9"/>
  <c r="BX163" i="9"/>
  <c r="BW163" i="9"/>
  <c r="BV163" i="9"/>
  <c r="BU163" i="9"/>
  <c r="BT163" i="9"/>
  <c r="BS163" i="9"/>
  <c r="BR163" i="9"/>
  <c r="BQ163" i="9"/>
  <c r="BP163" i="9"/>
  <c r="BO163" i="9"/>
  <c r="BN163" i="9"/>
  <c r="BM163" i="9"/>
  <c r="BL163" i="9"/>
  <c r="BK163" i="9"/>
  <c r="BJ163" i="9"/>
  <c r="BI163" i="9"/>
  <c r="BH163" i="9"/>
  <c r="BG163" i="9"/>
  <c r="BB163" i="9"/>
  <c r="BA163" i="9"/>
  <c r="AZ163" i="9"/>
  <c r="AY163" i="9"/>
  <c r="AX163" i="9"/>
  <c r="AW163" i="9"/>
  <c r="AV163" i="9"/>
  <c r="AU163" i="9"/>
  <c r="AT163" i="9"/>
  <c r="AS163" i="9"/>
  <c r="AR163" i="9"/>
  <c r="AQ163" i="9"/>
  <c r="AP163" i="9"/>
  <c r="AO163" i="9"/>
  <c r="AN163" i="9"/>
  <c r="AM163" i="9"/>
  <c r="AL163" i="9"/>
  <c r="AK163" i="9"/>
  <c r="AJ163" i="9"/>
  <c r="AI163" i="9"/>
  <c r="AH163" i="9"/>
  <c r="AG163" i="9"/>
  <c r="AF163" i="9"/>
  <c r="AE163" i="9"/>
  <c r="AD163" i="9"/>
  <c r="AC163" i="9"/>
  <c r="AB163" i="9"/>
  <c r="AA163" i="9"/>
  <c r="Z163" i="9"/>
  <c r="Y163" i="9"/>
  <c r="X163" i="9"/>
  <c r="W163" i="9"/>
  <c r="V163" i="9"/>
  <c r="U163" i="9"/>
  <c r="T163" i="9"/>
  <c r="S163" i="9"/>
  <c r="R163" i="9"/>
  <c r="CR12" i="16"/>
  <c r="CQ12" i="16"/>
  <c r="CP12" i="16"/>
  <c r="CO12" i="16"/>
  <c r="CN12" i="16"/>
  <c r="CM12" i="16"/>
  <c r="CL12" i="16"/>
  <c r="CK12" i="16"/>
  <c r="CJ12" i="16"/>
  <c r="CI12" i="16"/>
  <c r="CH12" i="16"/>
  <c r="CG12" i="16"/>
  <c r="CF12" i="16"/>
  <c r="CE12" i="16"/>
  <c r="CD12" i="16"/>
  <c r="CC12" i="16"/>
  <c r="CB12" i="16"/>
  <c r="CA12" i="16"/>
  <c r="BZ12" i="16"/>
  <c r="BY12" i="16"/>
  <c r="BX12" i="16"/>
  <c r="BW12" i="16"/>
  <c r="BV12" i="16"/>
  <c r="BU12" i="16"/>
  <c r="BT12" i="16"/>
  <c r="BS12" i="16"/>
  <c r="BR12" i="16"/>
  <c r="BQ12" i="16"/>
  <c r="BP12" i="16"/>
  <c r="BO12" i="16"/>
  <c r="BN12" i="16"/>
  <c r="BM12" i="16"/>
  <c r="BL12" i="16"/>
  <c r="BK12" i="16"/>
  <c r="BJ12" i="16"/>
  <c r="BI12" i="16"/>
  <c r="BH12" i="16"/>
  <c r="BG12" i="16"/>
  <c r="AZ12" i="16"/>
  <c r="AY12" i="16"/>
  <c r="AX12" i="16"/>
  <c r="AW12" i="16"/>
  <c r="AV12" i="16"/>
  <c r="AU12" i="16"/>
  <c r="AT12" i="16"/>
  <c r="AS12" i="16"/>
  <c r="AR12" i="16"/>
  <c r="AQ12" i="16"/>
  <c r="AP12" i="16"/>
  <c r="AO12" i="16"/>
  <c r="AN12" i="16"/>
  <c r="AM12" i="16"/>
  <c r="AL12" i="16"/>
  <c r="AK12" i="16"/>
  <c r="AJ12" i="16"/>
  <c r="AI12" i="16"/>
  <c r="AH12" i="16"/>
  <c r="AG12" i="16"/>
  <c r="AF12" i="16"/>
  <c r="AE12" i="16"/>
  <c r="AD12" i="16"/>
  <c r="AC12" i="16"/>
  <c r="AB12" i="16"/>
  <c r="Z12" i="16"/>
  <c r="Y12" i="16"/>
  <c r="X12" i="16"/>
  <c r="W12" i="16"/>
  <c r="V12" i="16"/>
  <c r="U12" i="16"/>
  <c r="T12" i="16"/>
  <c r="S12" i="16"/>
  <c r="R12" i="16"/>
  <c r="P12" i="16"/>
  <c r="O12" i="16"/>
  <c r="N12" i="16"/>
  <c r="M12" i="16"/>
  <c r="B4" i="16"/>
  <c r="B5" i="16" s="1"/>
  <c r="B6" i="16" s="1"/>
  <c r="B7" i="16" s="1"/>
  <c r="B8" i="16" s="1"/>
  <c r="B9" i="16" s="1"/>
  <c r="B10" i="16" s="1"/>
  <c r="B11" i="16" s="1"/>
  <c r="CR15" i="15"/>
  <c r="CQ15" i="15"/>
  <c r="CP15" i="15"/>
  <c r="CO15" i="15"/>
  <c r="CN15" i="15"/>
  <c r="CM15" i="15"/>
  <c r="CL15" i="15"/>
  <c r="CK15" i="15"/>
  <c r="CJ15" i="15"/>
  <c r="CI15" i="15"/>
  <c r="CH15" i="15"/>
  <c r="CG15" i="15"/>
  <c r="CF15" i="15"/>
  <c r="CE15" i="15"/>
  <c r="CD15" i="15"/>
  <c r="CC15" i="15"/>
  <c r="CB15" i="15"/>
  <c r="CA15" i="15"/>
  <c r="BZ15" i="15"/>
  <c r="BY15" i="15"/>
  <c r="BX15" i="15"/>
  <c r="BW15" i="15"/>
  <c r="BV15" i="15"/>
  <c r="BU15" i="15"/>
  <c r="BT15" i="15"/>
  <c r="BS15" i="15"/>
  <c r="BR15" i="15"/>
  <c r="BQ15" i="15"/>
  <c r="BP15" i="15"/>
  <c r="BO15" i="15"/>
  <c r="BN15" i="15"/>
  <c r="BM15" i="15"/>
  <c r="BL15" i="15"/>
  <c r="BK15" i="15"/>
  <c r="BJ15" i="15"/>
  <c r="BI15" i="15"/>
  <c r="BH15" i="15"/>
  <c r="BG15" i="15"/>
  <c r="AZ15" i="15"/>
  <c r="AY15" i="15"/>
  <c r="AX15" i="15"/>
  <c r="AW15" i="15"/>
  <c r="AV15" i="15"/>
  <c r="AU15" i="15"/>
  <c r="AT15" i="15"/>
  <c r="AS15" i="15"/>
  <c r="AR15" i="15"/>
  <c r="AQ15" i="15"/>
  <c r="AP15" i="15"/>
  <c r="AO15" i="15"/>
  <c r="AN15" i="15"/>
  <c r="AM15" i="15"/>
  <c r="AL15" i="15"/>
  <c r="AK15" i="15"/>
  <c r="AJ15" i="15"/>
  <c r="AI15" i="15"/>
  <c r="AH15" i="15"/>
  <c r="AG15" i="15"/>
  <c r="AF15" i="15"/>
  <c r="AE15" i="15"/>
  <c r="AD15" i="15"/>
  <c r="AC15" i="15"/>
  <c r="AB15" i="15"/>
  <c r="AA15" i="15"/>
  <c r="Z15" i="15"/>
  <c r="Y15" i="15"/>
  <c r="X15" i="15"/>
  <c r="W15" i="15"/>
  <c r="V15" i="15"/>
  <c r="U15" i="15"/>
  <c r="T15" i="15"/>
  <c r="S15" i="15"/>
  <c r="R15" i="15"/>
  <c r="P15" i="15"/>
  <c r="O15" i="15"/>
  <c r="N15" i="15"/>
  <c r="M15" i="15"/>
  <c r="B4" i="15"/>
  <c r="B5" i="15" s="1"/>
  <c r="B6" i="15" s="1"/>
  <c r="B7" i="15" s="1"/>
  <c r="B8" i="15" s="1"/>
  <c r="B9" i="15" s="1"/>
  <c r="B10" i="15" s="1"/>
  <c r="B11" i="15" s="1"/>
  <c r="B12" i="15" s="1"/>
  <c r="B13" i="15" s="1"/>
  <c r="B14" i="15" s="1"/>
  <c r="CR20" i="14"/>
  <c r="CQ20" i="14"/>
  <c r="CP20" i="14"/>
  <c r="CO20" i="14"/>
  <c r="CN20" i="14"/>
  <c r="CM20" i="14"/>
  <c r="CL20" i="14"/>
  <c r="CK20" i="14"/>
  <c r="CJ20" i="14"/>
  <c r="CI20" i="14"/>
  <c r="CH20" i="14"/>
  <c r="CG20" i="14"/>
  <c r="CF20" i="14"/>
  <c r="CE20" i="14"/>
  <c r="CD20" i="14"/>
  <c r="CC20" i="14"/>
  <c r="CB20" i="14"/>
  <c r="CA20" i="14"/>
  <c r="BZ20" i="14"/>
  <c r="BY20" i="14"/>
  <c r="BX20" i="14"/>
  <c r="BW20" i="14"/>
  <c r="BV20" i="14"/>
  <c r="BU20" i="14"/>
  <c r="BT20" i="14"/>
  <c r="BS20" i="14"/>
  <c r="BR20" i="14"/>
  <c r="BQ20" i="14"/>
  <c r="BP20" i="14"/>
  <c r="BO20" i="14"/>
  <c r="BN20" i="14"/>
  <c r="BM20" i="14"/>
  <c r="BL20" i="14"/>
  <c r="BK20" i="14"/>
  <c r="BJ20" i="14"/>
  <c r="BI20" i="14"/>
  <c r="BH20" i="14"/>
  <c r="BG20" i="14"/>
  <c r="AZ20" i="14"/>
  <c r="AY20" i="14"/>
  <c r="AX20" i="14"/>
  <c r="AW20" i="14"/>
  <c r="AV20" i="14"/>
  <c r="AU20" i="14"/>
  <c r="AT20" i="14"/>
  <c r="AS20" i="14"/>
  <c r="AR20" i="14"/>
  <c r="AQ20" i="14"/>
  <c r="AP20" i="14"/>
  <c r="AO20" i="14"/>
  <c r="AN20" i="14"/>
  <c r="AM20" i="14"/>
  <c r="AL20" i="14"/>
  <c r="AK20" i="14"/>
  <c r="AJ20" i="14"/>
  <c r="AI20" i="14"/>
  <c r="AH20" i="14"/>
  <c r="AG20" i="14"/>
  <c r="AF20" i="14"/>
  <c r="AE20" i="14"/>
  <c r="AD20" i="14"/>
  <c r="AC20" i="14"/>
  <c r="AB20" i="14"/>
  <c r="AA20" i="14"/>
  <c r="Z20" i="14"/>
  <c r="Y20" i="14"/>
  <c r="X20" i="14"/>
  <c r="W20" i="14"/>
  <c r="V20" i="14"/>
  <c r="U20" i="14"/>
  <c r="T20" i="14"/>
  <c r="S20" i="14"/>
  <c r="R20" i="14"/>
  <c r="P20" i="14"/>
  <c r="O20" i="14"/>
  <c r="N20" i="14"/>
  <c r="M20" i="14"/>
  <c r="CR15" i="13"/>
  <c r="CQ15" i="13"/>
  <c r="CP15" i="13"/>
  <c r="CO15" i="13"/>
  <c r="CN15" i="13"/>
  <c r="CM15" i="13"/>
  <c r="CL15" i="13"/>
  <c r="CK15" i="13"/>
  <c r="CJ15" i="13"/>
  <c r="CI15" i="13"/>
  <c r="CH15" i="13"/>
  <c r="CG15" i="13"/>
  <c r="CF15" i="13"/>
  <c r="CE15" i="13"/>
  <c r="CD15" i="13"/>
  <c r="CC15" i="13"/>
  <c r="CB15" i="13"/>
  <c r="CA15" i="13"/>
  <c r="BZ15" i="13"/>
  <c r="BY15" i="13"/>
  <c r="BX15" i="13"/>
  <c r="BW15" i="13"/>
  <c r="BV15" i="13"/>
  <c r="BU15" i="13"/>
  <c r="BT15" i="13"/>
  <c r="BS15" i="13"/>
  <c r="BR15" i="13"/>
  <c r="BQ15" i="13"/>
  <c r="BP15" i="13"/>
  <c r="BO15" i="13"/>
  <c r="BN15" i="13"/>
  <c r="BM15" i="13"/>
  <c r="BL15" i="13"/>
  <c r="BK15" i="13"/>
  <c r="BJ15" i="13"/>
  <c r="BI15" i="13"/>
  <c r="BH15" i="13"/>
  <c r="BG15" i="13"/>
  <c r="AZ15" i="13"/>
  <c r="AY15" i="13"/>
  <c r="AX15" i="13"/>
  <c r="AW15" i="13"/>
  <c r="AV15" i="13"/>
  <c r="AU15" i="13"/>
  <c r="AT15" i="13"/>
  <c r="AS15" i="13"/>
  <c r="AR15" i="13"/>
  <c r="AQ15" i="13"/>
  <c r="AP15" i="13"/>
  <c r="AO15" i="13"/>
  <c r="AN15" i="13"/>
  <c r="AM15" i="13"/>
  <c r="AL15" i="13"/>
  <c r="AK15" i="13"/>
  <c r="AJ15" i="13"/>
  <c r="AI15" i="13"/>
  <c r="AH15" i="13"/>
  <c r="AG15" i="13"/>
  <c r="AF15" i="13"/>
  <c r="AE15" i="13"/>
  <c r="AD15" i="13"/>
  <c r="AC15" i="13"/>
  <c r="AB15" i="13"/>
  <c r="AA15" i="13"/>
  <c r="Z15" i="13"/>
  <c r="Y15" i="13"/>
  <c r="X15" i="13"/>
  <c r="W15" i="13"/>
  <c r="V15" i="13"/>
  <c r="U15" i="13"/>
  <c r="T15" i="13"/>
  <c r="S15" i="13"/>
  <c r="P15" i="13"/>
  <c r="O15" i="13"/>
  <c r="N15" i="13"/>
  <c r="M15" i="13"/>
  <c r="M9" i="12"/>
  <c r="P16" i="14"/>
  <c r="B4" i="14"/>
  <c r="B5" i="14" s="1"/>
  <c r="B6" i="14" s="1"/>
  <c r="B7" i="14" s="1"/>
  <c r="B8" i="14" s="1"/>
  <c r="B9" i="14" s="1"/>
  <c r="B10" i="14" s="1"/>
  <c r="B11" i="14" s="1"/>
  <c r="B12" i="14" s="1"/>
  <c r="B13" i="14" s="1"/>
  <c r="B14" i="14" s="1"/>
  <c r="B15" i="14" s="1"/>
  <c r="B16" i="14" s="1"/>
  <c r="B17" i="14" s="1"/>
  <c r="B18" i="14" s="1"/>
  <c r="B19" i="14" s="1"/>
  <c r="B4" i="13"/>
  <c r="B5" i="13" s="1"/>
  <c r="B6" i="13" s="1"/>
  <c r="B7" i="13" s="1"/>
  <c r="B8" i="13" s="1"/>
  <c r="B9" i="13" s="1"/>
  <c r="B10" i="13" s="1"/>
  <c r="B11" i="13" s="1"/>
  <c r="B12" i="13" s="1"/>
  <c r="B13" i="13" s="1"/>
  <c r="B14" i="13" s="1"/>
  <c r="N9" i="12"/>
  <c r="CR9" i="12"/>
  <c r="CQ9" i="12"/>
  <c r="CP9" i="12"/>
  <c r="CO9" i="12"/>
  <c r="CN9" i="12"/>
  <c r="CM9" i="12"/>
  <c r="CL9" i="12"/>
  <c r="CK9" i="12"/>
  <c r="CJ9" i="12"/>
  <c r="CI9" i="12"/>
  <c r="CH9" i="12"/>
  <c r="CG9" i="12"/>
  <c r="CF9" i="12"/>
  <c r="CE9" i="12"/>
  <c r="CD9" i="12"/>
  <c r="CC9" i="12"/>
  <c r="CB9" i="12"/>
  <c r="CA9" i="12"/>
  <c r="BZ9" i="12"/>
  <c r="BY9" i="12"/>
  <c r="BX9" i="12"/>
  <c r="BW9" i="12"/>
  <c r="BV9" i="12"/>
  <c r="BU9" i="12"/>
  <c r="BT9" i="12"/>
  <c r="BS9" i="12"/>
  <c r="BR9" i="12"/>
  <c r="BQ9" i="12"/>
  <c r="BP9" i="12"/>
  <c r="BO9" i="12"/>
  <c r="BN9" i="12"/>
  <c r="BM9" i="12"/>
  <c r="BL9" i="12"/>
  <c r="BK9" i="12"/>
  <c r="BJ9" i="12"/>
  <c r="BI9" i="12"/>
  <c r="BH9" i="12"/>
  <c r="BG9" i="12"/>
  <c r="AZ9" i="12"/>
  <c r="AY9" i="12"/>
  <c r="AX9" i="12"/>
  <c r="AW9" i="12"/>
  <c r="AV9" i="12"/>
  <c r="AU9" i="12"/>
  <c r="AT9" i="12"/>
  <c r="AS9" i="12"/>
  <c r="AR9" i="12"/>
  <c r="AQ9" i="12"/>
  <c r="AP9" i="12"/>
  <c r="AO9" i="12"/>
  <c r="AN9" i="12"/>
  <c r="AM9" i="12"/>
  <c r="AL9" i="12"/>
  <c r="AK9" i="12"/>
  <c r="AJ9" i="12"/>
  <c r="AI9" i="12"/>
  <c r="AH9" i="12"/>
  <c r="AG9" i="12"/>
  <c r="AF9" i="12"/>
  <c r="AE9" i="12"/>
  <c r="AD9" i="12"/>
  <c r="AC9" i="12"/>
  <c r="AB9" i="12"/>
  <c r="AA9" i="12"/>
  <c r="Z9" i="12"/>
  <c r="Y9" i="12"/>
  <c r="X9" i="12"/>
  <c r="W9" i="12"/>
  <c r="V9" i="12"/>
  <c r="U9" i="12"/>
  <c r="T9" i="12"/>
  <c r="S9" i="12"/>
  <c r="R9" i="12"/>
  <c r="P9" i="12"/>
  <c r="O9" i="12"/>
  <c r="B4" i="12"/>
  <c r="B5" i="12" s="1"/>
  <c r="B6" i="12" s="1"/>
  <c r="B7" i="12" s="1"/>
  <c r="B8" i="12" s="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P17" i="11"/>
  <c r="O17" i="11"/>
  <c r="N17" i="11"/>
  <c r="B4" i="11"/>
  <c r="B5" i="11" s="1"/>
  <c r="B6" i="11" s="1"/>
  <c r="B7" i="11" s="1"/>
  <c r="B8" i="11" s="1"/>
  <c r="B9" i="11" s="1"/>
  <c r="B10" i="11" s="1"/>
  <c r="B11" i="11" s="1"/>
  <c r="B12" i="11" s="1"/>
  <c r="B13" i="11" s="1"/>
  <c r="B14" i="11" s="1"/>
  <c r="B15" i="11" s="1"/>
  <c r="B16" i="11" s="1"/>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O16" i="10"/>
  <c r="N16" i="10"/>
  <c r="M16" i="10"/>
  <c r="B4" i="10"/>
  <c r="B5" i="10" s="1"/>
  <c r="B6" i="10" s="1"/>
  <c r="B7" i="10" s="1"/>
  <c r="B8" i="10" s="1"/>
  <c r="B9" i="10" s="1"/>
  <c r="B10" i="10" s="1"/>
  <c r="B11" i="10" s="1"/>
  <c r="B12" i="10" s="1"/>
  <c r="B13" i="10" s="1"/>
  <c r="B14" i="10" s="1"/>
  <c r="B15" i="10" s="1"/>
  <c r="CR19" i="3"/>
  <c r="CQ19" i="3"/>
  <c r="CP19" i="3"/>
  <c r="CO19" i="3"/>
  <c r="CN19" i="3"/>
  <c r="CM19" i="3"/>
  <c r="CL19" i="3"/>
  <c r="CK19" i="3"/>
  <c r="CJ19" i="3"/>
  <c r="CI19" i="3"/>
  <c r="CH19" i="3"/>
  <c r="CG19" i="3"/>
  <c r="CF19" i="3"/>
  <c r="CE19" i="3"/>
  <c r="CD19" i="3"/>
  <c r="CC19" i="3"/>
  <c r="CB19" i="3"/>
  <c r="CA19" i="3"/>
  <c r="BZ19" i="3"/>
  <c r="BY19" i="3"/>
  <c r="BX19" i="3"/>
  <c r="BW19" i="3"/>
  <c r="BV19" i="3"/>
  <c r="BU19" i="3"/>
  <c r="BT19" i="3"/>
  <c r="BS19" i="3"/>
  <c r="BR19" i="3"/>
  <c r="BQ19" i="3"/>
  <c r="BP19" i="3"/>
  <c r="BO19" i="3"/>
  <c r="BN19" i="3"/>
  <c r="BM19" i="3"/>
  <c r="BL19" i="3"/>
  <c r="BK19" i="3"/>
  <c r="BJ19" i="3"/>
  <c r="BI19" i="3"/>
  <c r="BH19" i="3"/>
  <c r="BG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P19" i="3"/>
  <c r="O19" i="3"/>
  <c r="N19" i="3"/>
  <c r="M19" i="3"/>
  <c r="B143" i="9"/>
  <c r="B144" i="9" s="1"/>
  <c r="B145" i="9" s="1"/>
  <c r="B146" i="9" s="1"/>
  <c r="B147" i="9" s="1"/>
  <c r="B148" i="9" s="1"/>
  <c r="B149" i="9" s="1"/>
  <c r="B150" i="9" s="1"/>
  <c r="B131" i="9"/>
  <c r="B132" i="9" s="1"/>
  <c r="B133" i="9" s="1"/>
  <c r="B134" i="9" s="1"/>
  <c r="B135" i="9" s="1"/>
  <c r="B136" i="9" s="1"/>
  <c r="B137" i="9" s="1"/>
  <c r="B138" i="9" s="1"/>
  <c r="B139" i="9" s="1"/>
  <c r="B140" i="9" s="1"/>
  <c r="B141" i="9" s="1"/>
  <c r="P126" i="9"/>
  <c r="B114" i="9"/>
  <c r="B115" i="9" s="1"/>
  <c r="B116" i="9" s="1"/>
  <c r="B117" i="9" s="1"/>
  <c r="B118" i="9" s="1"/>
  <c r="B119" i="9" s="1"/>
  <c r="B120" i="9" s="1"/>
  <c r="B121" i="9" s="1"/>
  <c r="B122" i="9" s="1"/>
  <c r="B123" i="9" s="1"/>
  <c r="B124" i="9" s="1"/>
  <c r="B125" i="9" s="1"/>
  <c r="B126" i="9" s="1"/>
  <c r="B127" i="9" s="1"/>
  <c r="B128" i="9" s="1"/>
  <c r="B129" i="9" s="1"/>
  <c r="B102" i="9"/>
  <c r="B103" i="9" s="1"/>
  <c r="B104" i="9" s="1"/>
  <c r="B105" i="9" s="1"/>
  <c r="B106" i="9" s="1"/>
  <c r="B107" i="9" s="1"/>
  <c r="B108" i="9" s="1"/>
  <c r="B109" i="9" s="1"/>
  <c r="B110" i="9" s="1"/>
  <c r="B111" i="9" s="1"/>
  <c r="B112" i="9" s="1"/>
  <c r="B96" i="9"/>
  <c r="B97" i="9" s="1"/>
  <c r="B98" i="9" s="1"/>
  <c r="B99" i="9" s="1"/>
  <c r="B100" i="9" s="1"/>
  <c r="B82" i="9"/>
  <c r="B83" i="9" s="1"/>
  <c r="B84" i="9" s="1"/>
  <c r="B85" i="9" s="1"/>
  <c r="B86" i="9" s="1"/>
  <c r="B87" i="9" s="1"/>
  <c r="B88" i="9" s="1"/>
  <c r="B89" i="9" s="1"/>
  <c r="B90" i="9" s="1"/>
  <c r="B91" i="9" s="1"/>
  <c r="B92" i="9" s="1"/>
  <c r="B93" i="9" s="1"/>
  <c r="B94" i="9" s="1"/>
  <c r="B70" i="9"/>
  <c r="B71" i="9" s="1"/>
  <c r="B72" i="9" s="1"/>
  <c r="B73" i="9" s="1"/>
  <c r="B74" i="9" s="1"/>
  <c r="B75" i="9" s="1"/>
  <c r="B76" i="9" s="1"/>
  <c r="B77" i="9" s="1"/>
  <c r="B78" i="9" s="1"/>
  <c r="B79" i="9" s="1"/>
  <c r="B80" i="9" s="1"/>
  <c r="B69" i="9"/>
  <c r="B53" i="9"/>
  <c r="B54" i="9" s="1"/>
  <c r="B55" i="9" s="1"/>
  <c r="B56" i="9" s="1"/>
  <c r="B57" i="9" s="1"/>
  <c r="B58" i="9" s="1"/>
  <c r="B59" i="9" s="1"/>
  <c r="B60" i="9" s="1"/>
  <c r="B61" i="9" s="1"/>
  <c r="B62" i="9" s="1"/>
  <c r="B63" i="9" s="1"/>
  <c r="B64" i="9" s="1"/>
  <c r="B65" i="9" s="1"/>
  <c r="B66" i="9" s="1"/>
  <c r="B67" i="9" s="1"/>
  <c r="B49" i="9"/>
  <c r="B50" i="9" s="1"/>
  <c r="B51" i="9" s="1"/>
  <c r="O45" i="9"/>
  <c r="B39" i="9"/>
  <c r="B40" i="9" s="1"/>
  <c r="B41" i="9" s="1"/>
  <c r="B42" i="9" s="1"/>
  <c r="B43" i="9" s="1"/>
  <c r="B44" i="9" s="1"/>
  <c r="B45" i="9" s="1"/>
  <c r="B46" i="9" s="1"/>
  <c r="B47" i="9" s="1"/>
  <c r="B27" i="9"/>
  <c r="B28" i="9" s="1"/>
  <c r="B29" i="9" s="1"/>
  <c r="B30" i="9" s="1"/>
  <c r="B31" i="9" s="1"/>
  <c r="B32" i="9" s="1"/>
  <c r="B33" i="9" s="1"/>
  <c r="B34" i="9" s="1"/>
  <c r="B35" i="9" s="1"/>
  <c r="B36" i="9" s="1"/>
  <c r="B37" i="9" s="1"/>
  <c r="B26" i="9"/>
  <c r="B4" i="9"/>
  <c r="B5" i="9" s="1"/>
  <c r="B6" i="9" s="1"/>
  <c r="B7" i="9" s="1"/>
  <c r="B8" i="9" s="1"/>
  <c r="B9" i="9" s="1"/>
  <c r="B10" i="9" s="1"/>
  <c r="B11" i="9" s="1"/>
  <c r="B12" i="9" s="1"/>
  <c r="B13" i="9" s="1"/>
  <c r="B14" i="9" s="1"/>
  <c r="B15" i="9" s="1"/>
  <c r="B16" i="9" s="1"/>
  <c r="B17" i="9" s="1"/>
  <c r="B18" i="9" s="1"/>
  <c r="B19" i="9" s="1"/>
  <c r="B20" i="9" s="1"/>
  <c r="B21" i="9" s="1"/>
  <c r="B22" i="9" s="1"/>
  <c r="B23" i="9" s="1"/>
  <c r="B24" i="9" s="1"/>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P7" i="8"/>
  <c r="N7" i="8"/>
  <c r="M7" i="8"/>
  <c r="B4" i="8"/>
  <c r="B5" i="8" s="1"/>
  <c r="B6" i="8" s="1"/>
  <c r="O3" i="7"/>
  <c r="P15" i="7"/>
  <c r="O15" i="7"/>
  <c r="M15" i="7"/>
  <c r="CR15" i="7"/>
  <c r="CQ15" i="7"/>
  <c r="CP15" i="7"/>
  <c r="CO15" i="7"/>
  <c r="CN15" i="7"/>
  <c r="CM15" i="7"/>
  <c r="CL15" i="7"/>
  <c r="CK15" i="7"/>
  <c r="CJ15" i="7"/>
  <c r="CI15" i="7"/>
  <c r="CH15" i="7"/>
  <c r="CG15" i="7"/>
  <c r="CF15" i="7"/>
  <c r="CE15" i="7"/>
  <c r="CD15" i="7"/>
  <c r="CC15" i="7"/>
  <c r="CB15" i="7"/>
  <c r="CA15" i="7"/>
  <c r="BZ15" i="7"/>
  <c r="BY15" i="7"/>
  <c r="BX15" i="7"/>
  <c r="BW15" i="7"/>
  <c r="BV15" i="7"/>
  <c r="BU15" i="7"/>
  <c r="BT15" i="7"/>
  <c r="BS15" i="7"/>
  <c r="BR15" i="7"/>
  <c r="BQ15" i="7"/>
  <c r="BP15" i="7"/>
  <c r="BO15" i="7"/>
  <c r="BN15" i="7"/>
  <c r="BM15" i="7"/>
  <c r="BL15" i="7"/>
  <c r="BK15" i="7"/>
  <c r="BJ15" i="7"/>
  <c r="BI15" i="7"/>
  <c r="BH15" i="7"/>
  <c r="BG15" i="7"/>
  <c r="CR13" i="6"/>
  <c r="CQ13" i="6"/>
  <c r="CP13" i="6"/>
  <c r="CO13" i="6"/>
  <c r="CN13" i="6"/>
  <c r="CM13" i="6"/>
  <c r="CL13" i="6"/>
  <c r="CK13" i="6"/>
  <c r="CJ13" i="6"/>
  <c r="CI13" i="6"/>
  <c r="CH13" i="6"/>
  <c r="CG13" i="6"/>
  <c r="CF13" i="6"/>
  <c r="CE13" i="6"/>
  <c r="CD13" i="6"/>
  <c r="CC13" i="6"/>
  <c r="CB13" i="6"/>
  <c r="CA13" i="6"/>
  <c r="BZ13" i="6"/>
  <c r="BY13" i="6"/>
  <c r="BX13" i="6"/>
  <c r="BW13" i="6"/>
  <c r="BV13" i="6"/>
  <c r="BU13" i="6"/>
  <c r="BT13" i="6"/>
  <c r="BS13" i="6"/>
  <c r="BR13" i="6"/>
  <c r="BQ13" i="6"/>
  <c r="BP13" i="6"/>
  <c r="BO13" i="6"/>
  <c r="BN13" i="6"/>
  <c r="BM13" i="6"/>
  <c r="BL13" i="6"/>
  <c r="BK13" i="6"/>
  <c r="BJ13" i="6"/>
  <c r="BI13" i="6"/>
  <c r="BH13" i="6"/>
  <c r="BG13" i="6"/>
  <c r="AY13" i="6"/>
  <c r="AX13" i="6"/>
  <c r="AW13" i="6"/>
  <c r="AV13" i="6"/>
  <c r="AU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P13" i="6"/>
  <c r="O13" i="6"/>
  <c r="N13" i="6"/>
  <c r="M13" i="6"/>
  <c r="CR16" i="5"/>
  <c r="CQ16" i="5"/>
  <c r="CP16" i="5"/>
  <c r="CO16" i="5"/>
  <c r="CN16" i="5"/>
  <c r="CM16" i="5"/>
  <c r="CL16" i="5"/>
  <c r="CK16" i="5"/>
  <c r="CJ16" i="5"/>
  <c r="CI16" i="5"/>
  <c r="CH16" i="5"/>
  <c r="CG16" i="5"/>
  <c r="CF16" i="5"/>
  <c r="CE16" i="5"/>
  <c r="CD16" i="5"/>
  <c r="CC16" i="5"/>
  <c r="CB16" i="5"/>
  <c r="CA16" i="5"/>
  <c r="BZ16" i="5"/>
  <c r="BY16" i="5"/>
  <c r="BX16" i="5"/>
  <c r="BW16" i="5"/>
  <c r="BV16" i="5"/>
  <c r="BU16" i="5"/>
  <c r="BT16" i="5"/>
  <c r="BS16" i="5"/>
  <c r="BR16" i="5"/>
  <c r="BQ16" i="5"/>
  <c r="BP16" i="5"/>
  <c r="BO16" i="5"/>
  <c r="BN16" i="5"/>
  <c r="BM16" i="5"/>
  <c r="BL16" i="5"/>
  <c r="BK16" i="5"/>
  <c r="BJ16" i="5"/>
  <c r="BI16" i="5"/>
  <c r="BH16" i="5"/>
  <c r="BG16" i="5"/>
  <c r="AZ16" i="5"/>
  <c r="AY16" i="5"/>
  <c r="AX16" i="5"/>
  <c r="AW16"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M16" i="5"/>
  <c r="CQ25" i="4"/>
  <c r="CP25" i="4"/>
  <c r="CO25" i="4"/>
  <c r="CN25" i="4"/>
  <c r="CM25" i="4"/>
  <c r="CL25" i="4"/>
  <c r="CK25" i="4"/>
  <c r="CJ25" i="4"/>
  <c r="CI25" i="4"/>
  <c r="CH25" i="4"/>
  <c r="CG25" i="4"/>
  <c r="CF25" i="4"/>
  <c r="CE25" i="4"/>
  <c r="CD25" i="4"/>
  <c r="CC25" i="4"/>
  <c r="CB25" i="4"/>
  <c r="CA25" i="4"/>
  <c r="BZ25" i="4"/>
  <c r="BY25" i="4"/>
  <c r="BX25" i="4"/>
  <c r="BW25" i="4"/>
  <c r="BV25" i="4"/>
  <c r="BU25" i="4"/>
  <c r="BT25" i="4"/>
  <c r="BS25" i="4"/>
  <c r="BR25" i="4"/>
  <c r="BQ25" i="4"/>
  <c r="BP25" i="4"/>
  <c r="BO25" i="4"/>
  <c r="BN25" i="4"/>
  <c r="BM25" i="4"/>
  <c r="BL25" i="4"/>
  <c r="BK25" i="4"/>
  <c r="BJ25" i="4"/>
  <c r="BI25" i="4"/>
  <c r="BH25" i="4"/>
  <c r="BG25" i="4"/>
  <c r="BF25" i="4"/>
  <c r="S25" i="4"/>
  <c r="T25" i="4"/>
  <c r="U25" i="4"/>
  <c r="V25" i="4"/>
  <c r="W25" i="4"/>
  <c r="X25" i="4"/>
  <c r="Y25" i="4"/>
  <c r="Z25" i="4"/>
  <c r="AA25" i="4"/>
  <c r="AB25" i="4"/>
  <c r="AC25" i="4"/>
  <c r="AD25" i="4"/>
  <c r="AE25" i="4"/>
  <c r="AF25" i="4"/>
  <c r="AG25" i="4"/>
  <c r="AH25" i="4"/>
  <c r="AI25" i="4"/>
  <c r="AJ25" i="4"/>
  <c r="AK25" i="4"/>
  <c r="AL25" i="4"/>
  <c r="AM25" i="4"/>
  <c r="AN25" i="4"/>
  <c r="AO25" i="4"/>
  <c r="AP25" i="4"/>
  <c r="AQ25" i="4"/>
  <c r="AR25" i="4"/>
  <c r="AS25" i="4"/>
  <c r="AT25" i="4"/>
  <c r="AU25" i="4"/>
  <c r="AV25" i="4"/>
  <c r="AW25" i="4"/>
  <c r="AX25" i="4"/>
  <c r="AY25" i="4"/>
  <c r="AZ25" i="4"/>
  <c r="N25" i="4"/>
  <c r="O25" i="4"/>
  <c r="O10" i="6"/>
  <c r="B4" i="6"/>
  <c r="B5" i="6" s="1"/>
  <c r="B6" i="6" s="1"/>
  <c r="B7" i="6" s="1"/>
  <c r="B8" i="6" s="1"/>
  <c r="B9" i="6" s="1"/>
  <c r="B10" i="6" s="1"/>
  <c r="B11" i="6" s="1"/>
  <c r="B12" i="6" s="1"/>
  <c r="B4" i="5"/>
  <c r="B5" i="5" s="1"/>
  <c r="B6" i="5" s="1"/>
  <c r="B7" i="5" s="1"/>
  <c r="B8" i="5" s="1"/>
  <c r="B9" i="5" s="1"/>
  <c r="B10" i="5" s="1"/>
  <c r="B11" i="5" s="1"/>
  <c r="B12" i="5" s="1"/>
  <c r="B13" i="5" s="1"/>
  <c r="B14" i="5" s="1"/>
  <c r="B15" i="5" s="1"/>
  <c r="B4" i="4"/>
  <c r="B5" i="4" s="1"/>
  <c r="B6" i="4" s="1"/>
  <c r="B7" i="4" s="1"/>
  <c r="B8" i="4" s="1"/>
  <c r="B9" i="4" s="1"/>
  <c r="B10" i="4" s="1"/>
  <c r="B11" i="4" s="1"/>
  <c r="B12" i="4" s="1"/>
  <c r="B13" i="4" s="1"/>
  <c r="B14" i="4" s="1"/>
  <c r="B15" i="4" s="1"/>
  <c r="B16" i="4" s="1"/>
  <c r="B17" i="4" s="1"/>
  <c r="B18" i="4" s="1"/>
  <c r="B19" i="4" s="1"/>
  <c r="B20" i="4" s="1"/>
  <c r="B21" i="4" s="1"/>
  <c r="B22" i="4" s="1"/>
  <c r="B23" i="4" s="1"/>
  <c r="B24" i="4" s="1"/>
  <c r="B4" i="3"/>
  <c r="B5" i="3" s="1"/>
  <c r="B6" i="3" s="1"/>
  <c r="B7" i="3" s="1"/>
  <c r="B8" i="3" s="1"/>
  <c r="B9" i="3" s="1"/>
  <c r="B10" i="3" s="1"/>
  <c r="B11" i="3" s="1"/>
  <c r="B12" i="3" s="1"/>
  <c r="B13" i="3" s="1"/>
  <c r="B14" i="3" s="1"/>
  <c r="B15" i="3" s="1"/>
  <c r="B16" i="3" s="1"/>
  <c r="B17" i="3" s="1"/>
  <c r="B18" i="3" s="1"/>
  <c r="AG32" i="19" l="1"/>
  <c r="AH32" i="19" s="1"/>
  <c r="AG22" i="19"/>
  <c r="AH22" i="19" s="1"/>
  <c r="BG37" i="19"/>
  <c r="AG15" i="19"/>
  <c r="AH15" i="19" s="1"/>
  <c r="AS35" i="19"/>
  <c r="BG38" i="19"/>
  <c r="BG36" i="19"/>
  <c r="BG35" i="19"/>
  <c r="G27" i="22"/>
  <c r="H27" i="22"/>
  <c r="Q15" i="24"/>
  <c r="P15" i="24"/>
  <c r="M27" i="21"/>
  <c r="N27" i="21"/>
  <c r="O27" i="21"/>
  <c r="S11" i="21"/>
  <c r="S12" i="21" s="1"/>
  <c r="L27" i="21"/>
  <c r="AG10" i="19"/>
  <c r="AH10" i="19" s="1"/>
  <c r="H16" i="19"/>
  <c r="AG6" i="19"/>
  <c r="AH6" i="19" s="1"/>
  <c r="AG29" i="19"/>
  <c r="AH29" i="19" s="1"/>
  <c r="AG7" i="19"/>
  <c r="AH7" i="19" s="1"/>
  <c r="AG33" i="19"/>
  <c r="AH33" i="19" s="1"/>
  <c r="AA18" i="19"/>
  <c r="AB18" i="19" s="1"/>
  <c r="AA34" i="19"/>
  <c r="AB34" i="19" s="1"/>
  <c r="AN9" i="19"/>
  <c r="AN32" i="19"/>
  <c r="AN10" i="19"/>
  <c r="AG13" i="19"/>
  <c r="AH13" i="19" s="1"/>
  <c r="AA22" i="19"/>
  <c r="AB22" i="19" s="1"/>
  <c r="AI24" i="19"/>
  <c r="L24" i="19" s="1"/>
  <c r="AA15" i="19"/>
  <c r="AB15" i="19" s="1"/>
  <c r="AA7" i="19"/>
  <c r="AB7" i="19" s="1"/>
  <c r="AA10" i="19"/>
  <c r="AB10" i="19" s="1"/>
  <c r="AN6" i="19"/>
  <c r="AA32" i="19"/>
  <c r="AB32" i="19" s="1"/>
  <c r="AA5" i="19"/>
  <c r="AB5" i="19" s="1"/>
  <c r="AK21" i="19"/>
  <c r="AL21" i="19" s="1"/>
  <c r="AM21" i="19" s="1"/>
  <c r="AN5" i="19"/>
  <c r="AA4" i="19"/>
  <c r="AN14" i="19"/>
  <c r="AA8" i="19"/>
  <c r="AB8" i="19" s="1"/>
  <c r="AG27" i="19"/>
  <c r="AH27" i="19" s="1"/>
  <c r="AA29" i="19"/>
  <c r="AB29" i="19" s="1"/>
  <c r="AN4" i="19"/>
  <c r="AG5" i="19"/>
  <c r="AH5" i="19" s="1"/>
  <c r="AA9" i="19"/>
  <c r="AB9" i="19" s="1"/>
  <c r="AG11" i="19"/>
  <c r="AH11" i="19" s="1"/>
  <c r="AG21" i="19"/>
  <c r="AH21" i="19" s="1"/>
  <c r="AA6" i="19"/>
  <c r="AB6" i="19" s="1"/>
  <c r="AA13" i="19"/>
  <c r="AB13" i="19" s="1"/>
  <c r="AG25" i="19"/>
  <c r="AH25" i="19" s="1"/>
  <c r="AA26" i="19"/>
  <c r="AB26" i="19" s="1"/>
  <c r="AI25" i="19"/>
  <c r="AN25" i="19" s="1"/>
  <c r="AI33" i="19"/>
  <c r="L33" i="19" s="1"/>
  <c r="AG26" i="19"/>
  <c r="AH26" i="19" s="1"/>
  <c r="AN7" i="19"/>
  <c r="AA14" i="19"/>
  <c r="AB14" i="19" s="1"/>
  <c r="AK13" i="19"/>
  <c r="AL13" i="19" s="1"/>
  <c r="AM13" i="19" s="1"/>
  <c r="AN13" i="19" s="1"/>
  <c r="AA27" i="19"/>
  <c r="AB27" i="19" s="1"/>
  <c r="AI28" i="19"/>
  <c r="L28" i="19" s="1"/>
  <c r="AK19" i="19"/>
  <c r="AL19" i="19" s="1"/>
  <c r="AM19" i="19" s="1"/>
  <c r="AN19" i="19" s="1"/>
  <c r="AG20" i="19"/>
  <c r="AH20" i="19" s="1"/>
  <c r="AN8" i="19"/>
  <c r="AG23" i="19"/>
  <c r="AH23" i="19" s="1"/>
  <c r="AN20" i="19"/>
  <c r="AA28" i="19"/>
  <c r="AB28" i="19" s="1"/>
  <c r="AG9" i="19"/>
  <c r="AH9" i="19" s="1"/>
  <c r="AN11" i="19"/>
  <c r="AN27" i="19"/>
  <c r="AG30" i="19"/>
  <c r="AH30" i="19" s="1"/>
  <c r="AG19" i="19"/>
  <c r="AH19" i="19" s="1"/>
  <c r="AN29" i="19"/>
  <c r="AG4" i="19"/>
  <c r="AG8" i="19"/>
  <c r="AH8" i="19" s="1"/>
  <c r="AA11" i="19"/>
  <c r="AB11" i="19" s="1"/>
  <c r="AG14" i="19"/>
  <c r="AH14" i="19" s="1"/>
  <c r="AG17" i="19"/>
  <c r="AH17" i="19" s="1"/>
  <c r="H19" i="19"/>
  <c r="AA20" i="19"/>
  <c r="AB20" i="19" s="1"/>
  <c r="AG24" i="19"/>
  <c r="AH24" i="19" s="1"/>
  <c r="H28" i="19"/>
  <c r="AN26" i="19"/>
  <c r="AN17" i="19"/>
  <c r="Y21" i="19"/>
  <c r="AA21" i="19" s="1"/>
  <c r="AB21" i="19" s="1"/>
  <c r="AI21" i="19"/>
  <c r="L21" i="19" s="1"/>
  <c r="H25" i="19"/>
  <c r="AN22" i="19"/>
  <c r="AK30" i="19"/>
  <c r="AL30" i="19" s="1"/>
  <c r="AM30" i="19" s="1"/>
  <c r="AI30" i="19"/>
  <c r="L30" i="19" s="1"/>
  <c r="H30" i="19"/>
  <c r="I37" i="19"/>
  <c r="I36" i="19"/>
  <c r="AI34" i="19"/>
  <c r="AN34" i="19" s="1"/>
  <c r="AF34" i="19"/>
  <c r="AG34" i="19" s="1"/>
  <c r="AH34" i="19" s="1"/>
  <c r="J37" i="20"/>
  <c r="K37" i="20"/>
  <c r="AA19" i="19"/>
  <c r="AB19" i="19" s="1"/>
  <c r="AA24" i="19"/>
  <c r="AB24" i="19" s="1"/>
  <c r="AA17" i="19"/>
  <c r="AB17" i="19" s="1"/>
  <c r="AF18" i="19"/>
  <c r="AG18" i="19" s="1"/>
  <c r="AH18" i="19" s="1"/>
  <c r="AI23" i="19"/>
  <c r="L23" i="19" s="1"/>
  <c r="AA25" i="19"/>
  <c r="AB25" i="19" s="1"/>
  <c r="AA33" i="19"/>
  <c r="AB33" i="19" s="1"/>
  <c r="AA23" i="19"/>
  <c r="AB23" i="19" s="1"/>
  <c r="AA30" i="19"/>
  <c r="AB30" i="19" s="1"/>
  <c r="H15" i="19"/>
  <c r="AK15" i="19"/>
  <c r="AL15" i="19" s="1"/>
  <c r="AM15" i="19" s="1"/>
  <c r="AI15" i="19"/>
  <c r="L15" i="19" s="1"/>
  <c r="K15" i="19"/>
  <c r="K18" i="19"/>
  <c r="AI18" i="19"/>
  <c r="AN18" i="19" s="1"/>
  <c r="AG28" i="19"/>
  <c r="AH28" i="19" s="1"/>
  <c r="I38" i="19"/>
  <c r="AN33" i="19" l="1"/>
  <c r="K38" i="19"/>
  <c r="K37" i="19"/>
  <c r="K36" i="19"/>
  <c r="K35" i="19"/>
  <c r="AM35" i="19"/>
  <c r="AI38" i="19"/>
  <c r="AI36" i="19"/>
  <c r="AI37" i="19"/>
  <c r="AI35" i="19"/>
  <c r="AM37" i="19"/>
  <c r="AH4" i="19"/>
  <c r="AH36" i="19" s="1"/>
  <c r="AG38" i="19"/>
  <c r="AG36" i="19"/>
  <c r="AG37" i="19"/>
  <c r="AG35" i="19"/>
  <c r="AM36" i="19"/>
  <c r="AB4" i="19"/>
  <c r="AB36" i="19" s="1"/>
  <c r="AA36" i="19"/>
  <c r="AA35" i="19"/>
  <c r="AA38" i="19"/>
  <c r="AA37" i="19"/>
  <c r="AM38" i="19"/>
  <c r="AN23" i="19"/>
  <c r="AN21" i="19"/>
  <c r="L25" i="19"/>
  <c r="AN24" i="19"/>
  <c r="L18" i="19"/>
  <c r="AN30" i="19"/>
  <c r="AN15" i="19"/>
  <c r="AN28" i="19"/>
  <c r="L34" i="19"/>
  <c r="AG39" i="19"/>
  <c r="AG40" i="19"/>
  <c r="AN37" i="19" l="1"/>
  <c r="AN38" i="19"/>
  <c r="AN36" i="19"/>
  <c r="AN35" i="19"/>
</calcChain>
</file>

<file path=xl/sharedStrings.xml><?xml version="1.0" encoding="utf-8"?>
<sst xmlns="http://schemas.openxmlformats.org/spreadsheetml/2006/main" count="6023" uniqueCount="1080">
  <si>
    <t>Días adicionados a las fases</t>
  </si>
  <si>
    <t>Tipo de modificación contractual</t>
  </si>
  <si>
    <t>Tipo de afectación</t>
  </si>
  <si>
    <t>Reconocimiento económico</t>
  </si>
  <si>
    <t>Impulsada</t>
  </si>
  <si>
    <t>Modificaciones mas comunes</t>
  </si>
  <si>
    <t>Otros</t>
  </si>
  <si>
    <t>PREDIAL</t>
  </si>
  <si>
    <t>AMBIENTAL &amp; SOCIAL</t>
  </si>
  <si>
    <t>REDES</t>
  </si>
  <si>
    <t>DISEÑO</t>
  </si>
  <si>
    <t>CONSTRUCCIÓN</t>
  </si>
  <si>
    <t>OPERACIÓN Y MANTENIMIENTO</t>
  </si>
  <si>
    <t>COMERCIAL</t>
  </si>
  <si>
    <t>LIQUIDEZ</t>
  </si>
  <si>
    <t>FINANCIERO</t>
  </si>
  <si>
    <t>CAMBIARIO</t>
  </si>
  <si>
    <t>REGULATORIO</t>
  </si>
  <si>
    <t>FUERZA MAYOR</t>
  </si>
  <si>
    <t>Ítem</t>
  </si>
  <si>
    <t>Concesionaria</t>
  </si>
  <si>
    <t>Tipo de contrato</t>
  </si>
  <si>
    <t>Tipo</t>
  </si>
  <si>
    <t>Fecha acta de inicio</t>
  </si>
  <si>
    <t>Fin de contrato</t>
  </si>
  <si>
    <t>Long (km)</t>
  </si>
  <si>
    <t>Plazo (años)</t>
  </si>
  <si>
    <t>Núm.. de peajes</t>
  </si>
  <si>
    <t>Diseños y estudios</t>
  </si>
  <si>
    <t>Construcción</t>
  </si>
  <si>
    <t>Operación</t>
  </si>
  <si>
    <t>Equipos operación</t>
  </si>
  <si>
    <t>Adición de plazo fase de preconstrucción (Días)</t>
  </si>
  <si>
    <t>Adición de plazo fase de construcción</t>
  </si>
  <si>
    <t>Observaciones</t>
  </si>
  <si>
    <t>Contrato parte general y especial</t>
  </si>
  <si>
    <t>Apéndices técnicos</t>
  </si>
  <si>
    <t>Apéndice financiero</t>
  </si>
  <si>
    <t>Plazo contractual</t>
  </si>
  <si>
    <t>Valor del contrato</t>
  </si>
  <si>
    <t>Obras contratadas</t>
  </si>
  <si>
    <t>Plazos actividades</t>
  </si>
  <si>
    <t>Plazo general contractual</t>
  </si>
  <si>
    <t>Plazo fase de preconstrucción</t>
  </si>
  <si>
    <t>Plazo fase de construcción</t>
  </si>
  <si>
    <t>Plazo fase de eXplotación</t>
  </si>
  <si>
    <t>Técnica</t>
  </si>
  <si>
    <t>Procedimientos</t>
  </si>
  <si>
    <t>Financiera</t>
  </si>
  <si>
    <t>Social</t>
  </si>
  <si>
    <t>Ambiental</t>
  </si>
  <si>
    <t>Predial</t>
  </si>
  <si>
    <t>Concesionario</t>
  </si>
  <si>
    <t>ANI</t>
  </si>
  <si>
    <t>Amigable componedor</t>
  </si>
  <si>
    <t>Entrega de bienes a la policía</t>
  </si>
  <si>
    <t>Sesión de recursos</t>
  </si>
  <si>
    <t>Plazo de cura</t>
  </si>
  <si>
    <t>COVID 19</t>
  </si>
  <si>
    <t>Orden publico</t>
  </si>
  <si>
    <t>procedimiento verificación UF</t>
  </si>
  <si>
    <t>Modificación accionaria</t>
  </si>
  <si>
    <t>Tribunal de Arbitramento</t>
  </si>
  <si>
    <t>Ajuste en tarifas de peajes</t>
  </si>
  <si>
    <t>Consultoria EXterma</t>
  </si>
  <si>
    <t>Modificación riesgos</t>
  </si>
  <si>
    <t xml:space="preserve">Fase actual del contrato </t>
  </si>
  <si>
    <t>Presidente</t>
  </si>
  <si>
    <t>Fecha de inicio</t>
  </si>
  <si>
    <t xml:space="preserve">Fecha fin </t>
  </si>
  <si>
    <t>Demoras en la disponibilidad de predios derivados de las actividades de gestión predial.</t>
  </si>
  <si>
    <t>Sobrecostos por adquisición (incluyendo eXpropiación) y compensaciones socioeconómica).</t>
  </si>
  <si>
    <t>Demoras en la obtención de las licencias y/o permisos.</t>
  </si>
  <si>
    <t>Sobrecostos por compensaciones socio ambientales</t>
  </si>
  <si>
    <t>Efectos desfavorables por decisiones de la entidad frente al movimiento por reubicación de estaciones de peaje eXistentes o nuevas</t>
  </si>
  <si>
    <t>No instalación de estación de peaje</t>
  </si>
  <si>
    <t>Obras no previstas requeridas por autoridades ambientales posteriores a eXpedición de licencias o permisos, por razones no imputables al concesionario.</t>
  </si>
  <si>
    <t>Invasión del derecho de vía</t>
  </si>
  <si>
    <t>Sobrecostos por interferencia de redes</t>
  </si>
  <si>
    <t>Sobrecostos derivados de los estudios y diseños</t>
  </si>
  <si>
    <t>Sobrecostos por ajustes en diseños como consecuencia del trámite de licencias ambientales por razones no atribuibles al concesionario</t>
  </si>
  <si>
    <t>Sobrecostos en diseños por decisiones de la ANI</t>
  </si>
  <si>
    <t>Sobrecostos derivados de mayor cantidad de obras</t>
  </si>
  <si>
    <t>Variación de precios de los insumos</t>
  </si>
  <si>
    <t>Mayores cantidades de obra para actividades de operación y mantenimiento</t>
  </si>
  <si>
    <t>Variación de precios de los insumos para actividades de operación y mantenimiento</t>
  </si>
  <si>
    <t>Menores ingresos por disminución del recaudo de peajes</t>
  </si>
  <si>
    <t>Menores ingresos derivados de elusión del pago de peajes</t>
  </si>
  <si>
    <t>Menores ingresos derivados de evasión del pago de peajes</t>
  </si>
  <si>
    <t>Liquidez en recaudo de peajes</t>
  </si>
  <si>
    <t>Riesgo de liquidez en general</t>
  </si>
  <si>
    <t>No obtención del cierre financiero</t>
  </si>
  <si>
    <t>Alteración de las condiciones de financiación y/o costos de la liquidez que resulten de la variación en las variables del mercado o condiciones del proyecto</t>
  </si>
  <si>
    <t>Insuficiencia de recursos para el pago de la interventoría por razones no atribuibles al concesionario</t>
  </si>
  <si>
    <t>Variaciones del peso frente a otras monedas</t>
  </si>
  <si>
    <t>Compensaciones por nuevas tarifas diferenciales</t>
  </si>
  <si>
    <t>Compensación por no incremento de tarifas</t>
  </si>
  <si>
    <t>Cambio en normatividad (tecnológicas de recaudo electrónico de peajes)</t>
  </si>
  <si>
    <t>Cambio en normatividad (Normas NIIF)</t>
  </si>
  <si>
    <t>Riesgo de no eXpedición o demora en la eXpedición del Decreto que regula la circulación obligatoria de vehículos pesados por el Anillo Vial</t>
  </si>
  <si>
    <t>Cambio en normatividad (normatividad tributaria)</t>
  </si>
  <si>
    <t>Fuerza mayor en la adquisición predial ocasionada por eventos eXimentes de responsabilidad</t>
  </si>
  <si>
    <t>Costos ociosos de la mayor permanencia en obra que llegaren a causarse por eventos eXimentes de responsabilidad</t>
  </si>
  <si>
    <t>Fuerza mayor por interferencia de redes considerado como evento eXimente de responsabilidad</t>
  </si>
  <si>
    <t>Fuerza mayor por demoras en la consulta previa con comunidades en un plazo mayor de 360 días por causas no imputables al concesionario</t>
  </si>
  <si>
    <t>Fuerza mayor por demoras en más de un 150% del tiempo máXimo establecido por la ley aplicable para la eXpedición de la licencia ambiental, por causas no imputables al concesionario</t>
  </si>
  <si>
    <t>Eventos asegurables</t>
  </si>
  <si>
    <t>Eventos no asegurables</t>
  </si>
  <si>
    <t>NO</t>
  </si>
  <si>
    <t>Otro-si</t>
  </si>
  <si>
    <t>Modifica sección 15.1 del contrato detallando composición y funcionamiento del amigable componedor, su plazo de escogencia y su alcance. Modifica sección 4.4  apéndice técnico 3, la tabla 2.5.20 apéndice técnico 1  características técnicas de las vías. Modifica la parte general del contrato sección 3.5 C compensación por riesgos</t>
  </si>
  <si>
    <t>X</t>
  </si>
  <si>
    <t xml:space="preserve">Implementación de solución para comunidad de susumuco ya que se manifestó por parte de los habitantes de esta localidad la afectación que generaría el túnel tres ubicado en la UF2, ya que no permitiría el cruce y transito de las personas de forma segura por lo que se estarían vulnerando sus derechos, para dar solución se plantea por parte del concesionario dos puentes peatonales, un sendero peatonal  de 920m y la ampliación de puente 4. Luego que el concesionario realizo el ejercicio financiero y evaluación del impacto financiero se informa  se tendrá un mayor valor de inversión  que no es objeto de ninguna reclamación. Modifica apéndice técnico y parte general del contrato </t>
  </si>
  <si>
    <t xml:space="preserve">Modifica el contrato parte especial sección 3.7  literal b plazo fase de construcción, modificando  el plazo de la unidad funcional 6 por requerimiento de la ANLA por actualizar modelo hidrogeológico </t>
  </si>
  <si>
    <t>Modifica el apéndice financiero 2 numeral 1, apéndice financiero 2 con el fin de regular la sesión de las retribuciones obtenidas a la banca que financia el proyecto, entregando el 100% de las retribuciones restantes luego de considerar el valor necesario para realizar la operación y el mantenimiento del proyecto.</t>
  </si>
  <si>
    <t>Const</t>
  </si>
  <si>
    <t>29/04 2019</t>
  </si>
  <si>
    <t xml:space="preserve">Modifica apéndice técnico 1, parte especial del contrato Se aprueba cambio en la UF 3 del túnel 4 substituido por 2 puentes vehiculares de 355m y 773m y una sección de tramo a cielo abierto de 22.53m, esta modificación genera a favor del la ANI un valor en CAPEX de $26.117.766.381 y en OPEX $171.465.224 además se modifican las especificaciones técnicas de los ítems de aditivos y micro silicona de concretos de túneles </t>
  </si>
  <si>
    <t>Acta de acuerdo</t>
  </si>
  <si>
    <t xml:space="preserve">Mediante el documento se subscribe al otrosí 5 este acuerdo donde se define realizar los estudios fase 3 de varias obras de estabilización y glorietas en zonas de inestabilidad con el valor generado a partir de la modificar 'en del otro si 5 de $26.117.766.381 en CAPEX </t>
  </si>
  <si>
    <t>Se modifica parte general del contrato con el fin de cambiar la composición accionaria ya que EPISOL S.A.S se retirara del consorcio</t>
  </si>
  <si>
    <t>Modificatorio 1 al acta de acuerdo  N1</t>
  </si>
  <si>
    <t>Se incluyen los estudios correspondientes la PR 61+360  además se modifica el valor de los estudios definidos en el acta de acuerdo 1 los anteriores tendrán un valor de $1.589.448.855 (recursos tomados del otrosí 5)</t>
  </si>
  <si>
    <t>Modifica la parte general y especial del contrato adicionando la definición de el Acta de  puesta en servicio anticipada ya que se iniciara operación en 7.968 Km de vía ya que representara una mejora en los tiempos de viaje de 25 min, este tramo deberá cumplir los indicadores de operación, además se modifican los porcentaje de participación de las UF, Se cambia además la formula de calculo de retribución</t>
  </si>
  <si>
    <t>Modifica el apéndice técnico de la entrega de elementos a la policía, modificando algunos de los ítems que establece el contrato los cuales deberán ser entregados 4 meses después de la firma del Otrosí, esta modificación se realiza impulsada al adelantar varias reuniones entre el concesionario y la policía de carreteras resultante de un análisis cuales eran los bienes que requería la entidad para realizar la correcta vigilancia del proyecto</t>
  </si>
  <si>
    <t xml:space="preserve">Acta de acuerdo </t>
  </si>
  <si>
    <t>Se prioriza y autoriza la ejecución de la obra del 67+380 la cual se requiere urgente por la estabilidad del talud en la vía que garantizara la movilidad en el corredor esta obra debe ejecutarse dentro del plazo de la UF3, su reconocimiento dependerá del acta de terminación de la misma valor de las obras $171.717.425 (recursos tomados del otrosí 5)</t>
  </si>
  <si>
    <t>Acuerdo COVID</t>
  </si>
  <si>
    <t>Acuerdo entre la ANI y las concesiones presentes donde se definen periodos de emergencia, afectaciones a los proyectos, reconocimiento de actividades suspendidas y su impacto a los contratos, los procedimientos de justificación de gastos ociosos, su reconocimiento económico, ampliación de plazos entre otras.</t>
  </si>
  <si>
    <t xml:space="preserve">Se acuerda la ejecución en sitios inestables ubicados en el 61+360 perdida de banca, 64+350, 73+550y  65+800 al 67+210 estabilización de talud por riesgo de deslizamiento </t>
  </si>
  <si>
    <t>Modifica la parte especial y general del contrato sección 4.17 adicionando  literales e,f, g y h procedimiento de verificación y definiciones, sección 4.3 se incluye variable a formula de calculo de retribución  y alcance a unidades funcionales</t>
  </si>
  <si>
    <t>Modifica el apéndice técnico  generalidades y subsectores y parte especial del contrato detallando conjunto de actividades y longitud de desarrollo de la unidad funcional 6 y tabla 5.2 modificando los PR que delimitan las subdivisiones de esta unidad funcional de acuerdo a proceso constructivo  del túnel 7</t>
  </si>
  <si>
    <t>Tras realizarse una mesa de negociación entre varios concesionarios y la ANI se llego a un acuerdo del cual participo este proyecto donde se reconoce la afectación generada en las asociaciones de iniciativa privada generada por las políticas aplicadas por el gobierno nacional al dictar el estado de emergencia por COVID 19 donde se decreto aislamiento preventivo entre el 26/03/2020 hasta el 31/05/2020 lo que no solo impidió el norma desarrollo de las obras, si no que no permitió el transito vehicular por el mismo impidiendo el normal recaudo de peajes por lo que la ANI reconocerá el 100% de este valor descontando el transito real de haberse presentado. Sera necesario entonces calcular este valor en base a los datos obtenidos de los meses de enero y febrero del 2020. Este valor puede ser reconocido en un 90% como recurso liquido o en un 100% como aumento del plazo contractual. LA ANI además podrá aumentar el valor de los peajes al finalizar la fase de construcción para  compensar este saldo</t>
  </si>
  <si>
    <t xml:space="preserve">Concesión vial de los Llanos S.A.S </t>
  </si>
  <si>
    <t>Contrato principal</t>
  </si>
  <si>
    <t>Precon</t>
  </si>
  <si>
    <t>Juan Manuel Santos</t>
  </si>
  <si>
    <t xml:space="preserve">Modifica parte especial del contrato literal b sección 3.7 modifica el valor a reconocer por parte de la ANI por la estructuración del proyecto a $6.375.522.542 , aclara el valor de vigencia el amparo de cumplimiento en las diferentes fases del proyecto, modifica parte general del contrato sección 15.1 además literales c,b y f aclarando funcionamiento del amigable componedor se define además que las personas indicadas para ser amigos componedores podrán ser modificadas en cualquier tiempo </t>
  </si>
  <si>
    <t>Modifica parte general del contrato  numeral 3.3, apéndice técnico 1 ya que como se soporta en el documento el valor de los predios  que requiere el proyecto supera el valor  prevista en el contrato por lo que se prueba modificar  los anchos mínimos a adquirir  para el corredor del proyecto a permitir la adquisición únicamente de el ancho que requiera el proyecto conforme a la ley decreto 2976 de 2010</t>
  </si>
  <si>
    <t>Modifica parte especial del contrato literal a numeral 4.5. Con el presente otro-si  se suspende por 30 días el cierre financiero del contrato por un termino de 30 días donde se evaluara la viabilidad del contrato, teniendo en cuenta que no ha sido posible que una entidad financie el mismo ya que diferentes entidades lo han rechazado por la  baja a la cobertura de la deuda  teniendo en cuenta los flujos, este cierre contractualmente es por cuenta y riesgo del concesionario. Este periodo igualmente mueve por 30 días la fase de construcción. Se suspende por el mismo periodo el plan de adquisición predial y el plan de obras.</t>
  </si>
  <si>
    <t>Iván Duque</t>
  </si>
  <si>
    <t>Se prorroga el plazo previsto en el otro-si 8 hasta el 28 de sept del 2020</t>
  </si>
  <si>
    <t>Se modifica el cierre financiero dividiéndolo en dos, el primero con valor de $376.479.000.000 que se requerirá para dar inicio a la fase de construcción y el segundo por $27.542.000.000 el cual debe acreditarse tres meses después de lograr el ultimo incremento de tarifas establecido para el  16/01/2012 . Teniendo en cuenta que no fue posible en los plazos establecidos tramitar la nueva estructura de esquema tarifario la ANI reconocerá  la diferencia en la tarifa entre el periodo del 16 de abril y el 30 de septiembre  del 2021 de la UF0. Se definen fechas y valores de fondeo para subcuentas del proyecto. Modifica  parte especial del contrato  sección 4.2 literales b y c donde se define el esquema tarifario de los peajes, de no lograrse su implementación en alguno de ellos se realizara el incremento en las otras estaciones de peje</t>
  </si>
  <si>
    <t>APP GICA S.A</t>
  </si>
  <si>
    <t>Modifica numeral 1  Cap 1 Apéndice Financiero 2 permite la alternativa para la cesión del 100% de la retribución de la UF 3 a las entidades que financian la obra priorizando priorizando el valor requerido para la operación y mantenimiento hasta cubrir el 100% de la deuda.</t>
  </si>
  <si>
    <t>Modifica  apéndice técnico 1  tabla  5, 10 y 12 apéndice técnico 1 , Se aprueba cambiar el túnel 3 por una vía a cielo a abierto con puentes conectando la UF2 subsector 3  y 4 , se detalla además el mayor valor de CAPEX que se presenta en el contrato, además de  la mayor inversión en OPEX Por lo que los valores invertidos en el proyecto serán mayores. Esto no afectara el equilibrio contractual  ni generara desembolsos adicionales (renuncia a cualquier reclamación)</t>
  </si>
  <si>
    <t>Prorroga plazo periodo especial</t>
  </si>
  <si>
    <t>Concesionaria nueva vía al mar S.A.S</t>
  </si>
  <si>
    <t>Se aprueba Modificar la parte general del contrato literal b) de la Sección 19.5 para permitir modificar el accionista principal EPISOL S.A.S quien es el accionista líder de la sociedad, el nuevo accionista debe acreditaran valor mayor al 25% de la participación accionaria</t>
  </si>
  <si>
    <t>Acta de suspensión</t>
  </si>
  <si>
    <t>Autopistas del Nordeste S.A.S</t>
  </si>
  <si>
    <t>Otro-si 1</t>
  </si>
  <si>
    <t>Modifica tabla 3.3.9.2 del Apéndice Técnico 2 - Convenio POLCA donde se modifican las cantidades y las especificaciones técnicas por solicitud de la policía nacional de carreteras se disminuyen los valores para estos ítems en $96.286.649 que consignara a la cuenta  de patrimonio autónomo del proyecto, estos elementos deberán ser entregados en un plazo de 5 días calendario a partir de la firma de este documento</t>
  </si>
  <si>
    <t>Otro-si 2</t>
  </si>
  <si>
    <t>Modifica Apéndice Financiero 2 con el ánimo de permitir la alternativa para la cesión del 100% de la retribución a las entidades que financian la obra, al igual que se aclara la figura de financiamiento internacional en la concesión.</t>
  </si>
  <si>
    <t>Otro-si 3</t>
  </si>
  <si>
    <t>Otro-si 4</t>
  </si>
  <si>
    <t>Acuerdo COVID 19</t>
  </si>
  <si>
    <t>Otro-si 5</t>
  </si>
  <si>
    <t>Otro-si 6</t>
  </si>
  <si>
    <t>Autopista Río Magdalena S.A.S Grupo OHL</t>
  </si>
  <si>
    <t>Literal (e) del Numeral 15.1 de la Parte General del Contrato  se otorgan 170 días después de la firma del contrato para que las partes elijan el amigable componedor</t>
  </si>
  <si>
    <t>Se añade los tramos accesos a Puerto Berrio PR 90+800 a la UF4 únicamente para operación y mantenimiento con unos niveles de servicio inferiores indicados en la tabla n1 indicadores de tramo de control, se define un plazo de 9 meses donde podrá hacerse uso del amigable componedor de la controversia para indicar alguna compensación que genere la operación de estos tramos y el concesionario no esta obligado a aceptarlos ya que no hacían parte del contrato de concesión</t>
  </si>
  <si>
    <t>Modifica el Literal e del numeral 15.1 , l (i) y (viii) de la Parte General del Contrato donde se amplia el plazo para elegir el amigable componedor a 233 días a partir de la firma del contrato</t>
  </si>
  <si>
    <t>Modifica parte general del contrato cap. XV donde se modifica el procedimiento de solución de controversias</t>
  </si>
  <si>
    <t>Se modifica el apéndice técnico 2 tabla 7 donde se modifican las cantidades y las especificaciones técnicas por solicitud de la policía nacional de carreteras sin modificar los valores propuestos contractuales, estos elementos deberán ser entregados en un plazo de 20 días calendario a partir de la firma de este documento</t>
  </si>
  <si>
    <t>Modifica la sección 2.4 literal a apéndice técnico 1 ajustando el ancho de la franja a adquirir en la UF3 donde únicamente se realizara rehabilitación</t>
  </si>
  <si>
    <t>Otro-si 7</t>
  </si>
  <si>
    <t>Otro-si 8</t>
  </si>
  <si>
    <t>Se modifica parte general del contrato sección 3.8 (d) (vi), sección 3.12 (a), sección 3.12 (d) adición (viii), sección 17.3 (b), apéndice financiero donde se aprueba que en caso de la ocurrencia de inhabilidad sobreviviente de parte del contratista cederá el contrato a los prestamistas quien ejercerán posesión del mismo.</t>
  </si>
  <si>
    <t>Otro-si 9</t>
  </si>
  <si>
    <t>Otro-si 10</t>
  </si>
  <si>
    <t>Modificación tabla 5  apéndice técnico 4 de los indicadores para el calculo del índice de cumplimiento por unidad funcional ya que los  E18 al E21 y O7 al O8 hacen referencia a operación de túneles los cuales no se presentan en el proyecto, los porcentajes de los eliminados en los demás indicadores</t>
  </si>
  <si>
    <t>Gustavo Petro</t>
  </si>
  <si>
    <t>Concesionaria Vial del Pacífico S.A.S - COVIPACÍFICO S.A.S</t>
  </si>
  <si>
    <t>Modificar apéndice técnico 2 numeral 3.3.9.2 cambiando las especificaciones de una patrulla y paneles ITS ya que los especificados en el contrato son obsoletos, estos elementos mantienen el valor unitario igual, adicional se amplia el plazo para la entrega de elementos a la policía de carreteras 3 meses</t>
  </si>
  <si>
    <t>Modifica sección 15.3 parte general del contrato define condiciones de funcionamiento de arbitraje nacional se especifica la sede, el idioma se define procedimiento en caso de tener que utilizar este mecanismo</t>
  </si>
  <si>
    <t>Modificación literales b y c sección 3.5 parte especial del contrato donde se detalla que dentro de la estructura que se entregara al concesionario UF 4 no se incluyen las partes que están siendo intervenidas por el INVIAS con los contratos 203-2008, 541-2012 y 1791-2012 los cuales serán entregados una vez esta entidad culmine las obras, Suprime literal b, c, , h de la sección 3.6 apéndice técnico 1 donde se elimina la estación de peaje Acón sur ya que se tendría una distancia del peaje de amaga de 5km, se establece compensación económica por el menor recaudo percibido de acuerdo a conteo vial, se reconocerá el 100% del desbalance  se consignara el valor correspondiente por parte de la ANI, se define además que no se construirá la estación de pesaje correspondiente  por lo que el concesionario deberá  devolver los costos correspondientes a su construcción, instalación y operación</t>
  </si>
  <si>
    <t>Modificación de la sección 19.5 b parte general del contrato para sustituir el líder del proyecto</t>
  </si>
  <si>
    <t>Modificación del apéndice técnico 3 permitiendo verificación de contenido de materia orgánica en suelos para utilizado para muros en suelo estabilizado por el método de permanganato de potasio</t>
  </si>
  <si>
    <t>Modificación aparte especial del contrato sección 2.4, 2.5 apéndice técnico 1 donde se aprueba intercambiar los tubos en el túnel de Amaga entre las unidades funcionales 2 y 3 dado que se da el inicio de operación de la calzada izquierda anticipada</t>
  </si>
  <si>
    <t>Concesión la pintada S.A.S</t>
  </si>
  <si>
    <t>25</t>
  </si>
  <si>
    <t>Modifica contrato numeral 3.5 literal b, numeral 2.5 literal f) y apéndice técnico 1 tabla 1, apéndice técnico 2 numeral 3.3.9.2 mediante los cuales se aclara procedimiento de reversión anticipada al INVIAS de predios entregados que no hacen parte de las unidades funcionales, modificación de referencia de radios y tableros de información de trafico los cuales no corresponden a necesidades de la policía de carreteras, se amplia plazo de entrega a 3 meses de estos elementos.</t>
  </si>
  <si>
    <t>Se modifica el Otrosí Nº1 ampliando a 60 días a partir de la firma del documento el plazo para designar el amigable componedor</t>
  </si>
  <si>
    <t>Concesión pacifico tres S.A.S  NUMERO 005-2014</t>
  </si>
  <si>
    <t>Modificación al contrato numeral 3.5 literal c) , numeral 2.3 literal b), numeral 15.1 literal e) se modifica el requisito en el cual se pide que para dar por recibido los tramos administrados por el INVIAS se debe tener un acta de liquidación de contrato cambiándose a un acta de entrega para dar celeridad al proceso y se modifica plazo amigable componedor.</t>
  </si>
  <si>
    <t>Modificación al contrato numeral numeral 15.1 literal e) ampliando 30 días la ratificación del amigable componedor.</t>
  </si>
  <si>
    <t>Modificación al contrato numeral numeral 15.1 literal e) Modifica procedimientos contractuales del amigable componedor.</t>
  </si>
  <si>
    <t>Modificación al apéndice técnico 2 numeral 3.3.9.2 literal i) entrega de bienes a la policía de carreteras, reemplazando la referencia de los tableros de información y referencia de los radios de comunicación de acuerdo a solicitud de la policía nacional, se amplia el plazo de entrega de los mismos, se aclara además la vida útil de las comparenderas electrónicas</t>
  </si>
  <si>
    <t>Modificación al contrato numeral numeral 15.1 literal e) ampliando 60 días la ratificación del amigable componedor.</t>
  </si>
  <si>
    <t>Modificación el contrato numeral 7.3 literal a), c). Apéndice técnico  numeral 6, aclaración de activación de las pólizas de estabilidad y calidad</t>
  </si>
  <si>
    <t xml:space="preserve">Modifica el contrato principal capitulo 1 definiciones, sección 4.17, sección 4.3 , adiciona la sección 7.1 los literales e), f), g) y h), modifica apéndice técnico 1 numeral 2.5 Procedimiento de verificación Introduce los documentos contractuales de la concesión el procedimiento de verificación de la unidad funcional </t>
  </si>
  <si>
    <t>Concesión costera - Cartagena barranquilla S.A.S NUMERO 004-2014</t>
  </si>
  <si>
    <t xml:space="preserve">Modificación al contrato adicionándose al numeral 15.1 literal L) Procedimiento de ratificación miembros amigable componedor y modificando numeral 2.3 </t>
  </si>
  <si>
    <t>Modificación al contrato  otro-si 1 ampliando plazo a 30 días mas para ratificación de miembro amigable componedor, se aclara tabla 18 numeral 2.5 literal c) se aclara apéndice técnico 1 por divergencia en UF3 de una zona que solicita únicamente rehabilitación pero se especifica la construcción de un separador de 2m.</t>
  </si>
  <si>
    <t>Modificación al contrato numeral 15.1 literal l) se modifica el procedimiento de designación de los miembros del amigable componedor y el procedimiento en caso de sustitución.</t>
  </si>
  <si>
    <t>3A</t>
  </si>
  <si>
    <t>Modificación al contrato numeral 15.1 literal l) se cambia el plazo para la designación de los miembros del amigable componedor a 60 días adicionales</t>
  </si>
  <si>
    <t>Modificación a los apéndice técnico 1 numeral 2.5 literal d) y el apéndice técnico 3 numeral 2.1  literal d) por incongruencias en las dimensiones de las bermas que se especifican en estos apéndices los cuales no cumplen con el manual de diseño geométrico de carreteras 2008 del INVIAS, razón por la que se autoriza la modificación de las dimensiones de las mismas dando cumplimiento a la normativa.</t>
  </si>
  <si>
    <t>Modificación al apéndice técnico 2 numeral 3.3.9.2 literal i) tabla entrega de bienes a la policía de carreteras, por el que se modifica la entrega de chaquetas reflectivas con vida útil de un año por camisetas tipo polo ya que por las condiciones climáticas del proyecto se adaptan mejor, realizando la conversión monetaria del valor de cada elemento aumentando la cantidad de camisas con respecto a las chaquetas.</t>
  </si>
  <si>
    <t>Acta de ampliación de plazo</t>
  </si>
  <si>
    <t xml:space="preserve">Se genera un documento de ampliación de plazo en la UF 4 por el incumplimiento en la entrega de diseño de redes tanto eléctricas como de gas por parte de las compañías responsables del servicio, al igual que el traslado de las redes por lo que se modifica el plazo de entrega para este sector sin impactar la fecha de terminación de la fase de construcción. </t>
  </si>
  <si>
    <t>Modificación apéndice técnico 1 numeral 2.5 y 3.6 por desplazamiento de caseta de peaje Galapa por presencia de una línea de alta tensión en el área cercana por lo que la norma prohíbe su construcción en este punto.</t>
  </si>
  <si>
    <t>Modificación al contrato de concesión sesión 19.5 literales b), i) para cambiar la composición accionaria de la concesión pasando el 100% de las acciones a ISA costera chile  en un avance de obra del 96% de la fase de construcción, con 5 unidades funcionales en etapa de operación</t>
  </si>
  <si>
    <t>Concesión alto magdalena S.A.S  NUMERO 003-2014</t>
  </si>
  <si>
    <t xml:space="preserve">Modificación al contrato adicionándose al numeral 15.1 literal L) Ampliación del plazo para la designación del amigable componedor </t>
  </si>
  <si>
    <t>Modificación al contrato numeral 15.1 literal L) procedimiento de ratificación de los miembros del amigable componedor</t>
  </si>
  <si>
    <t>Modificación al apéndice técnico 2 numeral 3.3.9.2 entrega de bienes a la policía de carreteras, reemplazando la referencia de los tableros de información y referencia de los radios de comunicación de acuerdo a solicitud de la policía nacional, se amplia el plazo de entrega de los mismos</t>
  </si>
  <si>
    <t>Modificación al apéndice técnico 2 numeral 3.3.9.2 entrega de bienes a la policía de carreteras, cambiando el plazo de entrega de los bienes modificados en el otro-si N4 a 30 días adicionales</t>
  </si>
  <si>
    <t>Modificación del apéndice técnico 1 numeral 2.5 literales b), c) donde se cambian las especificaciones para disminuir el ancho de calzada de 30m a 20.90m en los poblados de Garbanzal y Gramalota por solicitud de la alcaldía para disminuir el impacto negativo social de la obra por el traslado de la población.</t>
  </si>
  <si>
    <t>Aclaración de apéndice técnico 1 numeral 2.4 y  2.5 delimitación y alcance de las diferentes unidades funcionales del proyecto con respecto al contrato de obra.</t>
  </si>
  <si>
    <t>Perimetral oriental de Bogotá S.A.S  S.A.S NUMERO 002-2014</t>
  </si>
  <si>
    <t>Firma de contrato principal</t>
  </si>
  <si>
    <t>Modificación al Contrato general numeral 19.17 y el apéndice técnico 2 literal 3.3.9.2 Entrega de bienes a la policía de carreteras, Modificación de insumos entregados a la policía de carreteras, modificación de plazo de entrega.</t>
  </si>
  <si>
    <t>Modificación al apéndice técnico 1 numeral 2.5 literal b), literal c), literal d). Modificación en pasos urbanos en diseño tipo vial cambiando en estas zonas las bermas proyectadas en las especificaciones técnicas por andenes.</t>
  </si>
  <si>
    <t>Modificación al contrato, parte especial sección 5.2 modificando la programación para las unidades funcionales 2 y 3 ampliando su entrega de 18 meses a 21 meses y abriendo la posibilidad de no cumplir el tiempo de ejecución en las unidades funcionales 4 y 5 ampliar un plazo de cura no mayor al 10% del plazo inicial.</t>
  </si>
  <si>
    <t>Modificación al apéndice técnico 1 numeral 2.5 literal d) tabla 16, 17 literal e) tabla 21 donde se modifica en el sector de Santa Rosa la construcción de andenes reemplazando las bermas especificadas inicialmente para evitar impactos negativos en la comunidad</t>
  </si>
  <si>
    <t>Modificación al contrato principal sección 3.3 literal a) tabla 1, 3 al apéndice técnico 2 numeral 3.3.3.2.3 emisora de radio,  al apéndice técnico 1  tabla 4, 5, 24, 5A. Informando la posibilidad de construir dos puentes peatonales y además de plasmar un convenio de 60 días para verificación de la UF 1 tiempo en el que se deberán completar todas las obras de este tramo.</t>
  </si>
  <si>
    <t>Modificación al apéndice técnico 2 sección 3.3.10.2 sistemas de comunicación, Apéndice técnico 1 sección 3.4 literal b) modificando la instalación de la fibra óptica en zonas donde se instalara de forma inalámbrica y aérea.</t>
  </si>
  <si>
    <t>Contrato</t>
  </si>
  <si>
    <t>Num</t>
  </si>
  <si>
    <t>Evento eximente</t>
  </si>
  <si>
    <t>Iniciativa Privada sin recursos públicos</t>
  </si>
  <si>
    <t>30</t>
  </si>
  <si>
    <t>Evento eximente de responsabilidad</t>
  </si>
  <si>
    <t>Se reconoce por parte de la ANI un evento eximente de responsabilidad que afecta la UF1 por lo que se aprueba plazo adicional en la fase de construcción de la misma al 29 de enero del 2020 generado por el fallecimiento de cinco trabajadores en el puente la pala lo que genero que la fiscalía general de la nación mientras realiza las actividades investigativas imputa el ingreso a la zona y sus obras conexas</t>
  </si>
  <si>
    <t>Se reconoce por parte de la ANI un evento eximente de responsabilidad que afecta la UF3 y 5 ya que el ministerio de ambiente  y desarrollo sostenible que tardo mas tiempo que el estipulado para el tramite de modificación de licencia ambiental, lo que impidió la ejecución normal de las obras de este sector, hecho no imputable a las partes. Se aprueba un periodo especial de 88 días  hábiles desde el  26 /06/19</t>
  </si>
  <si>
    <t xml:space="preserve">Se reconoce un evento eximente de responsabilidad por la no disponibilidad de la vía antigua que es operada por el INVIAS ya que se requiere desviar el trafico para la construcción de las galerías en el Buenavista II por lo que se amplia el plazo por 6 meses y 15 días. No se generan mayores costos ni reclamaciones por parte del concesionario </t>
  </si>
  <si>
    <t xml:space="preserve">Se reconoce la ocurrencia de un evento eximente de responsabilidad predial por predio ubicado en la UF1 ya que no permitieron generar la oferta  de este predio ya que el INVIAS otorgue  la escritura publica por lo que se reconoce un periodo especial de 180 días </t>
  </si>
  <si>
    <t>Se reconoce la ocurrencia de un evento eximente de responsabilidad por alteraciones de orden publico que se generaron el 28/04/21  hasta el 3 /05/21 que genero la suspensión de las actividades y el atraso  en las UF3, 5 y 6 por lo que se aprueba un periodo especial de 56 días para la terminación y entrega de las mismas y puesta en operación</t>
  </si>
  <si>
    <t>Modifica apéndice técnico 2  tabla 7 entrega de bienes a la policía cambiando referencias que no generan un mayor valor , plazo máximo de adquisición 3 meses partir de la firma de este otro-si, se modificaron además apéndice técnico 4 se incluyen valores de medición para equipos de 30m utilizados para medir la retro reflectividad de la señalización horizontal , se modifica  sección 5.2 donde se definen los plazos máximos para el inicio de la operación en cada una de las unidades funcionales los cuales varían de 1080 días a 2160 días, se corrigieron además detalles en  el calculo de la retribución, estaciones de peaje entre otras</t>
  </si>
  <si>
    <t xml:space="preserve">Modifica el apéndice técnico 1 numeral i literal b sección 2.1, literal A. numeral 3.8 parte especial del contrato numeral 4.4. Por medio del otro-si se modifica el alcance del proyecto donde se define que las vías correspondientes a las unidades funcionales 9, 10 y 11 ya que se entregaran al INVIAS, teniendo en cuenta esta circunstancia se modifican además el valor del contrato, los giros equity (valor y fechas), valores y fechas de fondeos de las subcuentas , el tiempo de la fase de preconstrucción a 540 días, reducir la fase de construcción a 4 años y reducir la fase de operación a 8820 días, se modifica además el porcentaje  de participación de las unidades funcionales, se modifican tarifas de estación de peaje. Se modifica plazo para presentar documentación para acreditar el cierre financiero a 540 días desde la fecha de inicio </t>
  </si>
  <si>
    <t>Se suspenden por mutua decisión  generar el cierre financiero el concesionario soporta que de acuerdo a los cambios macroeconómicos entre los que se encuentran la baja en el precio del petróleo se afectan  las proyecciones de ingreso por disminución  en el trafico  del proyecto  por lo que no es viable su ejecución, este riesgo según el contrato debe ser asumiendo  por el concesionario por lo que la ANI no aprueba la solicitud. Se genera entonces  una controversia contractual para lo que aplican  convocar  un tribunal de arbitramento , entre tanto este se pronuncia se propone ejecutar actividades urgentes sin dar inicio a la fase de construcción (intervenciones a calzada existente , intervenciones puentes  humadea, y marayal. (plazo de decisión 1 año o hasta que se pronuncie el tribunal. Se amplia fase de preconstrucción 1 año realizando en la fase preoperativa las actividades antes mencionadas</t>
  </si>
  <si>
    <t>El tribunal de arbitramento concluye que el proyecto en las circunstancias que se encuentra de no financiación de la banca que se proyectaba fuera del 66% (generada por disminución  del volumen de trafico)  del valor del contrato lo que imposibilita generara el cierre financiero generando una inviabilidad, este hecho es atribuible al concesionario por PLANEACIÓN INSUFICIENTE. La situación presentada no obliga al cumplimiento del contrato al concesionario, pero si debe reconocer la indemnización por perjuicios al contratante por ahora deberá pagar $9.839.000.000. Se suspende aportes de giros Equity únicamente tendrán que generar el cuarto  fondeo de la subcuenta de interventoría. Se resuelve que hasta que el concesionario no  obtenga el cierre financiero no podrá iniciar la fase de construcción, se modifican las fechas par fondeo de las subcuentas, se ajustan a partir de la firma del otrosí la construcción de las diferentes UF. Se deberán generar mesas de trabajo por cuatro meses para evaluar la alternativa para renegociar las bases del contrato</t>
  </si>
  <si>
    <t>Por el presente otro-si se define contratar una firma de consultoría externa para validar los estudios de trafico del proyecto  y prorrogar por seis meses las mesas de trabajo prorrogándolo hasta el 12 de septiembre  de el 2020, se modifica el valor del cuarto giro para fondeo de la subcuenta de interventoría</t>
  </si>
  <si>
    <t xml:space="preserve">Se define  alternativa financiera, técnica, social, jurídica, predial y ambiental para hacer viable el proyecto. Se define en el anexo 1 valor del contrato, unidades funcionales, el concesionario reconocerá por costos de estructuración del proyecto $21.569.583.471, duración de las fases, modifica el alcance del proyecto definiendo que se ejecutaran las unidades funcionales 1,2,3,4,5 y 6 (se ajusta alcance). En las UF 7 y 8 se ejecutaran de manera condicionada uniéndose en una única unidad nueva definida como UF 7-8 y se detalla nuevamente que las unidades funcionales 9, 10 y 11 serán revertidas de manera anticipada al INVIAS. Se modifica Otro-si 2 definiendo nuevamente la duración de la fase de construcción de las diferentes unidades funcionales  variando desde 974 días hasta  1560. La fase de construcción y la totalidad de requerimientos antes de iniciarse de acuerdo al contrato deberán generarse en un plazo de 4 meses a partir de la firma de este documento. Se aprueba pago por parte de la ANI al concesionario de $145.222.322 por la operación de las unidades funcionales hasta que se reviertan al INVIAS fecha máxima  30/06/21. Se define que se requiere modificación en UF5 por fuera de el alcance inicial sector puente amarillo por lo que el concesionario presentara el valor de esta intervención en todos sus rubros. Se define que se adoptara nueva esquema tarifario de los peajes el cual de no ser tramitado el 15 de abril del 2021 por causas no imputables al concesionario  se compensara el menor recaudo. </t>
  </si>
  <si>
    <t>El 25 de nov del 2020 el puente existente sobre el rio yucao UF 7-8 presenta una falla estructural que no permite paso vehicular generando una emergencia, por lo que para evitar la paralización del servicio se define que el concesionario iniciara intervenciones en el mismo, su remuneración dependerá de la disponibilidad de la infraestructura, sus niveles de servicio y calidad. El inicio de ejecución en este punto neurálgico no modifica los requerimientos para el inicio de la fase de construcción del proyecto, esta fase únicamente iniciara  cuando se tenga en un 100% el cumplimiento.</t>
  </si>
  <si>
    <t>Modifica  apéndice técnico 1 alcance del proyecto numeral 2.5 El concesionario por su cuenta y riesgo hará los estudios, diseño, construcción, operación y mantenimiento de una segunda calzada entre boquerón y Coello en la UF1 la cual sustituirá dos túneles sin afectar el plazo de etapa de construcción, además instalara una caseta adicional peaje cocora iniciara su función al finalizar la UF1 y la UF 2. modifica sección 3.7  parte especial Se revierte además en contrato de concesión San Rafael antes de finalizar su plazo de operación y mantenimiento plazo máximo 31/12/21. Modifica  sección 4.1 aspectos económicos del contrato parte especial modificando el porcentaje de participación de las unidades funcionales (Mayor CAPEX)</t>
  </si>
  <si>
    <t>Modifica clausula 2 del otrosí 1 Substituye  obra obligatoria túnel tres  apéndice técnico garantizando la conexión  en los subsectores 3 y 4, expone que se adelantamiento de la inversión en la UF 2 además de instalar anticipadamente la estación de pesaje y peaje cocora, esto no implica la terminación de esta UF por lo que el valor recaudado no podrá destinarse como retribución del concesionario por lo que se deberá depositar hasta el 14 de abril del 2014 en la cuenta de excedentes de la ANI, únicamente se reconocerá al concesionario en este periodo el valor del 6% del recaudo por la administración y operación del mismo</t>
  </si>
  <si>
    <t>Modifica clausula 6,8  otrosí 1 La UF 3 del contrato que corresponde a la concesionaria San Rafael la cual en el otrosí 1 se específico como fecha de reversión y entrega a APP GICA el 31 de diciembre del 202, se modifica plazo de entrega 82  días teniendo en cuenta que en el 2020 con el fin de mitigar el contagio del COVID el estado tomo medidas que afectaron  el recaudo de las estaciones de peaje lo que impidió por lo que se amplia el plazo de esta concesión por este tiempo y posteriormente se continuara con el proceso de entrega a APP GICA.</t>
  </si>
  <si>
    <t>Modifica parte general del contrato capitulo I definiciones  procedimiento de verificación de unidad funcional se incluyen el plazo de 180 días apliquen desde la suscripción del acta de entrega parcial de unidad funcional siempre y cuando se este cumpliendo con las especificaciones técnicas del apéndice técnico 1 y 4 (b) de existir incumplimientos  se podrá otorgar un plazo de cura, de llegarse a incumplir las especificaciones técnicas , esta modificación no genera un mayor plazo. De no corregirse las mismas se impondrán multas. Se detalla procedimiento de verificación predial y social, inclusión de variable calculo de retribución</t>
  </si>
  <si>
    <t>Se reconoce por parte de la ANI evento eximente de responsabilidad por el Paro nacional que genero bloqueos en las vías nacionales  generando bloqueos viales y restricciones acompañado de actos vandálicos que han afectado el ingreso de insumos y materias primas en el perdido de el 28 de enero del 2021 hasta el 7 de junio del 2021(68 días) considerando también situación del COVID se moviliza fecha de entrega a 19 de abril del 2022, se amplia además 41 días a  entrega de estudios y diseños  fase 3 de los subsectores del  4 al 7 . Esta situación afecto la UF2 CD</t>
  </si>
  <si>
    <t>La ANI acepta que ocurrió un evento eximente de responsabilidad que afecto la ejecución de los puentes peatonales el achiote y la Uribe ubicados en la UF1 los culés imposibilitaron el normal desarrollo de las obras por los siguientes motivos: modificación de licencia ambiental para incluir estas soluciones de movilidad (puentes peatonales), además de la continua problemática que se presenta en el área de construcción por vandalismo y ataques a trabajadores, por lo que se aprueba extender el plazo por un periodo especial desde el  7 jul 2021 al 24 de enero del 22 (6 meses, 17 días)</t>
  </si>
  <si>
    <t>Se aprueba pro parte de la ANI prorrogar el periodo especial que se aprobó en el evento eximente de responsabilidad 2, para las obras de el achiote y la Uribe por cuatro meses y once días teniendo plazo máximo de entrega el  23 de diciembre del 2022</t>
  </si>
  <si>
    <t>Iniciativa Privada con recursos públicos</t>
  </si>
  <si>
    <t>Parte general del contrato, Literal (b) del Numeral 2.3 , modificar encabezado del literal (e) del numeral 15.1 modifica procedimiento acta de inicio donde se exige que el amigable componedor debe estar definido al momento de su firma donde 90 días posterior a la firma del presente OTROSÍ y la ANI revisaran la viabilidad del amigo componedor o proponer su modificación, de presentarse alguna controversia se solucionaría por tribunal arbitral</t>
  </si>
  <si>
    <t>El 26 de febrero el concesionario convoco al panel de amigable componedor para el reconocimiento de 2 eventos eximentes de responsabilidad, uno de ellos por 90 días generado por un evento de fuerza mayor ambiental ya que transcurrió un 150% de tiempo adicional al establecido por la ley para obtener la licencia ambiental y otro evento eximente por 98 días por el COVID 19, ambos no imputables a ninguna de las partes lo que genero una parálisis en las actividades contractuales del proyecto (ejecución) , esto genero  la suspensión del plazo contractual se aprueba ampliación de plazo fase preconstrucción. Posterior el 12 de agosto del 2021 el concesionario convoco un tribunal de arbitral para validar si se configuro causal para terminación anticipada del contrato y pueda ser reversado, se estableció  suspender la ejecución del contrato mientras se da la decisión del tribunal. El 17 de agosto del 2021 se aprobó la licencia ambiental al proyecto</t>
  </si>
  <si>
    <t>Iniciativa Publica con recursos públicos</t>
  </si>
  <si>
    <t>Modifica parte general del contrato Literal b del numeral 2.3 elimina numeral x del literal b de la sección 2.3 del capítulo II modifica procedimiento acta de inicio donde se exige que el amigable componedor debe estar definido al momento de su firma donde 90 días posterior a la firma del presente OTROSÍ y la ANI revisaran la viabilidad del amigo componedor o proponer su modificación, de presentarse alguna controversia se solucionaría por tribunal arbitral</t>
  </si>
  <si>
    <t>Modifica parte general del contrato sección 3.14 (i) (ir), sección 19.1, apéndice técnico 4 Tabla 5 del numeral 6, Tabla 11 Se implementan tarifas diferenciales a solicitud del ministerio de transporte  para el peaje Zaragoza para disminuir el impacto en el transporte publico y la comunidad, la diferencia en el recaudo deberá ser consignado por la ANI para lo que se gestiona pasar recursos de la cuenta de obras menores  a la de excedentes. Se ajustan además los indicadores de la UF1 ya que no reflejan la realidad al no contar con túneles y se distribuyen en los aplicables. Finalmente se modifica de la F2 a la UF1  el eje 3 de la intersección Zaragoza</t>
  </si>
  <si>
    <t>Se reconoce por parte de la ANI evento eximente de responsabilidad por actos vandálicos en la UF1 donde se incineraron 19 equipos, además de el paro armado del ejercito de liberación nacional ELN, amenazas al personal de obra y equipos que afectaron la programación de obra se aprueba entonces un plazo adicional de 4 meses en la UF1 de los hitos afectados, no se modifica plazo contractual si se hacen reclamos de costos ociosos</t>
  </si>
  <si>
    <t>Se reconoce por parte de la ANI evento eximente de responsabilidad por alteración del orden publico donde nuevamente se presenta quema de equipos, un trabajador fue además herido por impacto de bala lo que a imposibilitado que el personal pueda realizar de forma normal sus actividades paralizando actividades en la UF1 por lo que se aprueba plazo adicional de 127 días, esto no implica ampliación del plazo contractual además no se tienen costos ociosos</t>
  </si>
  <si>
    <t>Se reconoce por parte de la ANI evento eximente de responsabilidad por alteración del orden publico en la UF2 otorgando un plazo de 4 meses  en la UF2-1 y de un mes en la  UF2-2, esto no implica ampliación del plazo contractual además no se tienen costos ociosos</t>
  </si>
  <si>
    <t>Se reconoce por parte de la ANI evento eximente de responsabilidad por alteración del orden publico que paralizo la totalidad de la obra se otorga ampliación de plazos en las UF 1 y UF2 de 120 días calendario , esto no implica ampliación del plazo contractual además no se tienen costos ociosos</t>
  </si>
  <si>
    <t>Se reconoce por parte de la ANI evento eximente de responsabilidad por la no disponibilidad de predio para la construcción de la intersección zaragoza por ocupación ilegal para lo que se aprueba 45 días a partir de obtener la disponibilidad del predio para que la concesión finalice las labores constructivas, esto no implica ampliación del plazo contractual además no se tienen costos ociosos</t>
  </si>
  <si>
    <t>Modifica apéndice técnico 1 sección 3.2 literal donde se aprueba el no construir estación de pesaje ubicada en la UF 1 por la cercanía con el proyecto conexión norte y el proyecto autopista magdalena 2 por lo que traslada los recursos de construcción, operación y mantenimiento de la misma se trasladara a la subcuenta de obras menores valores no invertidos CAPEX $6.185.208.086, OPEX $22.758.939</t>
  </si>
  <si>
    <t>La ANI reconoce un evento eximente de responsabilidad por afectación de orden publico que afecto la UF 1 que afectaron la programación de obra se aprueba un plazo de 34 días sin afectar el plazo contractual ni costos ociosos</t>
  </si>
  <si>
    <t>La ANI reconoce un evento eximente de responsabilidad por el paro nacional el cual afecto las obligaciones del contrato en la UF 1 aprobando un plazo adicional de 15 días sin afectar el plazo contractual ni costos ociosos</t>
  </si>
  <si>
    <t>La ANI reconoce un evento eximente de responsabilidad generado por el COVID 19 ya que implico disposiciones  de orden gubernamental que no eran controlables por las partes, que impidió el ingreso de personal a los frentes de obra, lo cual afecto las obligaciones contractuales del concesionario  en la UF 1 por lo que se aprueban adicionales 54 días sin afectar el plazo contractual ni costos ociosos</t>
  </si>
  <si>
    <t>Modifica el Literal (b) del Numeral 2.3 de la Parte General del Contrato de Concesión modifica procedimiento acta de inicio donde se exige que el amigable componedor debe estar definido al momento de su firma donde 75 días posterior a la firma del contrato el concesionario y la ANI revisaran la viabilidad del amigo componedor o proponer su modificación, de presentarse alguna controversia se solucionaría por tribunal arbitral</t>
  </si>
  <si>
    <t>Modifica parte general del contrato sección 4.9, capitulo II y apéndice financiero  2 sección 2.4  La ANI considera todas las solicitudes que a realizado el concesionario respecto a eventos eximentes de responsabilidad sustentados en afectaciones de orden publico que a la fecha la ANI no había reconocido, por tanto se amplia el plazo de la UF2 por 60 días, la UF 1 por 120 días, adicional de acuerdo a la modificación suscrita en el otrosí 7 se reconoce un evento eximente de responsabilidad por temas prediales el cual genera un reconocimiento de  358 días en la UF3 y finalmente 180 días para la UF4. Se aprueban además plazos adicionales a los anteriores los cuales de tomarlos el concesionario se generara una reducción diaria del VPIP de 90 salarios mínimos</t>
  </si>
  <si>
    <t>Modifica parte general del contrato, sección 4.17  adición de literales e, f,g y h, parte especial del contrato numeral 2.5 apéndice técnico 1 procedimiento de verificación de unidad funcional se incluyen el plazo de 180 días apliquen desde la suscripción del acta de entrega parcial de unidad funcional siempre y cuando se este cumpliendo con las especificaciones técnicas del apéndice técnico 1 y 4 (b) de existir incumplimientos  se podrá otorgar un pazo de cura, de llegarse a incumplir las especificaciones técnicas , esta modificación no genera un mayor plazo. De no corregirse las mismas se impondrán multas. Se detalla procedimiento de verificación predial y social, inclusión de variable calculo de retribución</t>
  </si>
  <si>
    <t>Modifica contrato elimina numeral 2.3 literal x) del literal b aspectos generales del contrato Durante el termino de 90 días calendario a partir de la firma de el acta de inicio el concesionario y la ANI acuerdan revisar la viabilidad y conveniencia contractual del amigable componedor, proponer y acordar su modificación</t>
  </si>
  <si>
    <t>Modificación al apéndice financiero 2 numeral 1 Capitulo l) Definiciones, numeral 7 Capitulo I), numeral 2.2 Capitulo II), numeral 2.3.2 capitulo II), numeral 2.4 y 2.5 Capitulo II), anexo AF 2.1y  2.2 con el que se busca modificar el apéndice financiero para permitir la sesión de la retribución a la entidad que financia económicamente el proyecto.</t>
  </si>
  <si>
    <t>La ANI reconoce evento eximente de responsabilidad ya que en la UF4 se solicito por parte de la autoridad ambiental ANLA incorporar una solución de movilidad lo que genera la imposibilidad  de continuar labores en la UF 4 km27 al km 30 y la ejecución de la vía inferior de acceso paso a nivel, se requirió modificar permisos ambientales</t>
  </si>
  <si>
    <t>La ANI reconoce evento eximente de responsabilidad entre las abscisas PR59+400 y PR60+00 ruta nacional 6003 y en la calzada en construcción k5+200 al k13+540 por el movimiento en masa presentado el 20 de mayo del 2019 imposibilitando continuar las labores contractuales hasta el 22 de noviembre del 2020, se reconoce el tiempo de detención pero al finalizar este tiempo se debe mantener la programación en tiempo aprobada UF1 tramo 4. No se afecta plazo contractual, no se reclaman costos ociosos</t>
  </si>
  <si>
    <t>Modificación parte general y especial  del contrato Se ajusta el procedimiento de verificación donde se incluyen el plazo de 180 días apliquen desde la suscripción del acta de entrega parcial de unidad funcional siempre y cuando se este cumpliendo con las especificaciones técnicas del apéndice técnico 1 y 4 (b) de existir incumplimientos  se podrá otorgar un pazo de cura, de llegarse a incumplir las especificaciones técnicas , esta modificación no genera un mayor plazo. De no corregirse las mismas se impondrán multas. Se detalla procedimiento de verificación predial y social, inclusión de variable calculo de retribución</t>
  </si>
  <si>
    <t>Nuevos capítulos en la parte especial del contrato con el fin de incluir regulación  particular a las UF 1 y UF4 afectadas por un evento eximente de responsabilidad, se definió el requerimiento de la construcción de un paso a Nivel que no se encontraba dentro de las obras definidas dentro de las intervenciones a ser ejecutadas generando un sobrecosto para el cual fue necesario aplicar el amigable componedor para definir el valor que debía asumir la ANI POR SUMA DE $140.019.135.726 sin incluir AIU 34% incluido. De acuerdo al evento eximente que se genero en la UF1 igualmente se requieren obras adicionales para generar reconexión  de la doble calzada</t>
  </si>
  <si>
    <t>Modifica contrato numeral 3.5 literal c), numeral 15.1 literal l) numeral 2.3 literal x) amplia la ratificación del amigable componedor a 60 días y modifica el requisito para la entrega de predios al proyecto por parte de la entidad estatal a la firma de un acta de recibo.</t>
  </si>
  <si>
    <t>Modifica el contrato en el numeral 3.8 literalb), Apéndice financiero 2 numeral 1 Capitulo l) Definiciones, numeral 7 Capitulo I), numeral 2.2 Capitulo II), numeral 2.3.2 capitulo II), numeral 2.4 y 2.5 Capitulo II), anexo AF 2.1y  2.2 se aprueba la sesión del 100% de la retribución del proyecto a las entidades que financian la obra, al igual que se aclara la figura de financiamiento internacional en la concesión.</t>
  </si>
  <si>
    <t>E1pl</t>
  </si>
  <si>
    <t>Modificación el contrato numeral 3.3 literal a), numeral 2.4, 2.5 literal b), apéndice técnico 1 numeral 2.5 literal b) Evento eximente por predios entrega el INVIAS que están invadidos por 199 unidades sociales en la UF1 imposibilitando el desarrollo de las obras de esta zona por lo que se cambian por la repotenciación del puente Francisco Jaramillo y mejoramientos y rehabilitaciones en otras zonas, construcción de tres puentes peatonales generándose una diferencia en el valor contractual inicial y generando un plazo adicional para estas actividades de 1 año</t>
  </si>
  <si>
    <t>Modificación el contrato numeral 4 sección 3.14  modifica el procedimiento para trasladarse recursos desde la cuenta de obras menores a excedentes ANI para permitir que la agencia los reinvierta en el proyecto según las necesidades del mismo.</t>
  </si>
  <si>
    <t>Modificación al apéndice financiero 2 numeral 1 Capitulo l) Definiciones, numeral 7 Capitulo I), numeral 2.2 Capitulo II), numeral 2.3.2 capitulo II), numeral 2.4 y 2.5 Capitulo II), anexo AF 2.1y  2.2 por el cual el capitulo financiero se modifica para dar entrega a los ingresos correspondiente a las retribuciones a los prestamistas que financian el proyecto.</t>
  </si>
  <si>
    <t>Se constituye un evento eximente por la anulación en el consejo comunitario de la boquilla lo que impide el cumplimiento de la compensación que solicita la licencia ambiental, afectando la gestión predial en la UF1, se pacta revisar evolución 168 días después.</t>
  </si>
  <si>
    <t>Se constituye un evento eximente por la ocupación humana ilegal de los predios entregados por el INVIAS afectando la UF1 entre las abscisas 0+920 y la 1+550 imposibilitando la ejecución de las obras en esta área, se pacta revisar evolución 78 días después y su afectación.</t>
  </si>
  <si>
    <t>Se modifica contrato de concesión sección 19.1, sección 3.3, Apéndice técnico 1 numeral 3.4 ,2.5 tablas 3,4,5,6, 34 y 38. Se aprueba la sustitución de obras del contrato por la no solución de eventos eximentes por lo que se define excluir las obras ubicadas entre la abscisa k2+831 al k4+434 y reemplazarlas por un puente vehicular en la UF6 sin ningún costo adicional o reclamación por parte del concesionario, se realiza a demás una compensación de recursos de inversión. La fase de construcción para esta obra se extiende 17 meses</t>
  </si>
  <si>
    <t>Modificación al apéndice técnico 1 sección 3.7 literal b) y el apéndice técnico 2 sección 3.3.3.2.4 con el objetivo de modificar las especificaciones técnicas de los paneles led ya que al momento de realizar los estudios del proyectos en el año 2014 no existía la nueva versión del Manual de Señalización Vial 2015,razon por la cual para cumplir con la normativa vigente cambian 108 paneles por 82 nuevos que cumplen con la norma. El costo adicional es asumido por el concesionario por lo que no impacta el presupuesto del proyecto.</t>
  </si>
  <si>
    <t>Otro-si1</t>
  </si>
  <si>
    <t>Otro-si2</t>
  </si>
  <si>
    <t>Otro-si3</t>
  </si>
  <si>
    <t>Otro-si4</t>
  </si>
  <si>
    <t>Otro-si5</t>
  </si>
  <si>
    <t>Modificación al apéndice financiero 2 numeral 1 Capitulo l) Definiciones, numeral 7 Capitulo I), numeral 2.2 Capitulo II), numeral 2.3.2 capitulo II), numeral 2.4 y 2.5 Capitulo II), anexo AF 2.1y  2.2 por el cual el capitulo financiero se cambia para dar entrega a los ingresos correspondiente a las retribuciones a los prestamistas que financiaran el proyecto.</t>
  </si>
  <si>
    <t>Otro-si6</t>
  </si>
  <si>
    <t>Otro-si7</t>
  </si>
  <si>
    <t>Otro-si8</t>
  </si>
  <si>
    <t>Se constituye un evento eximente de responsabilidad por lo que se amplía el plazo hasta el 28 de mayo del 2018 las actividades de la unidad funcional 2 las cuales se vieron afectadas por las modificaciones aprobadas en el Otro-si N.º 7</t>
  </si>
  <si>
    <t>Acta de ampliación de plazo1</t>
  </si>
  <si>
    <t>Por la disminución en los costos de gestión predial al modificar las especificaciones técnicas en los pasos urbanos de un ancho de calzada de 30m a 20.90m se genera un ahorro el cual debe ser consignado en la subcuenta de excedentes ANI. Igualmente se debe analizar el ahorro de CAPEX por demoliciones de las viviendas el valor igualmente debe ser consignado en la misma cuenta.</t>
  </si>
  <si>
    <t>Otro-si9</t>
  </si>
  <si>
    <t>Otro-si10</t>
  </si>
  <si>
    <t>Modificación al apéndice financiero 2 numeral 7 cap. 1 apéndice financiero, numeral 2.2 Cap. 2, numeral 2.5 Cap. 2 y los anexos AF.2.1 y AF 2.2 para dar sesión al 100%de la retribución obtenida a la entidad financiera que aporta la financiación al contrato estructurando así el esquema de financiación.</t>
  </si>
  <si>
    <t xml:space="preserve">Autopistas Urabá S.A.S </t>
  </si>
  <si>
    <t>Contraro Principal</t>
  </si>
  <si>
    <t xml:space="preserve">Precon </t>
  </si>
  <si>
    <t>Contrato Principal</t>
  </si>
  <si>
    <t>Modifica parte general del contrato  clausulas de la  15.1 a la  15.4 Ampliación de la fecha para designar los miembros del amigable componedor, en un plazo de 70 días calendario; puntualizar condiciones para los costos y la administración de éste.</t>
  </si>
  <si>
    <t>Otro si  1</t>
  </si>
  <si>
    <t xml:space="preserve">Modifica tabla 3.3.9.2 del Apéndice Técnico 2 Entrega de vienes equipos e insumos a la policía de carretera, dentro de los 75 días siguientes a partir de la fecha del presente otro si, modificación de plazo </t>
  </si>
  <si>
    <t>Otro si  2</t>
  </si>
  <si>
    <t xml:space="preserve">Modificación del apéndice financiero 2, cesión especial de retribución a prestamistas en calidad de beneficiarios vigilados por la superintendencia financiera de Colombia. Teniendo limite de monto de cesión. Incluyendo las condiciones de terminación de la autorización de cesión. </t>
  </si>
  <si>
    <t xml:space="preserve">Ivan Duque </t>
  </si>
  <si>
    <t>Otro si  3</t>
  </si>
  <si>
    <t>Se modificó el tiempo de inicio de cobro en una de las unidades de peaje que hace parte de la retribución económica establecida en el contrato para el concesionario, sin afectar el valor total del contrato, dado que ésta unidad de peaje presenta retribución económica anticipada de la misma manera la reversión se hará anticipada a la ANI por el mismo periodo de tiempo.</t>
  </si>
  <si>
    <t>Otro si  4</t>
  </si>
  <si>
    <t>Modifica parte general del contrato capitulo I definiciones, Se presenta una situación particular dónde más de 30 propietarios de predios que se requieren para cumplir con los diseños geométricos y de estabilidad del proyecto, no llegan a un acuerdo para la cesión del predio al concesionario, lo que lleva a un incumplimiento hacia la ANI y a una retención de la retribución. Dicha retención la definen el interventor y la ANI, y si se ésta afectando el alcance del proyecto pueden llegar a multar o cancelar el contrato. Siendo el caso de que la cantidad de predios sin comprar no afecte la construcción y permita la entrada en optimas condiciones del proyecto, la concesionaria tiene 180 días adicionales para concretar la compra de los predios faltantes, de no ser posible durante este tiempo se continuara con el proceso de multa.</t>
  </si>
  <si>
    <t>Otro si  5</t>
  </si>
  <si>
    <t>Mediante el documento se aprueba la cesión del mantenimiento con sus alcance técnicos y financieros a la alcaldía debido a los inconvenientes presentados con la comunidad donde no se permitió intervenir en los intervalos de tiempo contractuales por lo que se define ceder este tramo de la vía concesionada a la alcaldía de apartado 
Desafectación – se hace cesión de la unidad funcional a la alcaldía de Apartado la cual la solicito al INVIAS; el concesionario no estuvo de acuerdo de la cesión y dieron 3 meses más para llegar a común acuerdo con la ANI.
La concesionaria deberá pagar la suma de 14 millones mensuales equivalentes a los costos de manteniendo de la unidad funcional.
Gerando un cambio en las pólizas del contrato con la aseguradora.
Ya había un precedente por parte de la interventoría sobre el incumplimiento de las condiciones contractuales que afectan un servicio publico para esta unidad funcional</t>
  </si>
  <si>
    <t>Otro si  6</t>
  </si>
  <si>
    <t xml:space="preserve">Modifica apéndice técnico 1 requisito técnico  tabla 25 sección 2.6 Cambios generales y de diseño para la ventilación del túnel Fuemia, presentando un estudio técnico, ambiental, de operación, de seguridad y de reducción de costos de operación. 
La parte monetaria ahorrada con el cambio de ventilación debe ser retribuida a la ANI de acuerdo a los cálculos establecidos la misma. </t>
  </si>
  <si>
    <t>Otro si  7</t>
  </si>
  <si>
    <t xml:space="preserve">Entre el 28 de abril y 27 de mayo de 2021 se presentaron situaciones derivadas de la protesta social nacional y alteración al orden público.El concesionario presento frente a la ANI que el suceso era un Evento Eximente de responsabilidad y que había un total de 4 unidades funcionales que fueron objeto de destrucción entre ellas están:
La estación de pesaje, ubicada en jurisdicción de Turbo, Antioquia fue incinerada y saqueada el 06 de mayo de 2021.
La estación de pesaje de Chaparral sufrió afectaciones similares el día 05 de mayo de 2021.  
El peaje Cirilo fue atacado el 08 de mayo de 2021.
Dado este Evento Eximente de responsabilidad el concesionario solicitó que todas las afectaciones ocurridas al proyecto se vieran retribuidas ampliando el plazo de la retribución establecida en el contrato de acuerdo al monto de las afectaciones durante los días de protesta para caso en particular. </t>
  </si>
  <si>
    <t>Evento eximente de responsabilidad 1</t>
  </si>
  <si>
    <t xml:space="preserve">El día 14 de noviembre de 2020 entre los municipios de Uramita y Dabeiba hubo lluvias torrenciales que ocasionaron crecientes de las quebradas, afectando las unidades funcionales 1, 2, 3 y 4. 
Generando caída de material en las vías, represamiento de las quebradas, repercutiendo en una avalancha de dos de las quebras; dicha avalancha genero perdida de banca y cierra total en un tramo de 6 km.
La administración municipal de Dabeiba declaro calamidad pública, mediante decreto N°21021523 del 14 de noviembre de 2020.
EL concesionario informo a la ANI este Evento Eximente de Responsabilidad validado por la interventoría.
Hubo afectación en diversos tramos de la vías que repercutieron en la imposibilidad de el transporte de materiales e insumos para la ejecución de éste proyecto.
Se concedieron diferentes plazos adicionales para cada caso en particular dependiendo de la afectación de cada una de las unidades funcionales; siendo el mayor plazo concedido de 42 días en la unidad funcional #4. Debido a éstas acciones la ANI debió redestinar un recurso adicional para que la interventoría acompañara este plazo. </t>
  </si>
  <si>
    <t>Evento eximente de responsabilidad 2</t>
  </si>
  <si>
    <t>Acuerdo entre la ANI y las concesiones de iniciativa publica donde se definen periodos de emergencia, afectaciones a los proyectos, reconocimiento de actividades suspendidas y su impacto a los contratos, los procedimientos de justificación de gastos ociosos, su reconocimiento económico, ampliación de plazos entre otras. Las afectaciones se generan por la suspensión del cobro de peajes desde el 26 de marzo al 31 may del 2020</t>
  </si>
  <si>
    <t xml:space="preserve">Acuerdo COVID </t>
  </si>
  <si>
    <t>Se aprueba evento eximente de responsabilidad donde se modifica el alcance de la obra disminuyendo cantidades a ejecutar por problemas prediales y sociales ya que la población no permitió que la vía a construir cruzara el pueblo por tanto se disminuye el valor a ejecutar, el cual esta pendiente de ser evaluado y cuantificado por el concesionario ya que se requiere trámites de licencias ambientales y traslado de redes para el nuevo trazado de la vía. Esta modificación no genera ampliación en el plazo contractual</t>
  </si>
  <si>
    <t>Evento eximente de responsabilidad 3</t>
  </si>
  <si>
    <t>Concesion</t>
  </si>
  <si>
    <t>Caracteristicas generales</t>
  </si>
  <si>
    <t>Valor adicionado</t>
  </si>
  <si>
    <t>Descripción</t>
  </si>
  <si>
    <t>$</t>
  </si>
  <si>
    <t>Fase de Preconstrucción (Días)</t>
  </si>
  <si>
    <t>Fase de Construcción  (Días)</t>
  </si>
  <si>
    <t>Fase de explotación (días)</t>
  </si>
  <si>
    <t>Cont</t>
  </si>
  <si>
    <t>Cod Ani</t>
  </si>
  <si>
    <t>Núm. de contrato</t>
  </si>
  <si>
    <t>Nombre concesionaria</t>
  </si>
  <si>
    <t>Nombre proyecto</t>
  </si>
  <si>
    <t>Fase actual</t>
  </si>
  <si>
    <t>Fecha de firma  del contrato concesión</t>
  </si>
  <si>
    <t>Fecha fin del contrato</t>
  </si>
  <si>
    <t>Longitud concesionada (km)</t>
  </si>
  <si>
    <t>Plazo máximo (años)</t>
  </si>
  <si>
    <t>Segunda calzada nueva (km)</t>
  </si>
  <si>
    <t>Calzada sencilla nueva (km)</t>
  </si>
  <si>
    <t>Rehabilitación de vía (Km)</t>
  </si>
  <si>
    <t>Mejoramiento de vía (Km)</t>
  </si>
  <si>
    <t>Intercambiadores /intersecciones (Und)</t>
  </si>
  <si>
    <t>Puentes (Und)</t>
  </si>
  <si>
    <t>túneles (Und)</t>
  </si>
  <si>
    <t>Unidades funcionales</t>
  </si>
  <si>
    <t>Numero de peajes</t>
  </si>
  <si>
    <t>Peajes con tarifa diferencial</t>
  </si>
  <si>
    <t>Duración días</t>
  </si>
  <si>
    <t>Duración contractual</t>
  </si>
  <si>
    <t xml:space="preserve">Acta inicio real </t>
  </si>
  <si>
    <t>Fecha fin contractual preconstrucción</t>
  </si>
  <si>
    <t>Fecha fin real preconstrucción</t>
  </si>
  <si>
    <t>Desviación Días preconstrucción</t>
  </si>
  <si>
    <t>Duración contractual construcción</t>
  </si>
  <si>
    <t>Acta inicio real  construcción</t>
  </si>
  <si>
    <t>Fin real  construcción</t>
  </si>
  <si>
    <t>Fin contractual  construcción</t>
  </si>
  <si>
    <t xml:space="preserve">Desviación Días Fase construcción </t>
  </si>
  <si>
    <t>Duración contractual explotación</t>
  </si>
  <si>
    <t>Fecha inicio real explotación</t>
  </si>
  <si>
    <t>Fecha fin contractual explotación</t>
  </si>
  <si>
    <t>Fecha fin real explotación</t>
  </si>
  <si>
    <t>Duración real explotación</t>
  </si>
  <si>
    <t>Desviación Días explotación</t>
  </si>
  <si>
    <t>Interventoría hasta construcción</t>
  </si>
  <si>
    <t>Interventoría% del contrato</t>
  </si>
  <si>
    <t>Valor contrato</t>
  </si>
  <si>
    <t>Valor contrato billones</t>
  </si>
  <si>
    <t>Vigencia futura aprobada</t>
  </si>
  <si>
    <t>VPAA Valor Presente de los Aportes ANI</t>
  </si>
  <si>
    <t>Tasa de descuento</t>
  </si>
  <si>
    <t>Tipo de financiación</t>
  </si>
  <si>
    <t>Interventoría</t>
  </si>
  <si>
    <t>Iniciativa</t>
  </si>
  <si>
    <t>Contratante</t>
  </si>
  <si>
    <t>Detalle de proceso SECOP</t>
  </si>
  <si>
    <t>Of. Económica</t>
  </si>
  <si>
    <t>Of. Técnica</t>
  </si>
  <si>
    <t>Factor Calidad</t>
  </si>
  <si>
    <t>Apoyo Industria Nacional</t>
  </si>
  <si>
    <t>Puntaje Total</t>
  </si>
  <si>
    <t>Precalificación</t>
  </si>
  <si>
    <t>Manifestaciones de interés</t>
  </si>
  <si>
    <t>OTRO-SI</t>
  </si>
  <si>
    <t>Eventos eximentes de responsabilidad</t>
  </si>
  <si>
    <t>Acta ampliación de plazo</t>
  </si>
  <si>
    <t>Modificatoria a acta de acuerdo</t>
  </si>
  <si>
    <t>Actas de liquidación</t>
  </si>
  <si>
    <t>Acta de reversión y entrega de la infraestructura</t>
  </si>
  <si>
    <t>Acta de reconocimiento de afectación de ingresos</t>
  </si>
  <si>
    <t>Acta de suspensión de obligación contractual</t>
  </si>
  <si>
    <t>Resolución proceso sancionatorio</t>
  </si>
  <si>
    <t>Acta de ocurrencia de causal de terminación anticipada</t>
  </si>
  <si>
    <t>participación empresas internacionales</t>
  </si>
  <si>
    <t>4G006</t>
  </si>
  <si>
    <t>002-2014</t>
  </si>
  <si>
    <t>Perimetral oriental de Bogotá S.A.S  S.A.S</t>
  </si>
  <si>
    <t>Perimetral de Oriente de Cundinamarca</t>
  </si>
  <si>
    <t xml:space="preserve">CONSORCIO INTERVIAS 4G </t>
  </si>
  <si>
    <t>Publica</t>
  </si>
  <si>
    <t>Agencia Nacional de Infraestructura ANI</t>
  </si>
  <si>
    <t>VJ-VE-IP-LP-010-2013</t>
  </si>
  <si>
    <t>x</t>
  </si>
  <si>
    <t>4G008</t>
  </si>
  <si>
    <t>003-2014</t>
  </si>
  <si>
    <t xml:space="preserve">Concesión alto magdalena S.A.S </t>
  </si>
  <si>
    <t>Honda - Puerto Salgar - Girardot</t>
  </si>
  <si>
    <t>CONSORCIO 4C</t>
  </si>
  <si>
    <t>VJ-VE-IP-LP-001-2013</t>
  </si>
  <si>
    <t>4G005</t>
  </si>
  <si>
    <t>004-2014</t>
  </si>
  <si>
    <t xml:space="preserve">Concesión costera - Cartagena barranquilla S.A.S </t>
  </si>
  <si>
    <t>Cartagena - Barranquilla - “Circunvalar de la Prosperidad”</t>
  </si>
  <si>
    <t>MAB INGENIERIA DE VALOR S.A.</t>
  </si>
  <si>
    <t>VJ-VE-IP-011-2013</t>
  </si>
  <si>
    <t>4G004</t>
  </si>
  <si>
    <t>005-2014</t>
  </si>
  <si>
    <t xml:space="preserve">Concesión pacifico tres S.A.S </t>
  </si>
  <si>
    <t>Autopista Conexión Pacífico 3</t>
  </si>
  <si>
    <t>CONSORCIO EPSILON COLOMBIA</t>
  </si>
  <si>
    <t>VJ-VE-IP-LP-009-2013</t>
  </si>
  <si>
    <t>4G003</t>
  </si>
  <si>
    <t>006-2014</t>
  </si>
  <si>
    <t>Autopista Conexión Pacífico 2</t>
  </si>
  <si>
    <t>CONSORCIO PROSPERIDAD</t>
  </si>
  <si>
    <t>VJ-VE-IP-LP-008-2013</t>
  </si>
  <si>
    <t>4G002</t>
  </si>
  <si>
    <t>007-2014</t>
  </si>
  <si>
    <t>Autopista Conexión Pacífico 1</t>
  </si>
  <si>
    <t xml:space="preserve">CONSORCIO SERVINC – ETA </t>
  </si>
  <si>
    <t xml:space="preserve">VJ-VE-IP-007-2013 </t>
  </si>
  <si>
    <t>4G010</t>
  </si>
  <si>
    <t>008-2014</t>
  </si>
  <si>
    <t>Autopista al Río Magdalena S.A.S</t>
  </si>
  <si>
    <t>UNIÓN TEMPORAL CONCESIONES 4G</t>
  </si>
  <si>
    <t>Privada</t>
  </si>
  <si>
    <t xml:space="preserve">VJ-VE-IP-006-2013 </t>
  </si>
  <si>
    <t>4G007</t>
  </si>
  <si>
    <t>009-2014</t>
  </si>
  <si>
    <t>Autopistas Conexión Norte</t>
  </si>
  <si>
    <t>CONSORCIO 4G</t>
  </si>
  <si>
    <t>VJ-VE-IP-005-2013</t>
  </si>
  <si>
    <t>4G009</t>
  </si>
  <si>
    <t>001-2015</t>
  </si>
  <si>
    <t>Mulaló - Loboguerrero</t>
  </si>
  <si>
    <t>Pre- construcción</t>
  </si>
  <si>
    <t>CONSORCIO INTERCONCESIONES 4G</t>
  </si>
  <si>
    <t>VJ-VE-IP-LP-002-2013</t>
  </si>
  <si>
    <t>4G011</t>
  </si>
  <si>
    <t>002-2015</t>
  </si>
  <si>
    <t>IP - GICA</t>
  </si>
  <si>
    <t>100% privada</t>
  </si>
  <si>
    <t>CONSULTECNICOS S.A</t>
  </si>
  <si>
    <t>VJ-VE-APPIPV-001-2014</t>
  </si>
  <si>
    <t>4G012</t>
  </si>
  <si>
    <t>004-2015</t>
  </si>
  <si>
    <t>IP - Malla vial del Meta</t>
  </si>
  <si>
    <t>UNION TEMPORAL META</t>
  </si>
  <si>
    <t>4G013</t>
  </si>
  <si>
    <t>005-2015</t>
  </si>
  <si>
    <t>Concesionaria vial Andina S.A.S.  COVIANDINA SAS</t>
  </si>
  <si>
    <t>IP - Chirajara - Fundadores</t>
  </si>
  <si>
    <t xml:space="preserve">CONSORCIO METROANDINA
</t>
  </si>
  <si>
    <t>VJ-VE-APP-IPV-002-2015</t>
  </si>
  <si>
    <t>4G014</t>
  </si>
  <si>
    <t>006-2015</t>
  </si>
  <si>
    <t>Concesión Cesar-Guajira S.A.S S.A.S</t>
  </si>
  <si>
    <t>IP - Cesar - Guajira</t>
  </si>
  <si>
    <t>Liquidado</t>
  </si>
  <si>
    <t>CONSORCIO CJE PLANES</t>
  </si>
  <si>
    <t>VJ-VE-APP-IPV-003-2015</t>
  </si>
  <si>
    <t>4G018</t>
  </si>
  <si>
    <t>007-2015</t>
  </si>
  <si>
    <t>Sociedad concesionaria vial montes de María S.A.S</t>
  </si>
  <si>
    <t>Puerta de Hierro - Palmar de Varela y Carreto - Cruz del Viso</t>
  </si>
  <si>
    <t>Consorcio Infraestructura Inter 4G</t>
  </si>
  <si>
    <t>VJ-VE-IP-016-2013</t>
  </si>
  <si>
    <t>4G015</t>
  </si>
  <si>
    <t>008-2015</t>
  </si>
  <si>
    <t>Concesionaria alternativas viales S.A.S</t>
  </si>
  <si>
    <t>IP - Cambao - Manizales</t>
  </si>
  <si>
    <t xml:space="preserve">CONSORCIO VIAL COLOMBIA 2015
</t>
  </si>
  <si>
    <t>VJ-VE-APP-IPV-004-2015</t>
  </si>
  <si>
    <t>4G019</t>
  </si>
  <si>
    <t>009-2015</t>
  </si>
  <si>
    <t xml:space="preserve">Concesión transversal del SISGA S.A.S </t>
  </si>
  <si>
    <t>Transversal del Sisga</t>
  </si>
  <si>
    <t>Joyco S.A.S. 100%.</t>
  </si>
  <si>
    <t>VJ-VE-APP-IPB-003-2014</t>
  </si>
  <si>
    <t>4G020</t>
  </si>
  <si>
    <t>010-2015</t>
  </si>
  <si>
    <t>Concesionaria vial del oriente S.A.S  COVIORIENTE S.A.S</t>
  </si>
  <si>
    <t>Villavicencio - Yopal</t>
  </si>
  <si>
    <t>Consorcio Interventores 4G-2</t>
  </si>
  <si>
    <t>VJ-VE-IP-LP-015-2013</t>
  </si>
  <si>
    <t>4G021</t>
  </si>
  <si>
    <t xml:space="preserve">
011-2015</t>
  </si>
  <si>
    <t>Nuevo Cauca S.A.S</t>
  </si>
  <si>
    <t>Popayán - Santander de Quilichao</t>
  </si>
  <si>
    <t>Unión Temporal 4G</t>
  </si>
  <si>
    <t>VJ-VE-IP-LP-018-2013</t>
  </si>
  <si>
    <t>4G022</t>
  </si>
  <si>
    <t>012-2015</t>
  </si>
  <si>
    <t xml:space="preserve">Aliadas para el progreso S.A.S </t>
  </si>
  <si>
    <t>Santana - Mocoa - Neiva</t>
  </si>
  <si>
    <t>Construcción, (contrato cedido)</t>
  </si>
  <si>
    <t>Consorcio Interventoria NMS</t>
  </si>
  <si>
    <t>VJ-VE-IP-LP-017-2013</t>
  </si>
  <si>
    <t>4G023</t>
  </si>
  <si>
    <t>013-2015</t>
  </si>
  <si>
    <t xml:space="preserve">Concesionaria ruta del cacao S.A.S </t>
  </si>
  <si>
    <t>Bucaramanga - Barranca - Yondó</t>
  </si>
  <si>
    <t>CONSORCIO GESAC</t>
  </si>
  <si>
    <t>VJ-VE-APP-IPB-001-2015</t>
  </si>
  <si>
    <t>4G024</t>
  </si>
  <si>
    <t>014-2015</t>
  </si>
  <si>
    <t>Desarrollo vial al mar S.A.S</t>
  </si>
  <si>
    <t>Autopistas al Mar 1</t>
  </si>
  <si>
    <t>Consorcio EPSILON 4G 9</t>
  </si>
  <si>
    <t>VJ-VE-IP-LP-022-2013</t>
  </si>
  <si>
    <t>4G025</t>
  </si>
  <si>
    <t>015-2015</t>
  </si>
  <si>
    <t>Concesionaria vial unión del sur S.A.S</t>
  </si>
  <si>
    <t>Rumichaca - Pasto</t>
  </si>
  <si>
    <t>HMV Consultoria SAS</t>
  </si>
  <si>
    <t>VJ-VE-IP-LP-014-2013</t>
  </si>
  <si>
    <t>4G016</t>
  </si>
  <si>
    <t>016-2015</t>
  </si>
  <si>
    <t>Concesión Ruta al Mar SAS CORUMA SAS</t>
  </si>
  <si>
    <t>IP - Antioquia - Bolívar</t>
  </si>
  <si>
    <t>CONSORCIO CR - CONCESIONES</t>
  </si>
  <si>
    <t xml:space="preserve"> VJ-VE-APP-IPV-006-2015</t>
  </si>
  <si>
    <t>4G017</t>
  </si>
  <si>
    <t>017-2015</t>
  </si>
  <si>
    <t xml:space="preserve">7.1.19	Autovía Neiva Girardot S.A.S </t>
  </si>
  <si>
    <t>IP - Neiva - Girardot</t>
  </si>
  <si>
    <t>HMV SUPERVISIÓN S.A.S</t>
  </si>
  <si>
    <t>VJ-VE-APP-IPV-005-2015</t>
  </si>
  <si>
    <t>4G026</t>
  </si>
  <si>
    <t>018-2015</t>
  </si>
  <si>
    <t>Autopistas al Mar 2</t>
  </si>
  <si>
    <t>CONSORCIO INTERVENTOR PEB-ET</t>
  </si>
  <si>
    <t>VJ-VE-APP-IPB-002-2015</t>
  </si>
  <si>
    <t>4G028</t>
  </si>
  <si>
    <t>001-2016</t>
  </si>
  <si>
    <t>Concesión Vías del NUS - VINUS S.A.S.</t>
  </si>
  <si>
    <t>IP - Vías del Nus</t>
  </si>
  <si>
    <t>CONSORCIO SERVINC-VQM</t>
  </si>
  <si>
    <t>VJ-VE-APP-IPV-008-2015</t>
  </si>
  <si>
    <t>4G030</t>
  </si>
  <si>
    <t>002-2016</t>
  </si>
  <si>
    <t>7.1.22	Autovía Bucaramanga Pamplona S.A.S</t>
  </si>
  <si>
    <t>Bucaramanga - Pamplona</t>
  </si>
  <si>
    <t>INGEANDINA CONSULTORES DE INGENIERIA SAS</t>
  </si>
  <si>
    <t>VJ-VE-APP-IPB-004-2015</t>
  </si>
  <si>
    <t>4G029</t>
  </si>
  <si>
    <t>003-2016</t>
  </si>
  <si>
    <t>Vía Pacífico S.A.S.</t>
  </si>
  <si>
    <t>IP - Vía al Puerto</t>
  </si>
  <si>
    <t>CONSORCIO PLANES HIDROCONSULTA</t>
  </si>
  <si>
    <t>VJ-VE-APP-IPV-001-2016</t>
  </si>
  <si>
    <t>4G032</t>
  </si>
  <si>
    <t>004-2016</t>
  </si>
  <si>
    <t>Vía 40 express S.A.S</t>
  </si>
  <si>
    <t>IP - Ampliación a tercer carril doble calzada Bogotá - Girardot</t>
  </si>
  <si>
    <t>CONSORCIO SEG - INCOPLAN</t>
  </si>
  <si>
    <t>VJ-VE-APP-IPVSA-004-2016</t>
  </si>
  <si>
    <t>4G033</t>
  </si>
  <si>
    <t>001-2017</t>
  </si>
  <si>
    <t>Accesos norte de Bogotá S.A.S</t>
  </si>
  <si>
    <t>IP - Accesos Norte a Bogotá</t>
  </si>
  <si>
    <t>CONSORCIO ETSA-SIGA</t>
  </si>
  <si>
    <t>VJ-VE-APP-SA-008-2016</t>
  </si>
  <si>
    <t>4G031</t>
  </si>
  <si>
    <t>002-2017</t>
  </si>
  <si>
    <t>Unión Vial Río Pamplonita S.A.S.</t>
  </si>
  <si>
    <t>Pamplona - Cúcuta</t>
  </si>
  <si>
    <t>AFA CONSULTORES Y CONSTRUCTORES S.A</t>
  </si>
  <si>
    <t xml:space="preserve"> VJ-VE-APP-IPB-001-2016</t>
  </si>
  <si>
    <t>TOTAL</t>
  </si>
  <si>
    <t>Promedio</t>
  </si>
  <si>
    <t>Minimo</t>
  </si>
  <si>
    <t>Maximo</t>
  </si>
  <si>
    <t>Valor del contrato2</t>
  </si>
  <si>
    <t>Concesionario3</t>
  </si>
  <si>
    <t>ANI4</t>
  </si>
  <si>
    <t>Amigable componedor5</t>
  </si>
  <si>
    <t>Tipo6</t>
  </si>
  <si>
    <t>Información general</t>
  </si>
  <si>
    <t>Link información contractual</t>
  </si>
  <si>
    <t>Conformación accionaria</t>
  </si>
  <si>
    <t>Cant</t>
  </si>
  <si>
    <t>Rehabilitación de via (Km)</t>
  </si>
  <si>
    <t>Mejoramiento de via (Km)</t>
  </si>
  <si>
    <t>Objeto del contrato</t>
  </si>
  <si>
    <t>Link SECOP</t>
  </si>
  <si>
    <t>Internacional</t>
  </si>
  <si>
    <t>Nacional</t>
  </si>
  <si>
    <t>https://www.contratos.gov.co/consultas/detalleProceso.do?numConstancia=13-19-1611851</t>
  </si>
  <si>
    <t>Shikun y Binui VT AG</t>
  </si>
  <si>
    <t>Israel</t>
  </si>
  <si>
    <t>Inversiones de infraestructuras S.A.S</t>
  </si>
  <si>
    <t>Grodco S.A</t>
  </si>
  <si>
    <t>https://www.contratos.gov.co/consultas/detalleProceso.do?numConstancia=13-19-1442282</t>
  </si>
  <si>
    <t>Constructora MECO</t>
  </si>
  <si>
    <t>Costa Rica</t>
  </si>
  <si>
    <t>Mario Alberto Huertas</t>
  </si>
  <si>
    <t>Pavimentos Colombia</t>
  </si>
  <si>
    <t>Ingenieria de vias S.A</t>
  </si>
  <si>
    <t>https://www.contratos.gov.co/consultas/detalleProceso.do?numConstancia=13-19-1611882</t>
  </si>
  <si>
    <t xml:space="preserve">Constructora Colpatria S.A </t>
  </si>
  <si>
    <t>Castro Tcherassi S.A.</t>
  </si>
  <si>
    <t>https://www.contratos.gov.co/consultas/detalleProceso.do?numConstancia=13-19-1585387</t>
  </si>
  <si>
    <t xml:space="preserve">Construcciones el 48%cóndor S.A </t>
  </si>
  <si>
    <t>https://www.contratos.gov.co/consultas/detalleProceso.do?numConstancia=13-19-1585182</t>
  </si>
  <si>
    <t>Mota–engil engenharia e construcao S.A</t>
  </si>
  <si>
    <t>Portugal</t>
  </si>
  <si>
    <t>Odinsa</t>
  </si>
  <si>
    <t>Termotecnica S.A</t>
  </si>
  <si>
    <t xml:space="preserve">Icein S.A.S </t>
  </si>
  <si>
    <t>Mincivil S.A</t>
  </si>
  <si>
    <t>https://www.contratos.gov.co/consultas/detalleProceso.do?numConstancia=13-19-1585051</t>
  </si>
  <si>
    <t>IRIDIUM COLOMBIA CONCESIONES VIARIAS S.A.S.</t>
  </si>
  <si>
    <t>España</t>
  </si>
  <si>
    <t>Estudios y Proyectos del Sol S.A.S Episol
S.A.S.</t>
  </si>
  <si>
    <t>Fondo capital privado CFC-SK</t>
  </si>
  <si>
    <t>https://www.contratos.gov.co/consultas/detalleProceso.do?numConstancia=13-19-1585022</t>
  </si>
  <si>
    <t>ALEATICA S.A.</t>
  </si>
  <si>
    <t>Chile</t>
  </si>
  <si>
    <t>ALEATICA SAU</t>
  </si>
  <si>
    <t>ALEATICA S.A.S.</t>
  </si>
  <si>
    <t>https://www.contratos.gov.co/consultas/detalleProceso.do?numConstancia=13-19-1584961</t>
  </si>
  <si>
    <t>COFIDES S.A.S. S.M.E.</t>
  </si>
  <si>
    <t>ORTIZ CONSTRUCCIONES Y PROYECTOS S.A</t>
  </si>
  <si>
    <t>UNIDAD DE INFRAESTRUCTURA Y CONSTRUCCIONES ASOCIADA S.A.S</t>
  </si>
  <si>
    <t>KMA CONSTRUCCIONES S.A</t>
  </si>
  <si>
    <t>SP INGENIEROS S.A.S</t>
  </si>
  <si>
    <t>SOLARTE NACIONAL DE CONSTRUCCIÓN S.A.S</t>
  </si>
  <si>
    <t>VALORES Y CONTRATOS S.A</t>
  </si>
  <si>
    <t>https://www.contratos.gov.co/consultas/detalleProceso.do?numConstancia=13-19-1442332</t>
  </si>
  <si>
    <t>EPISOL S.A.S</t>
  </si>
  <si>
    <t>PRODEVIMAR S.A.S</t>
  </si>
  <si>
    <t>https://www.contratos.gov.co/consultas/detalleProceso.do?numConstancia=14-19-3126186</t>
  </si>
  <si>
    <t>Colpatria S.A</t>
  </si>
  <si>
    <t>Micivil S.A</t>
  </si>
  <si>
    <t>Termotecnica coindustrial S.A</t>
  </si>
  <si>
    <t>HB estructuras metalicas</t>
  </si>
  <si>
    <t>Latinco S.A</t>
  </si>
  <si>
    <t>VJ-VE-APP-IPV-001-2015</t>
  </si>
  <si>
    <t>https://www.contratos.gov.co/consultas/detalleProceso.do?numConstancia=15-19-3423753</t>
  </si>
  <si>
    <t>Grupo Odinsa S.A.</t>
  </si>
  <si>
    <t>Murcia y Murcia S.A</t>
  </si>
  <si>
    <t>Constructora El Condor
S.A</t>
  </si>
  <si>
    <t>Sarugo S en C</t>
  </si>
  <si>
    <t>https://www.contratos.gov.co/consultas/detalleProceso.do?numConstancia=15-19-3481458</t>
  </si>
  <si>
    <t>Colombiana delicitaciones y concesiones S.A.S. -CONCECOL S.A.S</t>
  </si>
  <si>
    <t>Estudios y proyectos del sol S.A.S - EPISOL S.A.S</t>
  </si>
  <si>
    <t>https://www.contratos.gov.co/consultas/detalleProceso.do?numConstancia=15-19-3603607</t>
  </si>
  <si>
    <t>https://www.contratos.gov.co/consultas/detalleProceso.do?numConstancia=13-19-1914075</t>
  </si>
  <si>
    <t>Sacyr concesiones SAS</t>
  </si>
  <si>
    <t>https://www.contratos.gov.co/consultas/detalleProceso.do?numConstancia=15-19-3627936</t>
  </si>
  <si>
    <t>MOTA Engil Engenharia e Construcao S.A.</t>
  </si>
  <si>
    <t>Mota Engil Colombia S.A.S</t>
  </si>
  <si>
    <t>Coherpa Ingenieros Constructores S.A.S</t>
  </si>
  <si>
    <t>ICEIN Ingenieros
Constructores S.A.S</t>
  </si>
  <si>
    <t>https://www.contratos.gov.co/consultas/detalleProceso.do?numConstancia=14-19-3262626</t>
  </si>
  <si>
    <t>COFIDES S.A. S.M.E</t>
  </si>
  <si>
    <t>KMA CONSTRUCCIONES S.A.S</t>
  </si>
  <si>
    <t>Ortiz construcciones y proyectos S.A</t>
  </si>
  <si>
    <t>https://www.contratos.gov.co/consultas/detalleProceso.do?numConstancia=13-19-1914079</t>
  </si>
  <si>
    <t>Estudios y proyectos del sol Episol</t>
  </si>
  <si>
    <t>Colombiana de licitaciones y concesiones S.A.S. -CONCECOL S.A.S</t>
  </si>
  <si>
    <t>https://www.contratos.gov.co/consultas/detalleProceso.do?numConstancia=13-19-1954473</t>
  </si>
  <si>
    <t>HIDALGO E HIDALGO
S.A</t>
  </si>
  <si>
    <t>Ecuador</t>
  </si>
  <si>
    <t>CASS
CONSTRUCTORES</t>
  </si>
  <si>
    <t>CARLOS ALBERTO SOLARTE S.A.S</t>
  </si>
  <si>
    <t>HIDALGO E HIDALGO COLOMBIA S.A.S</t>
  </si>
  <si>
    <t>https://www.contratos.gov.co/consultas/detalleProceso.do?numConstancia=13-19-1954844</t>
  </si>
  <si>
    <t>CASS CONSTRUCTORES &amp; CIA SCA</t>
  </si>
  <si>
    <t>CARLOS ALBERTO SOLARTE
SOLARTE</t>
  </si>
  <si>
    <t>LATINOAMERICANA DE
CONSTRUCCIONES S.A</t>
  </si>
  <si>
    <t>https://www.contratos.gov.co/consultas/detalleProceso.do?numConstancia=15-19-3381314</t>
  </si>
  <si>
    <t xml:space="preserve">RM HOLDINGS S.A.S. </t>
  </si>
  <si>
    <t xml:space="preserve">MC VICTORIAS TEMPRANAS S.A.S. </t>
  </si>
  <si>
    <t>CINTRA INFRAESTRUCTURA COLOMBIA S.A.S</t>
  </si>
  <si>
    <t>https://www.contratos.gov.co/consultas/detalleProceso.do?numConstancia=13-19-2154140</t>
  </si>
  <si>
    <t>STRABAG S.A.S.</t>
  </si>
  <si>
    <t>CONCAY S.A.</t>
  </si>
  <si>
    <t>SACYR CONCESIONES COLOMBIA S.A.S</t>
  </si>
  <si>
    <t>https://www.contratos.gov.co/consultas/detalleProceso.do?numConstancia=13-19-1914070</t>
  </si>
  <si>
    <t>HERDOÍZA CRESPO
CONSTRUCCIONES COLOMBIA
S.A.S</t>
  </si>
  <si>
    <t>SACYR CONCESIONES
COLOMBIA S.AS</t>
  </si>
  <si>
    <t>https://www.contratos.gov.co/consultas/detalleProceso.do?numConstancia=15-20-448</t>
  </si>
  <si>
    <t>INFRARED INFRASTRUCTURE RAM S.L.U</t>
  </si>
  <si>
    <t>CONSTRUCCIONES EL
CÓNDOR</t>
  </si>
  <si>
    <t>https://www.contratos.gov.co/consultas/detalleProceso.do?numConstancia=15-20-432</t>
  </si>
  <si>
    <t>CSS Constructores S.A</t>
  </si>
  <si>
    <t>Acción Sociedad
Fiduciaria S.A.</t>
  </si>
  <si>
    <t>https://www.contratos.gov.co/consultas/detalleProceso.do?numConstancia=15-19-4009405</t>
  </si>
  <si>
    <t>CHINA HARBOUR
ENGINEERING COMPANY
LIMITED COLOMBIA</t>
  </si>
  <si>
    <t>PAVIMENTAR S.A</t>
  </si>
  <si>
    <t>UNIDAD DE
INFRAESTRUCTURA Y
CONSTRUCCIONES
ASOCIADAS S.A.S</t>
  </si>
  <si>
    <t>TERMOTECNICA COINDUSTRIAL S.A</t>
  </si>
  <si>
    <t>https://www.contratos.gov.co/consultas/detalleProceso.do?numConstancia=15-20-771</t>
  </si>
  <si>
    <t>MINCIVIL SA</t>
  </si>
  <si>
    <t>CONSTRUCCIONES EL CONDOR SA</t>
  </si>
  <si>
    <t>EDL S.A.S</t>
  </si>
  <si>
    <t>LATINOAMERICANA DE CONSTRUCCIONES</t>
  </si>
  <si>
    <t>https://www.contratos.gov.co/consultas/detalleProceso.do?numConstancia=15-19-4419588</t>
  </si>
  <si>
    <t>CSS
CONSTRUCCIONES
S.A.</t>
  </si>
  <si>
    <t>https://www.contratos.gov.co/consultas/detalleProceso.do?numConstancia=16-20-1375</t>
  </si>
  <si>
    <t>CONSTRUCTORA CONCONCRETO SA</t>
  </si>
  <si>
    <t>CASS CONSTRUCTORES Y CIA S.A</t>
  </si>
  <si>
    <t>CARLOS ALBERTO SOLARTE SOLARTE</t>
  </si>
  <si>
    <t>https://www.contratos.gov.co/consultas/detalleProceso.do?numConstancia=15-20-532</t>
  </si>
  <si>
    <t>CONSTRUCTORA CONCONCRETO S.A</t>
  </si>
  <si>
    <t>INDUSTRIAL CONCONCRETO SAS</t>
  </si>
  <si>
    <t>https://www.contratos.gov.co/consultas/detalleProceso.do?numConstancia=16-20-1498</t>
  </si>
  <si>
    <t>MINCIVIL S.A</t>
  </si>
  <si>
    <t>INTEGRA DE COLOMBIA S.A.S</t>
  </si>
  <si>
    <t>CIVILIA S.A</t>
  </si>
  <si>
    <t>EQUIPO UNIVERSAL S.A</t>
  </si>
  <si>
    <t>OFINSA INVERSIONES S.A.S</t>
  </si>
  <si>
    <t>CASTRO TCHERASSI S.A</t>
  </si>
  <si>
    <t>https://www.contratos.gov.co/consultas/detalleProceso.do?numConstancia=16-19-5730078</t>
  </si>
  <si>
    <t>% TOTAL</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</si>
  <si>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</si>
  <si>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</si>
  <si>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</si>
  <si>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</si>
  <si>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</si>
  <si>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</si>
  <si>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</si>
  <si>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</si>
  <si>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</si>
  <si>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</si>
  <si>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</si>
  <si>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</si>
  <si>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</si>
  <si>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</si>
  <si>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</si>
  <si>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</si>
  <si>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</si>
  <si>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</si>
  <si>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</si>
  <si>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</si>
  <si>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</si>
  <si>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</si>
  <si>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</si>
  <si>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</si>
  <si>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</si>
  <si>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</si>
  <si>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</si>
  <si>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</si>
  <si>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</si>
  <si>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</si>
  <si>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</si>
  <si>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</si>
  <si>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</si>
  <si>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</si>
  <si>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</si>
  <si>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</si>
  <si>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</si>
  <si>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</si>
  <si>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</si>
  <si>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</si>
  <si>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</si>
  <si>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t>
  </si>
  <si>
    <t xml:space="preserve"> %</t>
  </si>
  <si>
    <t>Varios</t>
  </si>
  <si>
    <t>Documentos modificatorios contractuales</t>
  </si>
  <si>
    <t>Características generales</t>
  </si>
  <si>
    <t>Características de las obras contratadas</t>
  </si>
  <si>
    <t>Características financieras</t>
  </si>
  <si>
    <t>Criterios de adjudicación/ Manifestaciones de interés</t>
  </si>
  <si>
    <t>Item</t>
  </si>
  <si>
    <t>Proponentes que presentaron ofertas validas</t>
  </si>
  <si>
    <t>Fecha de firma  del contrato de concesión</t>
  </si>
  <si>
    <t>Fecha de inicio de ejecución</t>
  </si>
  <si>
    <t>Longitud (km)</t>
  </si>
  <si>
    <t>Vía nueva (Km)</t>
  </si>
  <si>
    <t>Segunda calzada (Km)</t>
  </si>
  <si>
    <t>Ampliación (Km)</t>
  </si>
  <si>
    <t>Rehabilitación y mantenimiento (Km)</t>
  </si>
  <si>
    <t>CAPEX</t>
  </si>
  <si>
    <t>OPEX</t>
  </si>
  <si>
    <t>Estado</t>
  </si>
  <si>
    <t>Link ANI</t>
  </si>
  <si>
    <t>001-2021</t>
  </si>
  <si>
    <t>CONCESIONARIA RUTAS DEL VALLE SAS</t>
  </si>
  <si>
    <t>Nueva Malla Vial del Valle del Cauca – Corredor Accesos Cali y Palmira.</t>
  </si>
  <si>
    <t>Asociación Público Privada</t>
  </si>
  <si>
    <t>Celebrado</t>
  </si>
  <si>
    <t>Ivan Duque</t>
  </si>
  <si>
    <t>El objeto del Contrato corresponde a la financiación, elaboración de estudios y diseños definitivos, gestión ambiental, gestión predial, gestión social, construcción, rehabilitación, operación y mantenimiento del proyecto Nueva Malla Vial del Valle del Cauca – Corredor Accesos Cali y Palmira</t>
  </si>
  <si>
    <t>VJ-VE-APP-IPB-001-2020</t>
  </si>
  <si>
    <t>https://www.contratos.gov.co/consultas/detalleProceso.do?numConstancia=20-19-10660579</t>
  </si>
  <si>
    <t>Estructuración finalizada – Pliegos
definitivos publicados</t>
  </si>
  <si>
    <t>-</t>
  </si>
  <si>
    <t xml:space="preserve">APP ALO TRAMO SUR </t>
  </si>
  <si>
    <t>No se cuentan con fechas ya que esta en etapa de prefactibilidad</t>
  </si>
  <si>
    <t>Publicación para manifestaciones de interés</t>
  </si>
  <si>
    <t>VJ-VE-APP-IPV-001-2021</t>
  </si>
  <si>
    <t>https://www.contratos.gov.co/consultas/detalleProceso.do?numConstancia=21-20-7728&amp;g-recaptcha-response=03AGdBq26wlCnJPJAe6OmtKUpAjfvOmP6CHbqZLj0WznWxYo6z9rZwx4UHC7iRwzrvthumzvqD6akPlfbDenaXQ0330KOihqYCWJVDWEVcxHkXpY8PkjN1dMFOn1EoxFGgRAEh0C1PUMOdQ516fLTN4iGMGlZm9pcVi4PdKHqBxkgQyPtNw39YIj_6Tg9eX-dIiemNlx94HlqopBGADO99EW8HOg6Kx7v1tLtEdCcib91ll7cG-OHXAOSiU-WH71ao84c6kz-rptJBK1xjjYi2l8i0KQnwuR3uMMhRLTs9Waxm9ZfnSbESuhVQJN5-QI9BkZDOCyAK0gM5yMQL_JQeBZPpS0sl0c4uCWcKiZxVWQ4UPRTKxaJD9cEg4KsBmgi5mcduHaFPPRlZwYJuSq976cpBTA7mxK2odiPlSifXKJEiow6r35Jq9n2e7UGohyrvjbEDtcmDqJ98oxe2S48N6oHlHYQkZmesuA</t>
  </si>
  <si>
    <t>https://www.ani.gov.co/la-agencia-nacional-de-infraestructura-realiza-la-convocatoria-publica-para-que-terceros-manifiesten</t>
  </si>
  <si>
    <t>Estructuración finalizada –
Pendiente aprobación DNP</t>
  </si>
  <si>
    <t>ACCESOS NORTE FASE II</t>
  </si>
  <si>
    <t>Convocado</t>
  </si>
  <si>
    <t>VJ-VE-APP-IPB-001-2021</t>
  </si>
  <si>
    <t>https://www.contratos.gov.co/consultas/detalleProceso.do?numConstancia=21-19-11785244&amp;g-recaptcha-response=03AGdBq24dx-yMonBIWb7dIwFnAYjH-SUPT_9MafPa7OKxGpqzgtlAG-8NBe4OhNNmkOQfTjTg1rAAGFIq5-lAf2abe1YZeErVtVze_4ItZLdaxHm6bp2Qh4ayJizw6oZQlaD-nX2BFNGGcSgM5qr4pwSVCfIFlb8BaMjNN8XC8znrHFdsnl-iEwvqNO2uxnAljyVOPgwGFpxr6_iNohC_1Lz09GIkx2pGjX7BsjofL3RY6MINSopW7yb2pA8L16RwxnCZDPIA2EgYxgO7hWBm4nsQog6aY5lHComPe9n7IVfigcjnqGImefhPYD1m7JHm4YC87kOjO9SCnPUzF24nrGbjXFhzD0LeW6zAv1t8dbMTs-6Ul12nSWYgAwkl191yH4zFeqlR-nEIkoYPhu0UTWe4nyLpPVuvK0ZypmitC29ojafOgw2vN0GlZFjzjMwAm907Yc3FICD3f7Ns5op7EIiLYHPyzoW1Dg</t>
  </si>
  <si>
    <t>https://www.ani.gov.co/seleccionar-la-oferta-mas-favorable-para-la-adjudicacion-de-un-1-contrato-de-concesion-cuyo-objeto-0</t>
  </si>
  <si>
    <t>Estructuración finalizada –
endiente aprobación MHCP -
DNP</t>
  </si>
  <si>
    <t>APP Buga – Loboguerrero</t>
  </si>
  <si>
    <t>Prefactibilidad</t>
  </si>
  <si>
    <t>No existe Registro el el SECOP ya que se encuentra en fase de Prafactibilidad</t>
  </si>
  <si>
    <t>Estructuración técnica,
financiera y jurídica</t>
  </si>
  <si>
    <t>APP Loboguerrero - Buenaventura</t>
  </si>
  <si>
    <t>Troncal del Magdalena
C1) Puerto Salgar - Barrancabermeja</t>
  </si>
  <si>
    <t>Estructuración finalizada –
Pendiente aprobación MHCP - DNP</t>
  </si>
  <si>
    <t>Troncal del Magdalena
C2) Barrancabermeja - San Roque</t>
  </si>
  <si>
    <t>IP Santuario – Caño Alegre
Ruta del Agua</t>
  </si>
  <si>
    <t>Factibilidad en desarrollo</t>
  </si>
  <si>
    <t>TOTAL CONCESIONES 5G A LA FECHA</t>
  </si>
  <si>
    <t>Fecha de firmadel contrato</t>
  </si>
  <si>
    <t>Fecha de inicio de ejecucion</t>
  </si>
  <si>
    <t>Adquisición de predios</t>
  </si>
  <si>
    <t xml:space="preserve">Valor contrato </t>
  </si>
  <si>
    <t>Tipo de financiacion</t>
  </si>
  <si>
    <t>Num. de peajes</t>
  </si>
  <si>
    <t>Tipo de proceso</t>
  </si>
  <si>
    <t>Estado actual del contrato</t>
  </si>
  <si>
    <t>Link</t>
  </si>
  <si>
    <t>3G001</t>
  </si>
  <si>
    <t>377 de 2002</t>
  </si>
  <si>
    <t>CSS CONSTRUCTORES S.A</t>
  </si>
  <si>
    <t>Briceño - Tunja - Sogamoso</t>
  </si>
  <si>
    <t>En el contrao original encontrado en el SECOP hace falta la clausula 15.2 detallando los montos en todas las etapas, no se encontro contrato completo</t>
  </si>
  <si>
    <t>100% recursos propios</t>
  </si>
  <si>
    <t>CONSORCIO CONCESIONES COLOMBIA</t>
  </si>
  <si>
    <t>Licitación Pública</t>
  </si>
  <si>
    <t>Instituto nacional de vias INVIAS</t>
  </si>
  <si>
    <t>Andres Pastrana</t>
  </si>
  <si>
    <t>AL CONCESIONARIO DE UNA CIONCESION  PARA QUE REALICE POR SU CUENTA Y RIESGO  LOS ESTUDIOS Y DISEÑOS DEFINITIVOS  LAS OBRAS DE CONSTRUCCION, REHABILITACION  Y MEJORAMIENTO, LA OPERACION  Y EL MANTENIMIENTO DE LOS TRAYECTOS , LAS PRESTACION DE SERVICIOS Y EL USO  DE LOS BIENES DE PROPIEDAD DEL INVIAS  DADOS EN CONCESION  PARA LA CABAL EJECUCION DEL PROYECTO, BAJO EL CONTROL Y VIGILANCIA DEL INVIAS  Y DEMAS ENTIDADES COMPETENTES QUE DETERMINE LA LEY.</t>
  </si>
  <si>
    <t>https://www.contratos.gov.co/consultas/detalleProceso.do?numConstancia=16-1-156465</t>
  </si>
  <si>
    <t>3G002</t>
  </si>
  <si>
    <t>040 de 2004</t>
  </si>
  <si>
    <t>SOCIEDAD CONCESIÓN AUTOPISTA BOGOTA - GIRARDOT S.A.</t>
  </si>
  <si>
    <t>Bosa - Granada - Girardot</t>
  </si>
  <si>
    <t>CONSORCIO INTERVENTORIA CONCESIONES 2012</t>
  </si>
  <si>
    <t>Instituto nacional de concesiones INCO</t>
  </si>
  <si>
    <t>Alvaro Uribe</t>
  </si>
  <si>
    <t>Finalizado</t>
  </si>
  <si>
    <t>Es el otorgamiento al Concesionario de una concesión para que de conformidad con lo previsto en el artículo 32, numeral 4, de la Ley 80 de 1993 y en la ley 105 del mismo año, realice por su cuenta y riesgo, entre otros, los estudios y diseños definitivos, la adquisición de predios, la ejecución de las Obras de Construcción y Rehabilitación, la operación y el mantenimiento de dichas obras, la financiación, la prestación de servicios y el uso de los bienes de propiedad del INCO dados en concesión, para la cabal ejecución del Proyecto Vial "Bosa-Granada-Girardot"</t>
  </si>
  <si>
    <t>https://www.contratos.gov.co/consultas/detalleProceso.do?numConstancia=16-1-156632</t>
  </si>
  <si>
    <t>3G003</t>
  </si>
  <si>
    <t>046 de 2004</t>
  </si>
  <si>
    <t>CONCESIONARIA DE OCCIDENTE S.A.</t>
  </si>
  <si>
    <t>Pereira - La Victoria</t>
  </si>
  <si>
    <t>16</t>
  </si>
  <si>
    <t>CONSORCIO INTERCONCESIONES 2012</t>
  </si>
  <si>
    <t>CONTRATO DE CONCESION PARA LA FINANCIACION CONSTRUCCION MEJORAMIENTO REHABILITACION OPERACION Y MANTENIMIENTO DEL PROYECTO VIAL PEREIRA-LA VICTORIA (PROCESO PARA ACTUALIZACION A SECOP)</t>
  </si>
  <si>
    <t>https://www.contratos.gov.co/consultas/detalleProceso.do?numConstancia=17-1-182116</t>
  </si>
  <si>
    <t>3G004</t>
  </si>
  <si>
    <t>002 de 2006</t>
  </si>
  <si>
    <t>AUTOPISTAS DE SANTANDER S.A.</t>
  </si>
  <si>
    <t>Zona Metropolitana Bucaramanga</t>
  </si>
  <si>
    <t>AUTOPISTAS DE LA SABANA S.A.</t>
  </si>
  <si>
    <t>Reversado</t>
  </si>
  <si>
    <t>ESTUDIOS Y DISEÑOS DEFINITIVOS , GESTION PREDIAL, GESTION AMBIENTAL, GESTION SOCIAL, FINANCIACION, CONSTRUCCION MEJORAMIENTO, REHABILITACION, OPERACION Y MANTENIMIENTO DEL PROYECTO</t>
  </si>
  <si>
    <t>https://www.contratos.gov.co/consultas/detalleProceso.do?numConstancia=14-1-117218</t>
  </si>
  <si>
    <t>3G005</t>
  </si>
  <si>
    <t>003 de 2006</t>
  </si>
  <si>
    <t>DESARROLLO VIAL DE NARIÑO S.A. (DEVINAR S.A.)</t>
  </si>
  <si>
    <t>19</t>
  </si>
  <si>
    <t>INTEGRAL - AIM - ICONSULTING</t>
  </si>
  <si>
    <t>Contratación Directa (Ley 1150 de 2007)</t>
  </si>
  <si>
    <t>ESTUDIOS Y DISEÑOS DEFINITIVOS, GESTION PREDIAL, GESTION AMBIENTAL,FINANCIACION, CONTRUCCION, MEJORAMIENTO, REHABILITACION, OPERACION Y MANTENIMIENTO DEL PROYECTO VIAL</t>
  </si>
  <si>
    <t>https://www.contratos.gov.co/consultas/detalleProceso.do?numConstancia=14-12-2510395</t>
  </si>
  <si>
    <t>3G006</t>
  </si>
  <si>
    <t>002 de 2007</t>
  </si>
  <si>
    <t>Córdoba - Sucre</t>
  </si>
  <si>
    <t>CONSORCIO EL PINO</t>
  </si>
  <si>
    <t>Adjudicado</t>
  </si>
  <si>
    <t>Otorgamiento de una Concesión para que el Concesionario, por su cuenta y riesgo, realice los Estudios y diseños definitivos, gestión predial, gestión ambiental, financiación, construcción, mejoramiento, rehabilitación, operación y mantenimiento del proyecto vial</t>
  </si>
  <si>
    <t>https://www.contratos.gov.co/consultas/detalleProceso.do?numConstancia=06-1-3368#</t>
  </si>
  <si>
    <t>3G007</t>
  </si>
  <si>
    <t>006 de 2007</t>
  </si>
  <si>
    <t>CONCESIONARIA SAN SIMÓN S.A.</t>
  </si>
  <si>
    <t>Área Metropolitana de Cúcuta</t>
  </si>
  <si>
    <t>02//08/2007</t>
  </si>
  <si>
    <t>CONSORCIO SCLV</t>
  </si>
  <si>
    <t xml:space="preserve">Estudios y diseños definitivos, gestion predial, gestion social, gestion ambiental, financiacion, construccion, rehabilitacion, mejoramiento, operaciòn y mantenimiento del proyecto de concesion vial </t>
  </si>
  <si>
    <t>https://www.contratos.gov.co/consultas/detalleProceso.do?numConstancia=06-1-6047</t>
  </si>
  <si>
    <t>3G008</t>
  </si>
  <si>
    <t>008 de 2007</t>
  </si>
  <si>
    <t>AUTOPISTAS DEL SOL S.A.</t>
  </si>
  <si>
    <t>Ruta Caribe</t>
  </si>
  <si>
    <t>21</t>
  </si>
  <si>
    <t>CONSORCIO EPSILON VIAL</t>
  </si>
  <si>
    <t>ESTUDIOS Y DISEÑOS DEFINITIVOS, GESTIÓN PREDIAL, GESTIÓN SOCIAL, GESTIÓN AMBIENTAL, FINANCIACIÓN, CONSTRUCCIÓN, REHABILITACIÓN, MEJORAMIENTO, OPERACIÓN Y MANTENIMIENTO DEL PROYECTO DE CONCESIÓN VIAL</t>
  </si>
  <si>
    <t>https://www.contratos.gov.co/consultas/detalleProceso.do?numConstancia=06-1-5381</t>
  </si>
  <si>
    <t>3G009</t>
  </si>
  <si>
    <t>007 de 2007</t>
  </si>
  <si>
    <t>CONCESIONARIA SAN RAFAEL S.A.</t>
  </si>
  <si>
    <t>Girardot - Ibagué - Cajamarca</t>
  </si>
  <si>
    <t>CONSORCIO INTERCONCESIONES</t>
  </si>
  <si>
    <t>REALIZAR ESTUDIOS Y DISEÑOS DEFINITIVOS , GESTION
PREDIAL, GESTION AMBIENTAL, GESTION SOCIAL, FINANCIACION, CONSTRUCCION,MEJORAMIENTO, REHABILITACION, OPERACIÓN Y MANTENIMIENTO DEL PROYECTO DE CONCESION</t>
  </si>
  <si>
    <t>https://www.contratos.gov.co/consultas/detalleProceso.do?numConstancia=13-1-103191</t>
  </si>
  <si>
    <t>3G010</t>
  </si>
  <si>
    <t>002 de 2010</t>
  </si>
  <si>
    <t>CONSORCIO VIAL HELIOS</t>
  </si>
  <si>
    <t>Ruta del Sol - Sector 1</t>
  </si>
  <si>
    <t>7</t>
  </si>
  <si>
    <t>CONSORCIO ZAÑARTU - MAB - VELNEC</t>
  </si>
  <si>
    <t>SELECCIONAR LAS PROPUESTAS MAS FAVORABLES PARA LA ADJUDICACIÓN DE TRES (3) CONTRATOS DE CONCESIÓN, CUYO OBJETO SERÁ EL OTORGAMIENTO A CADA UNO DE LOS CONCESIONARIOS DE UNA CONCESIÓN PARA QUE REALICEN, POR SU CUENTA Y RIESGO, LAS OBRAS NECESARIAS PARA LA CONSTRUCCIÓN, REHABILITACIÓN, AMPLIACIÓN Y MEJORAMIENTO, SEGÚN CORRESPONDA, DEL PROYECTO VIAL RUTA DEL SOL Y, LA PREPARACIÓN DE LOS ESTUDIOS DEFINITIVOS, LA GESTIÓN PREDIAL Y SOCIAL, LA OBTENCIÓN Y /O MODIFICACIÓN DE LICENCIAS AMBIENTALES, LA FINANCIACIÓN LA OPERACIÓN Y EL MANTENIMIENTO DE LAS OBRAS, EN UNO O MAS DE LOS SIGUIENTES SECTORES EN QUE SE DIVIDE, EL PROYECTO. SECTOR 1 TOBIAGRANDE/VILLETA-EL KORAN; SECTOR 2: PUERTO SALGAR-SAN ROQUE; Y SECTOR 3 : SAN ROQUE-YE DE CIÉNAGA Y CARMEN DE BOLIVAR-VALLEDUPAR.</t>
  </si>
  <si>
    <t>https://www.contratos.gov.co/consultas/detalleProceso.do?numConstancia=09-1-41316</t>
  </si>
  <si>
    <t>3G011</t>
  </si>
  <si>
    <t>001 de 2010</t>
  </si>
  <si>
    <t>CONCESIONARIA RUTA DEL SOL S.A.S</t>
  </si>
  <si>
    <t>Ruta del Sol - Sector 2</t>
  </si>
  <si>
    <t>CONSORCIO PROYECCIÓN VIAL PUERTO SALGAR</t>
  </si>
  <si>
    <t>otorgamiento de una concesión para que de conformidad con lo previsto en el numeral 4 del artículo 32 de la ley 80 de 1993, el Concesionario, por su cuenta y riesgo, elabore los diseños, financie, obtenga las Licencias Ambientales y demás permisos, adquiera los Predios, rehabilite, construya, mejore, opere y mantenga el Sector.</t>
  </si>
  <si>
    <t>3G012</t>
  </si>
  <si>
    <t>007 de 2010</t>
  </si>
  <si>
    <t>CONCESIONARIA YUMA S.A.</t>
  </si>
  <si>
    <t>Ruta del Sol - Sector 3</t>
  </si>
  <si>
    <t>CONSORCIO EL SOL. (INTEGRADO POR RESTREPO Y URIBE S.A.S  - AIM LTDA Y TEA LTDA)</t>
  </si>
  <si>
    <t>PARA QUE EL CONCESIONARIO POR SU CUENTA Y RIESGO ELABORE LOS DISEÑOS, FINANCIE,, OBTENGA LAS LICENCIAS AMBIENTALES Y DEMAS PERMISOS, ADQUIERA LOS PREDIOS, CONSTRUYA OPERA Y MANTENGA EL SECTOR</t>
  </si>
  <si>
    <t>https://www.contratos.gov.co/consultas/detalleProceso.do?numConstancia=10-1-52649</t>
  </si>
  <si>
    <t>3G013</t>
  </si>
  <si>
    <t>008 de 2010</t>
  </si>
  <si>
    <t>CONSORCIO VÍAS DE LAS AMÉRICAS S.A.</t>
  </si>
  <si>
    <t>Transversal de las Américas - Sector 1</t>
  </si>
  <si>
    <t>CONSORCIO INTERVENTORIA TRANSVERSAL DE LAS AMERICAS</t>
  </si>
  <si>
    <t xml:space="preserve">Seleccionar la Propuesta más favorable para la adjudicación de un (1) Contrato de Concesión, cuyo objeto será el otorgamiento a un Concesionario de una Concesión para que realicen, por su cuenta y riesgo, las obras necesarias para la construcción, rehabilitación, ampliación, mejoramiento y conservación, según corresponda, del Proyecto Vial Transversal de las Américas y, la preparación de los estudios definitivos, la gestión predial y social, la obtención y/o modificación de licencias ambientales, la financiación, la operación y el mantenimiento de las obras, en el corredor denominado ¿Transversal de Las Américas¿, en el Sector 1 llamado Corredor Vial del Caribe </t>
  </si>
  <si>
    <t>https://www.contratos.gov.co/consultas/detalleProceso.do?numConstancia=09-1-49664</t>
  </si>
  <si>
    <t>3G014</t>
  </si>
  <si>
    <t>517 de 2013</t>
  </si>
  <si>
    <t>SOCIEDAD CONCESIONARIA VIAL DE COLOMBIA - CONVICOL S.A.S</t>
  </si>
  <si>
    <t>Zipaquirá - Palenque</t>
  </si>
  <si>
    <t>OTORGAMIENTO DE UN CONTRATO DE CONCESION BAJO EL ESQUEMA DE ASOCIACION PUBLICO PRIVADA PARA QUE EL CONCESIONARIO REALICE POR SU CUENTA Y RIESGO EL REFORZAMIENTO, OBRAS DE CONSTRUCCION, OPERACION Y MANTENIMIENTO SEGUN CORRESPONDA DEL PROYECTO VIAL ZIPAQUIRA- BUCARAMANGA (PALENQUE), Y LA PREPARACION DE LOS ESTUDIOS DE DE DETALLE A QUE HUBIERE LUGAR , LA GESTION PREDILA, SOCIAL Y AMBIENTAL , LA OBTENCION Y/O MODIFICACION DE LICENCIAS AMBIENTALES O PERMISOS Y LA FINANCIACION EN EL CORREDOR CONCESIONADO "ZIPAQUIRA-BUCARAMANGA (PALENQUE)" DENOMINADO CORREDOR ZIPAQUIRA-BUCARAMANAGA (PALENQUE).</t>
  </si>
  <si>
    <t>https://www.contratos.gov.co/consultas/detalleProceso.do?numConstancia=12-1-85398</t>
  </si>
  <si>
    <t>3G015</t>
  </si>
  <si>
    <t>211 de 2013</t>
  </si>
  <si>
    <t>CONCESIONARIO LOBOGUERRERO BUGA SOCIEDAD POR ACCIONES SIMPLIFICADA</t>
  </si>
  <si>
    <t>Buga - Loboguerrero</t>
  </si>
  <si>
    <t>El otorgamiento de un contrato de concesion para que realice, por su cuenta y riesgo, las obras necesarias para la construcción, rehabilitación, mantenimiento y operación, según corresponda, del Proyecto Vial ¿Loboguerrero Buga, y la preparación de los estudios y diseños definitivos a que hubiere lugar, la gestión predial, social y ambiental, la obtención y/o modificación de Licencias Ambientales o Permisos, la financiación, en el corredor concesionado ¿Loboguerrero-Buga</t>
  </si>
  <si>
    <t>https://www.contratos.gov.co/consultas/detalleProceso.do?numConstancia=12-1-85399</t>
  </si>
  <si>
    <t>VALOR TOTAL CONTRATADO</t>
  </si>
  <si>
    <t>Pesos</t>
  </si>
  <si>
    <t>TOTAL DE PEAJES INSTALADOS</t>
  </si>
  <si>
    <t>und</t>
  </si>
  <si>
    <t>PLAZO PROMEDIO CONCESIONADO</t>
  </si>
  <si>
    <t>años</t>
  </si>
  <si>
    <t>LONGITUD TOTAL CONCESIONADA</t>
  </si>
  <si>
    <t>Km</t>
  </si>
  <si>
    <t>Long. (km)</t>
  </si>
  <si>
    <t>Num. peajes</t>
  </si>
  <si>
    <t>005 de 1999</t>
  </si>
  <si>
    <t>Unión temporal malla vial del valle del cauca y cauca</t>
  </si>
  <si>
    <t>Malla vial del valle del cauca y cauca</t>
  </si>
  <si>
    <t>388.82</t>
  </si>
  <si>
    <t>CONSORCIO INTERCOL SP</t>
  </si>
  <si>
    <t>Licitacion publica</t>
  </si>
  <si>
    <t>Ernesto Samper</t>
  </si>
  <si>
    <t xml:space="preserve">CONSTRUCCION, REHABILITACION OPERACION Y MANTENIMIENTO DEL PROYECTO </t>
  </si>
  <si>
    <t>https://www.contratos.gov.co/consultas/detalleProceso.do?numConstancia=14-1-116960</t>
  </si>
  <si>
    <t>0388 de 1997</t>
  </si>
  <si>
    <t>Concesionaria del magdalena medio S.A</t>
  </si>
  <si>
    <t>Vino-Tobia Grande-Puerto Salgar-Villeta-Honda-La Dorada-San Alberto</t>
  </si>
  <si>
    <t>Caducado</t>
  </si>
  <si>
    <t>Valor contrato inicial</t>
  </si>
  <si>
    <t>447 de 1994</t>
  </si>
  <si>
    <t>CONCESIÓN SABANA DE OCCIDENTE S.A.</t>
  </si>
  <si>
    <t>Bogotá - Siberia - La Punta - El Vino - Villeta</t>
  </si>
  <si>
    <t>SOCIEDAD CONCESIÓN SABANA DE OCCIDENTE S.A.</t>
  </si>
  <si>
    <t>Concesión</t>
  </si>
  <si>
    <t>Cesar Gaviria</t>
  </si>
  <si>
    <t>LOS ESTUDIOS , DISEÑOS DEFINITIVOS, LAS OBRAS DE REHABILITACION, DE CONSTRUCCION LA OPERACION  Y EL MANTENIMIENTO</t>
  </si>
  <si>
    <t>https://www.contratos.gov.co/consultas/detalleProceso.do?numConstancia=16-12-4627222</t>
  </si>
  <si>
    <t>445 de 1994</t>
  </si>
  <si>
    <t>CONCESIÓN SANTA MARTA PARAGUACHON</t>
  </si>
  <si>
    <t>Sta Marta - Riohacha - Paraguachón</t>
  </si>
  <si>
    <t>3B PROYECTOS S.A.S.</t>
  </si>
  <si>
    <t>ESTUDIOS, DISEÑOS DEFINITIVOS, LAS OBRAS DE REHABILITACIÓN DE CONSTRUCCIÓN, LA OPERACIÓN Y EL MANTENIMIENTO</t>
  </si>
  <si>
    <t>https://www.contratos.gov.co/consultas/detalleProceso.do?numConstancia=16-1-155225</t>
  </si>
  <si>
    <t>444 de 1994</t>
  </si>
  <si>
    <t>SOCIEDAD CONCESIONARIA VIAL DE LOS ANDES S.A.</t>
  </si>
  <si>
    <t>Bogotá - Villavicencio</t>
  </si>
  <si>
    <t>CONSORCIO INTERCONCESIÓNES</t>
  </si>
  <si>
    <t>ESTUDIOS, DISEÑOS DEFINITIVOS,  LAS OBRAS DE  REABILITACION, DE CONSTRUCCION, LA OPERACION Y EL MANTENIMIENTO</t>
  </si>
  <si>
    <t>https://www.contratos.gov.co/consultas/detalleProceso.do?numConstancia=13-12-1946680</t>
  </si>
  <si>
    <t>446 de 1994</t>
  </si>
  <si>
    <t>CONCESION VIAL DE LOS LLANOS</t>
  </si>
  <si>
    <t>Malla vial del Meta</t>
  </si>
  <si>
    <t>CONSORCIO CONCESIONES ANI</t>
  </si>
  <si>
    <t>503 de 1994</t>
  </si>
  <si>
    <t>CONSORCIO VIA AL MAR</t>
  </si>
  <si>
    <t>Cartagena Barranquilla</t>
  </si>
  <si>
    <t>Consorcio Vía al Mar</t>
  </si>
  <si>
    <t>ESTUDIOS, DISEÑOS DEFINITIVOS Y OBRAS PARA LA REAHABILITACION DE LAS CALZADAS EXISTENTES, EL MANTENIMIENTO Y OPERACIÓN</t>
  </si>
  <si>
    <t>https://www.contratos.gov.co/consultas/detalleProceso.do?numConstancia=15-1-133681</t>
  </si>
  <si>
    <t>664 de 1994</t>
  </si>
  <si>
    <t>UNION TEMPORAL DEVINORTE</t>
  </si>
  <si>
    <t>Desarrollo Vial para el Norte de Bogotá</t>
  </si>
  <si>
    <t>Consorcio Icity</t>
  </si>
  <si>
    <t>LA UNION TEMPORAL CONCESIONARIA SE OBLIGA A EJECUTAR SEGÚN LO ESTABLECIDO POR EL ARTICULO 32 DE LA LEY 80 DE 1993, LOS ESTUDIOS, DISEÑOS DEFINITIVOS, LAS OBRAS DE
REHABILITACIÓN Y DE CONSTRUCCIÓN, LA OPERACIÓN, EL MANTENIMIENTO Y LA ADMINISTRACIÓN FIDUCIARIA DEL PROYECTO VIAL DENOMINADO “DESARROLLO VIAL DEL NORTE DE BOGOTÁ”
EN EL DEPARTAMENTO DE CUNDINAMARCA</t>
  </si>
  <si>
    <t>849 de 1995</t>
  </si>
  <si>
    <t>Autovía Neiva Girardot S.A.S</t>
  </si>
  <si>
    <t>Neiva Espinal Girardot</t>
  </si>
  <si>
    <t>21/06/2016</t>
  </si>
  <si>
    <t>Consorcio infraestructura vial</t>
  </si>
  <si>
    <t>Ejecutar por el sistema de concesión, según lo establecido por el articulo 32, numeral 4o. de la Ley 80 de 1993,-­‐ los estudios, diseños definitivos, las
obras de rehabilitación y de construcción, la operación y el mantenimiento de la carretera Neiva - Espinal-Girardot</t>
  </si>
  <si>
    <t>937 de 1995</t>
  </si>
  <si>
    <t>CONCESIÓNES CCFC S.A.</t>
  </si>
  <si>
    <t>Fontibón Facatativá Los Alpes</t>
  </si>
  <si>
    <t>15.18</t>
  </si>
  <si>
    <t>CONSORCIO R&amp;Q SERVINC</t>
  </si>
  <si>
    <t xml:space="preserve"> ESTUDIOS  DISEÑOS DEFINITIVOS, LAS OBRAS DE REHABILITACION AMPLIACION MANTENIMIENTO Y OPERACIÓN</t>
  </si>
  <si>
    <t>https://www.contratos.gov.co/consultas/detalleProceso.do?numConstancia=15-1-132180</t>
  </si>
  <si>
    <t>275 de 1996</t>
  </si>
  <si>
    <t>DEVIMED S.A.</t>
  </si>
  <si>
    <t>Desarrollo Vial del Oriente de Medellín - DEVIMED</t>
  </si>
  <si>
    <t xml:space="preserve">CONSORCIO INTERCARRETEROS </t>
  </si>
  <si>
    <t xml:space="preserve"> LOS ESTUDIOS Y DISEÑOS DEFINITIVOS , LAS OBRAS DE REHABILITACION Y DE CONSTRUCCION, LA OPERACION Y EL MANTENIMIENTO DEL PROYECTO</t>
  </si>
  <si>
    <t>https://www.contratos.gov.co/consultas/detalleProceso.do?numConstancia=14-4-3070110</t>
  </si>
  <si>
    <t>113 de 1997</t>
  </si>
  <si>
    <t>AUTOPISTAS DEL CAFE S.A</t>
  </si>
  <si>
    <t>Armenia - Pereira - Manizales</t>
  </si>
  <si>
    <t>CONSORCIO INTERVIAL</t>
  </si>
  <si>
    <t>estudios y diseños definitivos, las obras de rehabilitación y de construcción, la operación, el mantenimiento y la prestación de los servicios del proyecto</t>
  </si>
  <si>
    <t>https://www.contratos.gov.co/consultas/detalleProceso.do?numConstancia=17-12-6028035</t>
  </si>
  <si>
    <t>CSS CONSTRUCTORES S.A.</t>
  </si>
  <si>
    <t>Neiva- Espinal- Girardot</t>
  </si>
  <si>
    <t>14/06/1995</t>
  </si>
  <si>
    <t>20.5</t>
  </si>
  <si>
    <t>CONSORCIO INFRAESTRUCTURA VIAL</t>
  </si>
  <si>
    <t>TIPO</t>
  </si>
  <si>
    <t>DESCRIPCIÓN</t>
  </si>
  <si>
    <t>APP PRIVADA CON RECURSOS PÚBLICOS</t>
  </si>
  <si>
    <t>APP PRIVADA SIN RECURSOS PÚBLICOS</t>
  </si>
  <si>
    <t>APP PUBLICA CON RECURSOS PÚBLICOS</t>
  </si>
  <si>
    <t>Privado</t>
  </si>
  <si>
    <t>Sobrecostos por adquisición (incluyendo expropiación) y compensaciones socioeconómica).</t>
  </si>
  <si>
    <t>Pùblico- Privado</t>
  </si>
  <si>
    <t>Efectos desfavorables por decisiones de la entidad frente al movimiento por reubicación de estaciones de peaje existentes o nuevas</t>
  </si>
  <si>
    <t>Pùblico</t>
  </si>
  <si>
    <t>Obras no previstas requeridas por autoridades ambientales posteriores a expedición de licencias o permisos, por razones no imputables al concesionario.</t>
  </si>
  <si>
    <t>Sobrecostos derivados de mayor cantidad de obras en túneles con soporte parcial por riesgo geológico</t>
  </si>
  <si>
    <t>Sobrecostos derivados de mayor cantidad de obras en túneles sin soporte parcial por riesgo geológico</t>
  </si>
  <si>
    <t>Fuerza mayor en la adquisición predial ocasionada por eventos eximentes de responsabilidad</t>
  </si>
  <si>
    <t>Costos ociosos de la mayor permanencia en obra que llegaren a causarse por eventos eximentes de responsabilidad</t>
  </si>
  <si>
    <t>Fuerza mayor por interferencia de redes considerado como evento eximente de responsabilidad</t>
  </si>
  <si>
    <t>Fuerza mayor por demoras en más de un 150% del tiempo máximo establecido por la ley aplicable para la expedición de la licencia ambiental, por causas no imputables al concesionario</t>
  </si>
  <si>
    <t>FASE 1</t>
  </si>
  <si>
    <t>FASE 2</t>
  </si>
  <si>
    <t>FASE 3</t>
  </si>
  <si>
    <t>FASE 4</t>
  </si>
  <si>
    <t>FASE 5</t>
  </si>
  <si>
    <t>FASE 6</t>
  </si>
  <si>
    <t>FASE 7</t>
  </si>
  <si>
    <t>PREFACTIBILIDAD</t>
  </si>
  <si>
    <t>PROCESO DE SELECCIÓN</t>
  </si>
  <si>
    <t>PRECONSTRUCCIÓN (DISEÑO)</t>
  </si>
  <si>
    <t>REVERSIÓN</t>
  </si>
  <si>
    <t>NOTAS:</t>
  </si>
  <si>
    <t>Cuando los proyectos APP requieran plazos mayores a 30 años, el CONPES deberá evaluarlo y dar su aprobación o rechazo</t>
  </si>
  <si>
    <t>Si el proyecto APP requiere estructurarse en fases o unidades funcionales deberán ser previamente aprobadas por el CONFIS</t>
  </si>
  <si>
    <t>ETAPA DE FACTIBILIDAD</t>
  </si>
  <si>
    <t>Concesionaria vial Andina S.A.S.</t>
  </si>
  <si>
    <t>Núm.de peajes</t>
  </si>
  <si>
    <t>Autopista Río Magdalena S.A.S</t>
  </si>
  <si>
    <t>Concesionaria Vial del Pacífico S.A.S</t>
  </si>
  <si>
    <t>Concesión pacifico tres S.A.S</t>
  </si>
  <si>
    <t>Concesión costera - Cartagena barranquilla S.A.S</t>
  </si>
  <si>
    <t>Operacón y mantenimiento</t>
  </si>
  <si>
    <t>Concesión alto magdalena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</si>
</sst>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4" formatCode="_-&quot;$&quot;\ * #,##0.00_-;\-&quot;$&quot;\ * #,##0.00_-;_-&quot;$&quot;\ * &quot;-&quot;??_-;_-@_-"/>
    <numFmt numFmtId="164" formatCode="_-[$$-240A]\ * #,##0.00_-;\-[$$-240A]\ * #,##0.00_-;_-[$$-240A]\ * &quot;-&quot;??_-;_-@_-"/>
    <numFmt numFmtId="165" formatCode="_-[$$-240A]\ * #,##0_-;\-[$$-240A]\ * #,##0_-;_-[$$-240A]\ * &quot;-&quot;??_-;_-@_-"/>
    <numFmt numFmtId="166" formatCode="_-&quot;$&quot;\ * #,##0_-;\-&quot;$&quot;\ * #,##0_-;_-&quot;$&quot;\ * &quot;-&quot;??_-;_-@_-"/>
    <numFmt numFmtId="167" formatCode="0.0%"/>
    <numFmt numFmtId="168" formatCode="0.000%"/>
    <numFmt numFmtId="169" formatCode="dd/mm/yy;@"/>
    <numFmt numFmtId="170" formatCode="_-* #,##0\ &quot;$&quot;_-;\-* #,##0\ &quot;$&quot;_-;_-* &quot;-&quot;??\ &quot;$&quot;_-;_-@_-"/>
    <numFmt numFmtId="171" formatCode="0.0"/>
    <numFmt numFmtId="172" formatCode="d/m/yy;@"/>
    <numFmt numFmtId="173" formatCode="#,##0_ ;\-#,##0\ "/>
    <numFmt numFmtId="174" formatCode="#,##0\ _€"/>
    <numFmt numFmtId="175" formatCode="_-[$€-2]\ * #,##0_-;\-[$€-2]\ * #,##0_-;_-[$€-2]\ * &quot;-&quot;??_-;_-@_-"/>
  </numFmts>
  <fonts count="28" x14ac:knownFonts="1">
    <font>
      <sz val="11"/>
      <color theme="1"/>
      <name val="Calibri"/>
      <family val="2"/>
      <scheme val="minor"/>
    </font>
    <font>
      <sz val="10"/>
      <color theme="1"/>
      <name val="Arial Narrow"/>
      <family val="2"/>
    </font>
    <font>
      <sz val="10"/>
      <color rgb="FFFF0000"/>
      <name val="Arial Narrow"/>
      <family val="2"/>
    </font>
    <font>
      <b/>
      <sz val="10"/>
      <color theme="1"/>
      <name val="Arial Narrow"/>
      <family val="2"/>
    </font>
    <font>
      <u/>
      <sz val="10"/>
      <color theme="10"/>
      <name val="Arial Narrow"/>
      <family val="2"/>
    </font>
    <font>
      <sz val="11"/>
      <color theme="1"/>
      <name val="Calibri"/>
      <family val="2"/>
      <scheme val="minor"/>
    </font>
    <font>
      <b/>
      <sz val="10"/>
      <name val="Arial Narrow"/>
      <family val="2"/>
    </font>
    <font>
      <u/>
      <sz val="11"/>
      <color theme="10"/>
      <name val="Calibri"/>
      <family val="2"/>
      <scheme val="minor"/>
    </font>
    <font>
      <sz val="10"/>
      <color theme="1"/>
      <name val="Calibri"/>
      <family val="2"/>
      <scheme val="minor"/>
    </font>
    <font>
      <b/>
      <sz val="10"/>
      <color theme="1"/>
      <name val="Calibri"/>
      <family val="2"/>
      <scheme val="minor"/>
    </font>
    <font>
      <b/>
      <sz val="10"/>
      <name val="Calibri"/>
      <family val="2"/>
      <scheme val="minor"/>
    </font>
    <font>
      <u/>
      <sz val="10"/>
      <color theme="10"/>
      <name val="Calibri"/>
      <family val="2"/>
      <scheme val="minor"/>
    </font>
    <font>
      <sz val="10"/>
      <name val="Calibri"/>
      <family val="2"/>
      <scheme val="minor"/>
    </font>
    <font>
      <b/>
      <sz val="12"/>
      <color theme="1"/>
      <name val="Arial"/>
      <family val="2"/>
    </font>
    <font>
      <sz val="12"/>
      <color theme="1"/>
      <name val="Arial"/>
      <family val="2"/>
    </font>
    <font>
      <u/>
      <sz val="11"/>
      <color theme="1"/>
      <name val="Calibri"/>
      <family val="2"/>
      <scheme val="minor"/>
    </font>
    <font>
      <sz val="11"/>
      <color theme="1"/>
      <name val="Arial"/>
      <family val="2"/>
    </font>
    <font>
      <b/>
      <sz val="11"/>
      <color theme="1"/>
      <name val="Calibri"/>
      <family val="2"/>
      <scheme val="minor"/>
    </font>
    <font>
      <b/>
      <sz val="11"/>
      <color theme="1"/>
      <name val="Arial"/>
      <family val="2"/>
    </font>
    <font>
      <b/>
      <sz val="10"/>
      <color theme="1"/>
      <name val="Arial"/>
      <family val="2"/>
    </font>
    <font>
      <b/>
      <sz val="10"/>
      <name val="Arial"/>
      <family val="2"/>
    </font>
    <font>
      <sz val="14"/>
      <name val="Calibri"/>
      <family val="2"/>
      <scheme val="minor"/>
    </font>
    <font>
      <sz val="22"/>
      <name val="Calibri"/>
      <family val="2"/>
      <scheme val="minor"/>
    </font>
    <font>
      <sz val="22"/>
      <color theme="1"/>
      <name val="Calibri"/>
      <family val="2"/>
      <scheme val="minor"/>
    </font>
    <font>
      <sz val="22"/>
      <color theme="0"/>
      <name val="Calibri"/>
      <family val="2"/>
      <scheme val="minor"/>
    </font>
    <font>
      <sz val="14"/>
      <color theme="0"/>
      <name val="Calibri"/>
      <family val="2"/>
      <scheme val="minor"/>
    </font>
    <font>
      <sz val="10"/>
      <color theme="1"/>
      <name val="Arial"/>
      <family val="2"/>
    </font>
    <font>
      <u/>
      <sz val="10"/>
      <color theme="10"/>
      <name val="Arial"/>
      <family val="2"/>
    </font>
  </fonts>
  <fills count="23">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F3FF"/>
        <bgColor indexed="64"/>
      </patternFill>
    </fill>
    <fill>
      <patternFill patternType="solid">
        <fgColor rgb="FFDEF5FA"/>
        <bgColor indexed="64"/>
      </patternFill>
    </fill>
    <fill>
      <patternFill patternType="solid">
        <fgColor rgb="FFD5FFEA"/>
        <bgColor indexed="64"/>
      </patternFill>
    </fill>
    <fill>
      <patternFill patternType="solid">
        <fgColor theme="4"/>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7" tint="-0.249977111117893"/>
        <bgColor indexed="64"/>
      </patternFill>
    </fill>
    <fill>
      <patternFill patternType="solid">
        <fgColor theme="3" tint="-0.249977111117893"/>
        <bgColor indexed="64"/>
      </patternFill>
    </fill>
    <fill>
      <patternFill patternType="solid">
        <fgColor rgb="FF339966"/>
        <bgColor indexed="64"/>
      </patternFill>
    </fill>
  </fills>
  <borders count="2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24994659260841701"/>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7" fillId="0" borderId="0" applyNumberFormat="0" applyFill="0" applyBorder="0" applyAlignment="0" applyProtection="0"/>
  </cellStyleXfs>
  <cellXfs count="540">
    <xf numFmtId="0" fontId="0" fillId="0" borderId="0" xfId="0"/>
    <xf numFmtId="0" fontId="6" fillId="0" borderId="1" xfId="0" applyFont="1" applyBorder="1" applyAlignment="1">
      <alignment horizontal="center" vertical="center" textRotation="90"/>
    </xf>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14" fontId="1" fillId="3" borderId="1" xfId="0" applyNumberFormat="1" applyFont="1" applyFill="1" applyBorder="1" applyAlignment="1">
      <alignment vertical="center" wrapText="1"/>
    </xf>
    <xf numFmtId="0" fontId="1" fillId="0" borderId="4" xfId="0" applyFont="1" applyBorder="1" applyAlignment="1">
      <alignment horizontal="center" vertical="center" wrapText="1"/>
    </xf>
    <xf numFmtId="0" fontId="8" fillId="0" borderId="1" xfId="0" applyFont="1" applyBorder="1"/>
    <xf numFmtId="0" fontId="8" fillId="0" borderId="0" xfId="0" applyFont="1"/>
    <xf numFmtId="0" fontId="10" fillId="0" borderId="1" xfId="0" applyFont="1" applyBorder="1" applyAlignment="1">
      <alignment horizontal="center" vertical="center" wrapText="1"/>
    </xf>
    <xf numFmtId="0" fontId="10" fillId="0" borderId="1" xfId="0" applyFont="1" applyBorder="1" applyAlignment="1">
      <alignment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166" fontId="10" fillId="0" borderId="1" xfId="1" applyNumberFormat="1" applyFont="1" applyFill="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center" vertical="center"/>
    </xf>
    <xf numFmtId="0" fontId="11" fillId="0" borderId="1" xfId="3"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14" fontId="8" fillId="0" borderId="1" xfId="0" applyNumberFormat="1" applyFont="1" applyBorder="1" applyAlignment="1">
      <alignment vertical="center" wrapText="1"/>
    </xf>
    <xf numFmtId="166" fontId="8" fillId="0" borderId="1" xfId="1" applyNumberFormat="1" applyFont="1" applyFill="1" applyBorder="1" applyAlignment="1">
      <alignment vertical="center"/>
    </xf>
    <xf numFmtId="1" fontId="8" fillId="0" borderId="1" xfId="1" applyNumberFormat="1" applyFont="1" applyFill="1" applyBorder="1" applyAlignment="1">
      <alignment vertical="center"/>
    </xf>
    <xf numFmtId="1" fontId="8" fillId="0" borderId="1" xfId="1" applyNumberFormat="1" applyFont="1" applyFill="1" applyBorder="1" applyAlignment="1">
      <alignment vertical="center" wrapText="1"/>
    </xf>
    <xf numFmtId="1" fontId="8" fillId="0" borderId="1" xfId="0" applyNumberFormat="1" applyFont="1" applyBorder="1"/>
    <xf numFmtId="0" fontId="8" fillId="3" borderId="1" xfId="0" applyFont="1" applyFill="1" applyBorder="1"/>
    <xf numFmtId="0" fontId="8" fillId="0" borderId="1" xfId="0" applyFont="1" applyBorder="1" applyAlignment="1">
      <alignment horizontal="center" vertical="center" wrapText="1"/>
    </xf>
    <xf numFmtId="14" fontId="8" fillId="3" borderId="1" xfId="0" applyNumberFormat="1" applyFont="1" applyFill="1" applyBorder="1"/>
    <xf numFmtId="14" fontId="10" fillId="0" borderId="1" xfId="0" applyNumberFormat="1" applyFont="1" applyBorder="1" applyAlignment="1">
      <alignment vertical="center" wrapText="1"/>
    </xf>
    <xf numFmtId="1" fontId="8" fillId="0" borderId="1" xfId="0" applyNumberFormat="1" applyFont="1" applyBorder="1" applyAlignment="1">
      <alignment horizontal="left" vertical="center"/>
    </xf>
    <xf numFmtId="1" fontId="8" fillId="0" borderId="1" xfId="0" applyNumberFormat="1" applyFont="1" applyBorder="1" applyAlignment="1">
      <alignment vertical="center"/>
    </xf>
    <xf numFmtId="166" fontId="12" fillId="0" borderId="1" xfId="1" applyNumberFormat="1" applyFont="1" applyFill="1" applyBorder="1" applyAlignment="1">
      <alignment vertical="center"/>
    </xf>
    <xf numFmtId="1" fontId="12" fillId="0" borderId="1" xfId="1" applyNumberFormat="1" applyFont="1" applyFill="1" applyBorder="1" applyAlignment="1">
      <alignment vertical="center"/>
    </xf>
    <xf numFmtId="14" fontId="8" fillId="0" borderId="1" xfId="0" applyNumberFormat="1" applyFont="1" applyBorder="1"/>
    <xf numFmtId="0" fontId="8" fillId="0" borderId="1" xfId="0" applyFont="1" applyBorder="1" applyAlignment="1">
      <alignment wrapText="1"/>
    </xf>
    <xf numFmtId="0" fontId="8" fillId="0" borderId="0" xfId="0" applyFont="1" applyAlignment="1">
      <alignment horizontal="left"/>
    </xf>
    <xf numFmtId="166" fontId="8" fillId="0" borderId="0" xfId="1" applyNumberFormat="1" applyFont="1" applyFill="1" applyAlignment="1"/>
    <xf numFmtId="1" fontId="8" fillId="0" borderId="0" xfId="1" applyNumberFormat="1" applyFont="1" applyFill="1" applyAlignment="1">
      <alignment wrapText="1"/>
    </xf>
    <xf numFmtId="14" fontId="8" fillId="0" borderId="0" xfId="0" applyNumberFormat="1" applyFont="1"/>
    <xf numFmtId="1" fontId="8" fillId="0" borderId="0" xfId="1" applyNumberFormat="1" applyFont="1" applyFill="1" applyAlignment="1"/>
    <xf numFmtId="0" fontId="10" fillId="0" borderId="1" xfId="0" applyFont="1" applyBorder="1" applyAlignment="1">
      <alignment horizontal="center" vertical="center" textRotation="90" wrapText="1"/>
    </xf>
    <xf numFmtId="14" fontId="10" fillId="0" borderId="1" xfId="0" applyNumberFormat="1" applyFont="1" applyBorder="1" applyAlignment="1">
      <alignment horizontal="center" vertical="center" textRotation="90" wrapText="1"/>
    </xf>
    <xf numFmtId="0" fontId="8" fillId="0" borderId="0" xfId="0" applyFont="1" applyAlignment="1">
      <alignment textRotation="90"/>
    </xf>
    <xf numFmtId="14" fontId="8" fillId="3" borderId="1" xfId="0" applyNumberFormat="1" applyFont="1" applyFill="1" applyBorder="1" applyAlignment="1">
      <alignment horizontal="left" vertical="center" wrapText="1"/>
    </xf>
    <xf numFmtId="14" fontId="8" fillId="3" borderId="1" xfId="0" applyNumberFormat="1" applyFont="1" applyFill="1" applyBorder="1" applyAlignment="1">
      <alignment horizontal="left"/>
    </xf>
    <xf numFmtId="14" fontId="8" fillId="0" borderId="1" xfId="0" applyNumberFormat="1" applyFont="1" applyBorder="1" applyAlignment="1">
      <alignment horizontal="left"/>
    </xf>
    <xf numFmtId="14" fontId="8" fillId="0" borderId="1" xfId="0" applyNumberFormat="1" applyFont="1" applyBorder="1" applyAlignment="1">
      <alignment horizontal="left" vertical="center" wrapText="1"/>
    </xf>
    <xf numFmtId="14" fontId="8" fillId="0" borderId="0" xfId="0" applyNumberFormat="1" applyFont="1" applyAlignment="1">
      <alignment horizontal="left"/>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8" fillId="4" borderId="1" xfId="0" applyFont="1" applyFill="1" applyBorder="1" applyAlignment="1">
      <alignment vertical="center" wrapText="1"/>
    </xf>
    <xf numFmtId="14" fontId="8" fillId="4" borderId="1" xfId="0" applyNumberFormat="1" applyFont="1" applyFill="1" applyBorder="1" applyAlignment="1">
      <alignment horizontal="left" vertical="center" wrapText="1"/>
    </xf>
    <xf numFmtId="14" fontId="8" fillId="4" borderId="1" xfId="0" applyNumberFormat="1" applyFont="1" applyFill="1" applyBorder="1" applyAlignment="1">
      <alignment vertical="center" wrapText="1"/>
    </xf>
    <xf numFmtId="0" fontId="9" fillId="0" borderId="1" xfId="0" applyFont="1" applyBorder="1" applyAlignment="1">
      <alignment vertical="center" wrapText="1"/>
    </xf>
    <xf numFmtId="1" fontId="9" fillId="0" borderId="3" xfId="1" applyNumberFormat="1" applyFont="1" applyBorder="1" applyAlignment="1">
      <alignment horizontal="center" vertical="center" wrapText="1"/>
    </xf>
    <xf numFmtId="0" fontId="8" fillId="0" borderId="0" xfId="0" applyFont="1" applyAlignment="1">
      <alignment horizontal="center" textRotation="90"/>
    </xf>
    <xf numFmtId="0" fontId="9" fillId="0" borderId="0" xfId="0" applyFont="1"/>
    <xf numFmtId="0" fontId="9" fillId="0" borderId="0" xfId="0" applyFont="1" applyAlignment="1">
      <alignment horizontal="left"/>
    </xf>
    <xf numFmtId="166" fontId="9" fillId="0" borderId="0" xfId="1" applyNumberFormat="1" applyFont="1" applyFill="1" applyAlignment="1"/>
    <xf numFmtId="166" fontId="9" fillId="0" borderId="1" xfId="1" applyNumberFormat="1" applyFont="1" applyFill="1" applyBorder="1" applyAlignment="1"/>
    <xf numFmtId="1" fontId="9" fillId="0" borderId="1" xfId="0" applyNumberFormat="1" applyFont="1" applyBorder="1"/>
    <xf numFmtId="1" fontId="9" fillId="0" borderId="0" xfId="1" applyNumberFormat="1" applyFont="1" applyFill="1" applyAlignment="1">
      <alignment wrapText="1"/>
    </xf>
    <xf numFmtId="14" fontId="9" fillId="0" borderId="0" xfId="0" applyNumberFormat="1" applyFont="1" applyAlignment="1">
      <alignment horizontal="left"/>
    </xf>
    <xf numFmtId="14" fontId="9" fillId="0" borderId="0" xfId="0" applyNumberFormat="1" applyFont="1"/>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1" xfId="0" applyFont="1" applyBorder="1" applyAlignment="1">
      <alignment vertical="center"/>
    </xf>
    <xf numFmtId="169" fontId="1" fillId="0" borderId="1" xfId="0" applyNumberFormat="1" applyFont="1" applyBorder="1" applyAlignment="1">
      <alignment vertical="center"/>
    </xf>
    <xf numFmtId="3" fontId="1" fillId="0" borderId="1" xfId="0" applyNumberFormat="1" applyFont="1" applyBorder="1" applyAlignment="1">
      <alignment horizontal="center" vertical="center"/>
    </xf>
    <xf numFmtId="0" fontId="1" fillId="0" borderId="0" xfId="0" applyFont="1" applyAlignment="1">
      <alignment vertical="center"/>
    </xf>
    <xf numFmtId="0" fontId="1" fillId="0" borderId="1" xfId="0" applyFont="1" applyBorder="1" applyAlignment="1">
      <alignment horizontal="left" vertical="center" wrapText="1"/>
    </xf>
    <xf numFmtId="0" fontId="1" fillId="0" borderId="4" xfId="0" applyFont="1" applyBorder="1" applyAlignment="1">
      <alignment vertical="center" wrapText="1"/>
    </xf>
    <xf numFmtId="0" fontId="1" fillId="0" borderId="13" xfId="0" applyFont="1" applyBorder="1" applyAlignment="1">
      <alignment horizontal="center" vertical="center" wrapText="1"/>
    </xf>
    <xf numFmtId="169" fontId="1" fillId="0" borderId="1" xfId="0" applyNumberFormat="1" applyFont="1" applyBorder="1" applyAlignment="1">
      <alignment vertical="center" wrapText="1"/>
    </xf>
    <xf numFmtId="3" fontId="1" fillId="0" borderId="1" xfId="0" applyNumberFormat="1" applyFont="1" applyBorder="1" applyAlignment="1">
      <alignment vertical="center"/>
    </xf>
    <xf numFmtId="3" fontId="3" fillId="0" borderId="1" xfId="0" applyNumberFormat="1" applyFont="1" applyBorder="1"/>
    <xf numFmtId="0" fontId="3" fillId="0" borderId="0" xfId="0" applyFont="1" applyAlignment="1">
      <alignment horizontal="center"/>
    </xf>
    <xf numFmtId="0" fontId="3" fillId="0" borderId="0" xfId="0" applyFont="1"/>
    <xf numFmtId="0" fontId="3" fillId="0" borderId="0" xfId="0" applyFont="1" applyAlignment="1">
      <alignment wrapText="1"/>
    </xf>
    <xf numFmtId="172" fontId="1" fillId="0" borderId="0" xfId="0" applyNumberFormat="1" applyFont="1" applyAlignment="1">
      <alignment horizontal="center" wrapText="1"/>
    </xf>
    <xf numFmtId="173" fontId="1" fillId="0" borderId="0" xfId="1" applyNumberFormat="1" applyFont="1" applyBorder="1" applyAlignment="1">
      <alignment wrapText="1"/>
    </xf>
    <xf numFmtId="172" fontId="1" fillId="0" borderId="0" xfId="0" applyNumberFormat="1" applyFont="1" applyAlignment="1">
      <alignment wrapText="1"/>
    </xf>
    <xf numFmtId="44" fontId="1" fillId="0" borderId="0" xfId="1" applyFont="1" applyBorder="1" applyAlignment="1">
      <alignment wrapText="1"/>
    </xf>
    <xf numFmtId="0" fontId="1" fillId="0" borderId="0" xfId="0" applyFont="1" applyAlignment="1">
      <alignment vertical="center" wrapText="1"/>
    </xf>
    <xf numFmtId="3" fontId="1" fillId="0" borderId="0" xfId="0" applyNumberFormat="1" applyFont="1" applyAlignment="1">
      <alignment wrapText="1"/>
    </xf>
    <xf numFmtId="0" fontId="8" fillId="0" borderId="5" xfId="0" applyFont="1" applyBorder="1" applyAlignment="1">
      <alignment vertical="center"/>
    </xf>
    <xf numFmtId="1" fontId="8" fillId="0" borderId="2" xfId="0" applyNumberFormat="1" applyFont="1" applyBorder="1"/>
    <xf numFmtId="0" fontId="10" fillId="0" borderId="12" xfId="0" applyFont="1" applyBorder="1" applyAlignment="1">
      <alignment horizontal="center" vertical="center" textRotation="90"/>
    </xf>
    <xf numFmtId="0" fontId="10" fillId="0" borderId="13" xfId="0" applyFont="1" applyBorder="1" applyAlignment="1">
      <alignment horizontal="center" vertical="center" textRotation="90"/>
    </xf>
    <xf numFmtId="0" fontId="10" fillId="0" borderId="13" xfId="0" applyFont="1" applyBorder="1" applyAlignment="1">
      <alignment horizontal="center" vertical="center" textRotation="90" wrapText="1"/>
    </xf>
    <xf numFmtId="14" fontId="10" fillId="0" borderId="13" xfId="0" applyNumberFormat="1" applyFont="1" applyBorder="1" applyAlignment="1">
      <alignment horizontal="center" vertical="center" textRotation="90" wrapText="1"/>
    </xf>
    <xf numFmtId="166" fontId="10" fillId="0" borderId="13" xfId="1" applyNumberFormat="1" applyFont="1" applyFill="1" applyBorder="1" applyAlignment="1">
      <alignment horizontal="center" vertical="center" textRotation="90" wrapText="1"/>
    </xf>
    <xf numFmtId="1" fontId="10" fillId="0" borderId="13" xfId="1" applyNumberFormat="1" applyFont="1" applyFill="1" applyBorder="1" applyAlignment="1">
      <alignment horizontal="center" vertical="center" textRotation="90" wrapText="1"/>
    </xf>
    <xf numFmtId="1" fontId="9" fillId="0" borderId="13" xfId="1" applyNumberFormat="1" applyFont="1" applyFill="1" applyBorder="1" applyAlignment="1">
      <alignment horizontal="center" vertical="center" textRotation="90" wrapText="1"/>
    </xf>
    <xf numFmtId="1" fontId="10" fillId="2" borderId="13" xfId="1" applyNumberFormat="1" applyFont="1" applyFill="1" applyBorder="1" applyAlignment="1">
      <alignment horizontal="center" vertical="center" textRotation="90" wrapText="1"/>
    </xf>
    <xf numFmtId="1" fontId="10" fillId="5" borderId="13" xfId="1" applyNumberFormat="1" applyFont="1" applyFill="1" applyBorder="1" applyAlignment="1">
      <alignment horizontal="center" vertical="center" textRotation="90" wrapText="1"/>
    </xf>
    <xf numFmtId="1" fontId="10" fillId="6" borderId="13" xfId="1" applyNumberFormat="1" applyFont="1" applyFill="1" applyBorder="1" applyAlignment="1">
      <alignment horizontal="center" vertical="center" textRotation="90" wrapText="1"/>
    </xf>
    <xf numFmtId="0" fontId="10" fillId="0" borderId="14" xfId="0" applyFont="1" applyBorder="1" applyAlignment="1">
      <alignment horizontal="center" vertical="center" textRotation="90" wrapText="1"/>
    </xf>
    <xf numFmtId="0" fontId="8" fillId="0" borderId="15" xfId="0" applyFont="1" applyBorder="1" applyAlignment="1">
      <alignment vertical="center"/>
    </xf>
    <xf numFmtId="0" fontId="8" fillId="0" borderId="4" xfId="0" applyFont="1" applyBorder="1" applyAlignment="1">
      <alignment horizontal="center" vertical="center"/>
    </xf>
    <xf numFmtId="0" fontId="11" fillId="0" borderId="4" xfId="3" applyFont="1" applyFill="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14" fontId="8" fillId="0" borderId="4" xfId="0" applyNumberFormat="1" applyFont="1" applyBorder="1" applyAlignment="1">
      <alignment vertical="center" wrapText="1"/>
    </xf>
    <xf numFmtId="1" fontId="8" fillId="0" borderId="4" xfId="0" applyNumberFormat="1" applyFont="1" applyBorder="1" applyAlignment="1">
      <alignment horizontal="left" vertical="center"/>
    </xf>
    <xf numFmtId="0" fontId="8" fillId="0" borderId="4" xfId="0" applyFont="1" applyBorder="1" applyAlignment="1">
      <alignment vertical="center"/>
    </xf>
    <xf numFmtId="166" fontId="8" fillId="0" borderId="4" xfId="1" applyNumberFormat="1" applyFont="1" applyFill="1" applyBorder="1" applyAlignment="1">
      <alignment vertical="center"/>
    </xf>
    <xf numFmtId="1" fontId="8" fillId="0" borderId="4" xfId="1" applyNumberFormat="1" applyFont="1" applyFill="1" applyBorder="1" applyAlignment="1">
      <alignment vertical="center"/>
    </xf>
    <xf numFmtId="1" fontId="8" fillId="0" borderId="4" xfId="1" applyNumberFormat="1" applyFont="1" applyFill="1" applyBorder="1" applyAlignment="1">
      <alignment vertical="center" wrapText="1"/>
    </xf>
    <xf numFmtId="0" fontId="8" fillId="0" borderId="4" xfId="0" applyFont="1" applyBorder="1"/>
    <xf numFmtId="1" fontId="8" fillId="0" borderId="4" xfId="0" applyNumberFormat="1" applyFont="1" applyBorder="1"/>
    <xf numFmtId="14" fontId="8" fillId="0" borderId="4" xfId="0" applyNumberFormat="1" applyFont="1" applyBorder="1" applyAlignment="1">
      <alignment horizontal="left" vertical="center" wrapText="1"/>
    </xf>
    <xf numFmtId="14" fontId="8" fillId="0" borderId="4" xfId="0" applyNumberFormat="1" applyFont="1" applyBorder="1"/>
    <xf numFmtId="1" fontId="8" fillId="0" borderId="16" xfId="0" applyNumberFormat="1" applyFont="1" applyBorder="1"/>
    <xf numFmtId="0" fontId="3" fillId="0" borderId="13" xfId="0" applyFont="1" applyBorder="1" applyAlignment="1">
      <alignment horizontal="center"/>
    </xf>
    <xf numFmtId="0" fontId="6" fillId="8" borderId="1" xfId="0" applyFont="1" applyFill="1" applyBorder="1" applyAlignment="1">
      <alignment horizontal="center" vertical="center" textRotation="90" wrapText="1"/>
    </xf>
    <xf numFmtId="0" fontId="6" fillId="9" borderId="1" xfId="0" applyFont="1" applyFill="1" applyBorder="1" applyAlignment="1">
      <alignment horizontal="center" vertical="center" textRotation="90" wrapText="1"/>
    </xf>
    <xf numFmtId="0" fontId="6" fillId="8" borderId="1" xfId="0" applyFont="1" applyFill="1" applyBorder="1" applyAlignment="1">
      <alignment horizontal="center" vertical="center" textRotation="90"/>
    </xf>
    <xf numFmtId="0" fontId="6" fillId="8" borderId="5" xfId="0" applyFont="1" applyFill="1" applyBorder="1" applyAlignment="1">
      <alignment horizontal="center" vertical="center"/>
    </xf>
    <xf numFmtId="0" fontId="6" fillId="0" borderId="0" xfId="0" applyFont="1" applyAlignment="1">
      <alignment horizontal="center" vertical="center" textRotation="90"/>
    </xf>
    <xf numFmtId="0" fontId="4" fillId="3" borderId="1" xfId="3" applyFont="1" applyFill="1" applyBorder="1" applyAlignment="1">
      <alignment horizontal="center" vertical="center" wrapText="1"/>
    </xf>
    <xf numFmtId="0" fontId="1" fillId="3" borderId="1" xfId="0" applyFont="1" applyFill="1" applyBorder="1" applyAlignment="1">
      <alignment vertical="center" wrapText="1"/>
    </xf>
    <xf numFmtId="0" fontId="4" fillId="0" borderId="1" xfId="3" applyFont="1" applyFill="1" applyBorder="1" applyAlignment="1">
      <alignment vertical="center" wrapText="1"/>
    </xf>
    <xf numFmtId="10" fontId="1" fillId="0" borderId="1" xfId="0" applyNumberFormat="1" applyFont="1" applyBorder="1" applyAlignment="1">
      <alignment vertical="center"/>
    </xf>
    <xf numFmtId="10" fontId="1" fillId="0" borderId="2" xfId="0" applyNumberFormat="1" applyFont="1" applyBorder="1" applyAlignment="1">
      <alignment vertical="center"/>
    </xf>
    <xf numFmtId="0" fontId="1" fillId="0" borderId="18" xfId="0" applyFont="1" applyBorder="1" applyAlignment="1">
      <alignment vertical="center" wrapText="1"/>
    </xf>
    <xf numFmtId="167" fontId="1" fillId="0" borderId="1" xfId="0" applyNumberFormat="1" applyFont="1" applyBorder="1" applyAlignment="1">
      <alignment vertical="center"/>
    </xf>
    <xf numFmtId="9" fontId="1" fillId="0" borderId="1" xfId="0" applyNumberFormat="1" applyFont="1" applyBorder="1" applyAlignment="1">
      <alignment vertical="center"/>
    </xf>
    <xf numFmtId="10" fontId="1" fillId="0" borderId="1" xfId="0" applyNumberFormat="1" applyFont="1" applyBorder="1" applyAlignment="1">
      <alignment vertical="center" wrapText="1"/>
    </xf>
    <xf numFmtId="10" fontId="1" fillId="0" borderId="2" xfId="0" applyNumberFormat="1" applyFont="1" applyBorder="1" applyAlignment="1">
      <alignment vertical="center" wrapText="1"/>
    </xf>
    <xf numFmtId="9" fontId="1" fillId="0" borderId="1" xfId="0" applyNumberFormat="1" applyFont="1" applyBorder="1" applyAlignment="1">
      <alignment vertical="center" wrapText="1"/>
    </xf>
    <xf numFmtId="0" fontId="1" fillId="0" borderId="2" xfId="0" applyFont="1" applyBorder="1" applyAlignment="1">
      <alignment vertical="center" wrapText="1"/>
    </xf>
    <xf numFmtId="0" fontId="1" fillId="0" borderId="18" xfId="0" applyFont="1" applyBorder="1" applyAlignment="1">
      <alignment vertical="center"/>
    </xf>
    <xf numFmtId="0" fontId="1" fillId="3" borderId="1" xfId="0" applyFont="1" applyFill="1" applyBorder="1" applyAlignment="1">
      <alignment horizontal="center" vertical="center" wrapText="1"/>
    </xf>
    <xf numFmtId="0" fontId="1" fillId="0" borderId="2" xfId="0" applyFont="1" applyBorder="1" applyAlignment="1">
      <alignment vertical="center"/>
    </xf>
    <xf numFmtId="0" fontId="1" fillId="3" borderId="1" xfId="0" applyFont="1" applyFill="1" applyBorder="1" applyAlignment="1">
      <alignment horizontal="left" vertical="center" wrapText="1"/>
    </xf>
    <xf numFmtId="0" fontId="4" fillId="0" borderId="1" xfId="3" applyFont="1" applyFill="1" applyBorder="1" applyAlignment="1">
      <alignment horizontal="left" vertical="center" wrapText="1"/>
    </xf>
    <xf numFmtId="9" fontId="1" fillId="0" borderId="1" xfId="2" applyFont="1" applyBorder="1" applyAlignment="1">
      <alignment vertical="center"/>
    </xf>
    <xf numFmtId="14" fontId="4" fillId="0" borderId="1" xfId="3" applyNumberFormat="1" applyFont="1" applyFill="1" applyBorder="1" applyAlignment="1">
      <alignment vertical="center" wrapText="1"/>
    </xf>
    <xf numFmtId="0" fontId="7" fillId="0" borderId="1" xfId="3" applyFill="1" applyBorder="1" applyAlignment="1">
      <alignment vertical="center" wrapText="1"/>
    </xf>
    <xf numFmtId="0" fontId="1" fillId="10" borderId="18" xfId="0" applyFont="1" applyFill="1" applyBorder="1" applyAlignment="1">
      <alignment vertical="center"/>
    </xf>
    <xf numFmtId="10" fontId="1" fillId="10" borderId="1" xfId="0" applyNumberFormat="1" applyFont="1" applyFill="1" applyBorder="1" applyAlignment="1">
      <alignment vertical="center"/>
    </xf>
    <xf numFmtId="0" fontId="1" fillId="10" borderId="1" xfId="0" applyFont="1" applyFill="1" applyBorder="1" applyAlignment="1">
      <alignment vertical="center"/>
    </xf>
    <xf numFmtId="9" fontId="1" fillId="10" borderId="1" xfId="0" applyNumberFormat="1" applyFont="1" applyFill="1" applyBorder="1" applyAlignment="1">
      <alignment vertical="center"/>
    </xf>
    <xf numFmtId="0" fontId="1" fillId="10" borderId="1" xfId="0" applyFont="1" applyFill="1" applyBorder="1" applyAlignment="1">
      <alignment vertical="center" wrapText="1"/>
    </xf>
    <xf numFmtId="0" fontId="4" fillId="0" borderId="1" xfId="3" applyFont="1" applyBorder="1" applyAlignment="1">
      <alignment vertical="center" wrapText="1"/>
    </xf>
    <xf numFmtId="9" fontId="2" fillId="0" borderId="1" xfId="0" applyNumberFormat="1" applyFont="1" applyBorder="1" applyAlignment="1">
      <alignment vertical="center"/>
    </xf>
    <xf numFmtId="0" fontId="1" fillId="4" borderId="1" xfId="0" applyFont="1" applyFill="1" applyBorder="1" applyAlignment="1">
      <alignment vertical="center" wrapText="1"/>
    </xf>
    <xf numFmtId="0" fontId="1" fillId="4" borderId="18" xfId="0" applyFont="1" applyFill="1" applyBorder="1" applyAlignment="1">
      <alignment vertical="center" wrapText="1"/>
    </xf>
    <xf numFmtId="0" fontId="1" fillId="4" borderId="1" xfId="0" applyFont="1" applyFill="1" applyBorder="1" applyAlignment="1">
      <alignment vertical="center"/>
    </xf>
    <xf numFmtId="0" fontId="1" fillId="3" borderId="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5" xfId="0" applyFont="1" applyBorder="1" applyAlignment="1">
      <alignment vertical="center"/>
    </xf>
    <xf numFmtId="0" fontId="6" fillId="0" borderId="12" xfId="0" applyFont="1" applyBorder="1" applyAlignment="1">
      <alignment horizontal="center" vertical="center" textRotation="90"/>
    </xf>
    <xf numFmtId="0" fontId="6" fillId="8" borderId="13" xfId="0" applyFont="1" applyFill="1" applyBorder="1" applyAlignment="1">
      <alignment horizontal="center" vertical="center" textRotation="90" wrapText="1"/>
    </xf>
    <xf numFmtId="0" fontId="6" fillId="9" borderId="13" xfId="0" applyFont="1" applyFill="1" applyBorder="1" applyAlignment="1">
      <alignment horizontal="center" vertical="center" textRotation="90" wrapText="1"/>
    </xf>
    <xf numFmtId="0" fontId="6" fillId="8" borderId="13" xfId="0" applyFont="1" applyFill="1" applyBorder="1" applyAlignment="1">
      <alignment horizontal="center" vertical="center" textRotation="90"/>
    </xf>
    <xf numFmtId="0" fontId="6" fillId="8" borderId="14"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1" fillId="0" borderId="15" xfId="0" applyFont="1" applyBorder="1" applyAlignment="1">
      <alignment vertical="center"/>
    </xf>
    <xf numFmtId="169" fontId="1" fillId="0" borderId="4" xfId="0" applyNumberFormat="1" applyFont="1" applyBorder="1" applyAlignment="1">
      <alignment vertical="center" wrapText="1"/>
    </xf>
    <xf numFmtId="169" fontId="1" fillId="0" borderId="4" xfId="0" applyNumberFormat="1" applyFont="1" applyBorder="1" applyAlignment="1">
      <alignment vertical="center"/>
    </xf>
    <xf numFmtId="3" fontId="1" fillId="0" borderId="4" xfId="0" applyNumberFormat="1" applyFont="1" applyBorder="1" applyAlignment="1">
      <alignment vertical="center"/>
    </xf>
    <xf numFmtId="3" fontId="1" fillId="0" borderId="4" xfId="0" applyNumberFormat="1" applyFont="1" applyBorder="1" applyAlignment="1">
      <alignment horizontal="center" vertical="center"/>
    </xf>
    <xf numFmtId="0" fontId="4" fillId="0" borderId="4" xfId="3" applyFont="1" applyBorder="1" applyAlignment="1">
      <alignment vertical="center" wrapText="1"/>
    </xf>
    <xf numFmtId="0" fontId="1" fillId="0" borderId="4" xfId="0" applyFont="1" applyBorder="1" applyAlignment="1">
      <alignment vertical="center"/>
    </xf>
    <xf numFmtId="0" fontId="1" fillId="0" borderId="16" xfId="0" applyFont="1" applyBorder="1" applyAlignment="1">
      <alignment vertical="center"/>
    </xf>
    <xf numFmtId="0" fontId="1" fillId="4" borderId="4" xfId="0" applyFont="1" applyFill="1" applyBorder="1" applyAlignment="1">
      <alignment vertical="center"/>
    </xf>
    <xf numFmtId="9" fontId="1" fillId="0" borderId="4" xfId="0" applyNumberFormat="1" applyFont="1" applyBorder="1" applyAlignment="1">
      <alignment vertical="center"/>
    </xf>
    <xf numFmtId="0" fontId="13" fillId="8" borderId="6" xfId="0" applyFont="1" applyFill="1" applyBorder="1" applyAlignment="1">
      <alignment horizontal="center" vertical="center" textRotation="90" wrapText="1"/>
    </xf>
    <xf numFmtId="14" fontId="13" fillId="8" borderId="6" xfId="0" applyNumberFormat="1" applyFont="1" applyFill="1" applyBorder="1" applyAlignment="1">
      <alignment horizontal="center" vertical="center" textRotation="90" wrapText="1"/>
    </xf>
    <xf numFmtId="174" fontId="13" fillId="8" borderId="6" xfId="0" applyNumberFormat="1" applyFont="1" applyFill="1" applyBorder="1" applyAlignment="1">
      <alignment horizontal="center" vertical="center" textRotation="90" wrapText="1"/>
    </xf>
    <xf numFmtId="0" fontId="13" fillId="8" borderId="10" xfId="0" applyFont="1" applyFill="1" applyBorder="1" applyAlignment="1">
      <alignment horizontal="center" vertical="center" textRotation="90" wrapText="1"/>
    </xf>
    <xf numFmtId="0" fontId="13" fillId="0" borderId="6" xfId="0" applyFont="1" applyBorder="1" applyAlignment="1">
      <alignment horizontal="center" vertical="center" textRotation="90" wrapText="1"/>
    </xf>
    <xf numFmtId="0" fontId="13" fillId="0" borderId="0" xfId="0" applyFont="1" applyAlignment="1">
      <alignment horizontal="center" vertical="center" textRotation="90"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14" fontId="14" fillId="0" borderId="6" xfId="0" applyNumberFormat="1" applyFont="1" applyBorder="1" applyAlignment="1">
      <alignment horizontal="center" vertical="center" wrapText="1"/>
    </xf>
    <xf numFmtId="2" fontId="14" fillId="0" borderId="6" xfId="0" applyNumberFormat="1" applyFont="1" applyBorder="1" applyAlignment="1">
      <alignment horizontal="center" vertical="center"/>
    </xf>
    <xf numFmtId="174" fontId="14" fillId="0" borderId="6" xfId="0" applyNumberFormat="1" applyFont="1" applyBorder="1" applyAlignment="1">
      <alignment horizontal="center" vertical="center"/>
    </xf>
    <xf numFmtId="174" fontId="14" fillId="0" borderId="6" xfId="1" applyNumberFormat="1" applyFont="1" applyFill="1" applyBorder="1" applyAlignment="1">
      <alignment horizontal="center" vertical="center"/>
    </xf>
    <xf numFmtId="170" fontId="14" fillId="0" borderId="6" xfId="0" applyNumberFormat="1" applyFont="1" applyBorder="1" applyAlignment="1">
      <alignment horizontal="center" vertical="center"/>
    </xf>
    <xf numFmtId="168" fontId="14" fillId="0" borderId="6" xfId="2" applyNumberFormat="1" applyFont="1" applyFill="1" applyBorder="1" applyAlignment="1">
      <alignment horizontal="center" vertical="center"/>
    </xf>
    <xf numFmtId="0" fontId="15" fillId="0" borderId="6" xfId="3" applyFont="1" applyFill="1" applyBorder="1" applyAlignment="1">
      <alignment horizontal="center" vertical="center" wrapText="1"/>
    </xf>
    <xf numFmtId="0" fontId="14" fillId="0" borderId="10" xfId="0" applyFont="1" applyBorder="1" applyAlignment="1">
      <alignment horizontal="center" vertical="center"/>
    </xf>
    <xf numFmtId="0" fontId="14" fillId="0" borderId="0" xfId="0" applyFont="1" applyAlignment="1">
      <alignment vertical="center"/>
    </xf>
    <xf numFmtId="14" fontId="14" fillId="0" borderId="0" xfId="0" applyNumberFormat="1" applyFont="1" applyAlignment="1">
      <alignment vertical="center"/>
    </xf>
    <xf numFmtId="168" fontId="14" fillId="0" borderId="6" xfId="0" applyNumberFormat="1" applyFont="1" applyBorder="1" applyAlignment="1">
      <alignment horizontal="center" vertical="center"/>
    </xf>
    <xf numFmtId="0" fontId="7" fillId="0" borderId="10" xfId="3" applyFill="1" applyBorder="1" applyAlignment="1">
      <alignment horizontal="center" vertical="center"/>
    </xf>
    <xf numFmtId="0" fontId="14" fillId="0" borderId="10" xfId="0" applyFont="1" applyBorder="1" applyAlignment="1">
      <alignment vertical="center" wrapText="1"/>
    </xf>
    <xf numFmtId="4" fontId="13" fillId="0" borderId="6" xfId="0" applyNumberFormat="1" applyFont="1" applyBorder="1" applyAlignment="1">
      <alignment horizontal="center" vertical="center"/>
    </xf>
    <xf numFmtId="174" fontId="13" fillId="0" borderId="6" xfId="0" applyNumberFormat="1" applyFont="1" applyBorder="1" applyAlignment="1">
      <alignment horizontal="center" vertical="center"/>
    </xf>
    <xf numFmtId="42" fontId="13" fillId="0" borderId="6"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xf numFmtId="0" fontId="14" fillId="0" borderId="0" xfId="0" applyFont="1" applyAlignment="1">
      <alignment horizontal="center"/>
    </xf>
    <xf numFmtId="174" fontId="14" fillId="0" borderId="0" xfId="0" applyNumberFormat="1" applyFont="1" applyAlignment="1">
      <alignment horizontal="center" vertical="center"/>
    </xf>
    <xf numFmtId="174" fontId="14" fillId="0" borderId="0" xfId="1" applyNumberFormat="1" applyFont="1" applyAlignment="1">
      <alignment horizontal="center" vertical="center"/>
    </xf>
    <xf numFmtId="9" fontId="14" fillId="0" borderId="0" xfId="2" applyFont="1" applyAlignment="1">
      <alignment horizontal="center" vertical="center"/>
    </xf>
    <xf numFmtId="167" fontId="14" fillId="0" borderId="0" xfId="2" applyNumberFormat="1" applyFont="1" applyAlignment="1">
      <alignment horizontal="center" vertical="center"/>
    </xf>
    <xf numFmtId="174" fontId="14" fillId="0" borderId="0" xfId="0" applyNumberFormat="1" applyFont="1" applyAlignment="1">
      <alignment horizontal="center"/>
    </xf>
    <xf numFmtId="4" fontId="14" fillId="0" borderId="0" xfId="0" applyNumberFormat="1" applyFont="1" applyAlignment="1">
      <alignment horizontal="center" vertical="center"/>
    </xf>
    <xf numFmtId="9" fontId="14" fillId="0" borderId="0" xfId="0" applyNumberFormat="1" applyFont="1" applyAlignment="1">
      <alignment horizontal="center" vertical="center"/>
    </xf>
    <xf numFmtId="0" fontId="14" fillId="0" borderId="0" xfId="0" applyFont="1" applyAlignment="1">
      <alignment wrapText="1"/>
    </xf>
    <xf numFmtId="0" fontId="14" fillId="0" borderId="0" xfId="0" applyFont="1" applyAlignment="1">
      <alignment horizontal="center" wrapText="1"/>
    </xf>
    <xf numFmtId="174" fontId="14" fillId="0" borderId="0" xfId="1" applyNumberFormat="1" applyFont="1"/>
    <xf numFmtId="0" fontId="16" fillId="0" borderId="0" xfId="0" applyFont="1"/>
    <xf numFmtId="0" fontId="16" fillId="0" borderId="0" xfId="0" applyFont="1" applyAlignment="1">
      <alignment wrapText="1"/>
    </xf>
    <xf numFmtId="172" fontId="16" fillId="0" borderId="0" xfId="0" applyNumberFormat="1" applyFont="1" applyAlignment="1">
      <alignment wrapText="1"/>
    </xf>
    <xf numFmtId="0" fontId="16" fillId="0" borderId="0" xfId="0" applyFont="1" applyAlignment="1">
      <alignment horizontal="center"/>
    </xf>
    <xf numFmtId="164" fontId="16" fillId="0" borderId="0" xfId="1" applyNumberFormat="1" applyFont="1" applyAlignment="1">
      <alignment vertical="center"/>
    </xf>
    <xf numFmtId="9" fontId="16" fillId="0" borderId="0" xfId="2" applyFont="1" applyAlignment="1">
      <alignment vertical="center"/>
    </xf>
    <xf numFmtId="164" fontId="16" fillId="0" borderId="0" xfId="1" applyNumberFormat="1" applyFont="1"/>
    <xf numFmtId="0" fontId="16" fillId="0" borderId="0" xfId="0" applyFont="1" applyAlignment="1">
      <alignment vertical="center"/>
    </xf>
    <xf numFmtId="14" fontId="16" fillId="0" borderId="0" xfId="0" applyNumberFormat="1" applyFont="1"/>
    <xf numFmtId="0" fontId="13" fillId="8" borderId="6" xfId="0" applyFont="1" applyFill="1" applyBorder="1" applyAlignment="1">
      <alignment horizontal="center" vertical="center"/>
    </xf>
    <xf numFmtId="0" fontId="17" fillId="8" borderId="6" xfId="0" applyFont="1" applyFill="1" applyBorder="1" applyAlignment="1">
      <alignment horizontal="center" vertical="center" textRotation="90"/>
    </xf>
    <xf numFmtId="0" fontId="17" fillId="8" borderId="6" xfId="0" applyFont="1" applyFill="1" applyBorder="1" applyAlignment="1">
      <alignment horizontal="center" vertical="center" textRotation="90" wrapText="1"/>
    </xf>
    <xf numFmtId="0" fontId="17" fillId="8" borderId="23" xfId="0" applyFont="1" applyFill="1" applyBorder="1" applyAlignment="1">
      <alignment horizontal="center" vertical="center" textRotation="90" wrapText="1"/>
    </xf>
    <xf numFmtId="0" fontId="17" fillId="8" borderId="6" xfId="0" applyFont="1" applyFill="1" applyBorder="1" applyAlignment="1">
      <alignment vertical="center" textRotation="90" wrapText="1"/>
    </xf>
    <xf numFmtId="172" fontId="17" fillId="8" borderId="6" xfId="0" applyNumberFormat="1" applyFont="1" applyFill="1" applyBorder="1" applyAlignment="1">
      <alignment horizontal="center" vertical="center" textRotation="90" wrapText="1"/>
    </xf>
    <xf numFmtId="164" fontId="17" fillId="8" borderId="6" xfId="1" applyNumberFormat="1" applyFont="1" applyFill="1" applyBorder="1" applyAlignment="1">
      <alignment horizontal="center" vertical="center" textRotation="90" wrapText="1"/>
    </xf>
    <xf numFmtId="1" fontId="17" fillId="8" borderId="6" xfId="1" applyNumberFormat="1" applyFont="1" applyFill="1" applyBorder="1" applyAlignment="1">
      <alignment horizontal="center" vertical="center" textRotation="90" wrapText="1"/>
    </xf>
    <xf numFmtId="1" fontId="17" fillId="0" borderId="6" xfId="1" applyNumberFormat="1" applyFont="1" applyFill="1" applyBorder="1" applyAlignment="1">
      <alignment horizontal="center" vertical="center" textRotation="90" wrapText="1"/>
    </xf>
    <xf numFmtId="1" fontId="17" fillId="2" borderId="6" xfId="1" applyNumberFormat="1" applyFont="1" applyFill="1" applyBorder="1" applyAlignment="1">
      <alignment horizontal="center" vertical="center" textRotation="90" wrapText="1"/>
    </xf>
    <xf numFmtId="0" fontId="17" fillId="0" borderId="6" xfId="0" applyFont="1" applyBorder="1" applyAlignment="1">
      <alignment horizontal="center" vertical="center" textRotation="90" wrapText="1"/>
    </xf>
    <xf numFmtId="0" fontId="14" fillId="0" borderId="6" xfId="0" applyFont="1" applyBorder="1" applyAlignment="1">
      <alignment vertical="center"/>
    </xf>
    <xf numFmtId="0" fontId="16" fillId="11" borderId="6" xfId="0" applyFont="1" applyFill="1" applyBorder="1" applyAlignment="1">
      <alignment vertical="center" wrapText="1"/>
    </xf>
    <xf numFmtId="0" fontId="16" fillId="0" borderId="6" xfId="0" applyFont="1" applyBorder="1" applyAlignment="1">
      <alignment vertical="center" wrapText="1"/>
    </xf>
    <xf numFmtId="14" fontId="16" fillId="0" borderId="6" xfId="0" applyNumberFormat="1" applyFont="1" applyBorder="1" applyAlignment="1">
      <alignment vertical="center" wrapText="1"/>
    </xf>
    <xf numFmtId="172" fontId="16" fillId="0" borderId="6" xfId="0" applyNumberFormat="1" applyFont="1" applyBorder="1" applyAlignment="1">
      <alignment horizontal="left" vertical="center"/>
    </xf>
    <xf numFmtId="171" fontId="16" fillId="0" borderId="6" xfId="0" applyNumberFormat="1" applyFont="1" applyBorder="1" applyAlignment="1">
      <alignment horizontal="center" vertical="center"/>
    </xf>
    <xf numFmtId="0" fontId="16" fillId="0" borderId="6" xfId="0" applyFont="1" applyBorder="1" applyAlignment="1">
      <alignment horizontal="center" vertical="center"/>
    </xf>
    <xf numFmtId="165" fontId="16" fillId="0" borderId="6" xfId="1" applyNumberFormat="1" applyFont="1" applyFill="1" applyBorder="1" applyAlignment="1">
      <alignment vertical="center"/>
    </xf>
    <xf numFmtId="170" fontId="16" fillId="0" borderId="7" xfId="0" applyNumberFormat="1" applyFont="1" applyBorder="1" applyAlignment="1">
      <alignment vertical="center" wrapText="1"/>
    </xf>
    <xf numFmtId="0" fontId="16" fillId="0" borderId="6" xfId="0" applyFont="1" applyBorder="1" applyAlignment="1">
      <alignment vertical="center"/>
    </xf>
    <xf numFmtId="0" fontId="7" fillId="0" borderId="6" xfId="3" applyBorder="1" applyAlignment="1">
      <alignment vertical="center" wrapText="1"/>
    </xf>
    <xf numFmtId="14" fontId="16" fillId="0" borderId="0" xfId="0" applyNumberFormat="1" applyFont="1" applyAlignment="1">
      <alignment vertical="center"/>
    </xf>
    <xf numFmtId="170" fontId="16" fillId="0" borderId="6" xfId="0" applyNumberFormat="1" applyFont="1" applyBorder="1" applyAlignment="1">
      <alignment vertical="center" wrapText="1"/>
    </xf>
    <xf numFmtId="0" fontId="16" fillId="11" borderId="6" xfId="0" applyFont="1" applyFill="1" applyBorder="1" applyAlignment="1">
      <alignment horizontal="left" vertical="center" wrapText="1"/>
    </xf>
    <xf numFmtId="14" fontId="16" fillId="0" borderId="6" xfId="0" applyNumberFormat="1" applyFont="1" applyBorder="1" applyAlignment="1">
      <alignment horizontal="left" vertical="center" wrapText="1"/>
    </xf>
    <xf numFmtId="0" fontId="7" fillId="0" borderId="6" xfId="3" applyFill="1" applyBorder="1" applyAlignment="1">
      <alignment vertical="center" wrapText="1"/>
    </xf>
    <xf numFmtId="0" fontId="16" fillId="0" borderId="6" xfId="0" applyFont="1" applyBorder="1" applyAlignment="1">
      <alignment horizontal="left" vertical="center" wrapText="1"/>
    </xf>
    <xf numFmtId="172" fontId="16" fillId="0" borderId="6" xfId="0" applyNumberFormat="1" applyFont="1" applyBorder="1" applyAlignment="1">
      <alignment horizontal="left" vertical="center" wrapText="1"/>
    </xf>
    <xf numFmtId="171" fontId="16" fillId="0" borderId="6" xfId="0" applyNumberFormat="1" applyFont="1" applyBorder="1" applyAlignment="1">
      <alignment vertical="center"/>
    </xf>
    <xf numFmtId="165" fontId="16" fillId="0" borderId="6" xfId="1" applyNumberFormat="1" applyFont="1" applyBorder="1" applyAlignment="1">
      <alignment vertical="center"/>
    </xf>
    <xf numFmtId="0" fontId="16" fillId="0" borderId="6" xfId="0" applyFont="1" applyBorder="1"/>
    <xf numFmtId="0" fontId="7" fillId="0" borderId="6" xfId="3" applyBorder="1" applyAlignment="1">
      <alignment wrapText="1"/>
    </xf>
    <xf numFmtId="0" fontId="18" fillId="0" borderId="0" xfId="0" applyFont="1"/>
    <xf numFmtId="0" fontId="18" fillId="0" borderId="0" xfId="0" applyFont="1" applyAlignment="1">
      <alignment wrapText="1"/>
    </xf>
    <xf numFmtId="14" fontId="18" fillId="0" borderId="0" xfId="0" applyNumberFormat="1" applyFont="1" applyAlignment="1">
      <alignment wrapText="1"/>
    </xf>
    <xf numFmtId="172" fontId="18" fillId="0" borderId="0" xfId="0" applyNumberFormat="1" applyFont="1" applyAlignment="1">
      <alignment wrapText="1"/>
    </xf>
    <xf numFmtId="1" fontId="18" fillId="0" borderId="0" xfId="0" applyNumberFormat="1" applyFont="1"/>
    <xf numFmtId="0" fontId="18" fillId="0" borderId="0" xfId="0" applyFont="1" applyAlignment="1">
      <alignment horizontal="center"/>
    </xf>
    <xf numFmtId="164" fontId="18" fillId="0" borderId="0" xfId="1" applyNumberFormat="1" applyFont="1" applyAlignment="1">
      <alignment vertical="center"/>
    </xf>
    <xf numFmtId="166" fontId="18" fillId="0" borderId="0" xfId="1" applyNumberFormat="1" applyFont="1"/>
    <xf numFmtId="0" fontId="18" fillId="0" borderId="0" xfId="0" applyFont="1" applyAlignment="1">
      <alignment vertical="center"/>
    </xf>
    <xf numFmtId="14" fontId="18" fillId="0" borderId="0" xfId="0" applyNumberFormat="1" applyFont="1"/>
    <xf numFmtId="171" fontId="16" fillId="0" borderId="0" xfId="0" applyNumberFormat="1" applyFont="1"/>
    <xf numFmtId="14" fontId="18" fillId="0" borderId="0" xfId="0" applyNumberFormat="1" applyFont="1" applyAlignment="1">
      <alignment vertical="center"/>
    </xf>
    <xf numFmtId="172" fontId="16" fillId="0" borderId="6" xfId="0" applyNumberFormat="1" applyFont="1" applyBorder="1" applyAlignment="1">
      <alignment horizontal="center" wrapText="1"/>
    </xf>
    <xf numFmtId="44" fontId="16" fillId="0" borderId="6" xfId="1" applyFont="1" applyBorder="1" applyAlignment="1">
      <alignment horizontal="center" wrapText="1"/>
    </xf>
    <xf numFmtId="44" fontId="16" fillId="0" borderId="0" xfId="1" applyFont="1" applyBorder="1" applyAlignment="1">
      <alignment wrapText="1"/>
    </xf>
    <xf numFmtId="2" fontId="16" fillId="0" borderId="6" xfId="1" applyNumberFormat="1" applyFont="1" applyBorder="1" applyAlignment="1">
      <alignment horizontal="center" wrapText="1"/>
    </xf>
    <xf numFmtId="14" fontId="14" fillId="0" borderId="0" xfId="0" applyNumberFormat="1" applyFont="1" applyAlignment="1">
      <alignment wrapText="1"/>
    </xf>
    <xf numFmtId="164" fontId="14" fillId="0" borderId="0" xfId="1" applyNumberFormat="1" applyFont="1"/>
    <xf numFmtId="9" fontId="14" fillId="0" borderId="0" xfId="2" applyFont="1"/>
    <xf numFmtId="0" fontId="13" fillId="8" borderId="6" xfId="0" applyFont="1" applyFill="1" applyBorder="1" applyAlignment="1">
      <alignment horizontal="center" vertical="center" wrapText="1"/>
    </xf>
    <xf numFmtId="14" fontId="13" fillId="8" borderId="6" xfId="0" applyNumberFormat="1" applyFont="1" applyFill="1" applyBorder="1" applyAlignment="1">
      <alignment horizontal="center" vertical="center" wrapText="1"/>
    </xf>
    <xf numFmtId="164" fontId="13" fillId="8" borderId="6" xfId="1" applyNumberFormat="1" applyFont="1" applyFill="1" applyBorder="1" applyAlignment="1">
      <alignment horizontal="center" vertical="center" wrapText="1"/>
    </xf>
    <xf numFmtId="0" fontId="13" fillId="8" borderId="6" xfId="0" applyFont="1" applyFill="1" applyBorder="1" applyAlignment="1">
      <alignment vertical="center" wrapText="1"/>
    </xf>
    <xf numFmtId="0" fontId="14" fillId="0" borderId="7" xfId="0" applyFont="1" applyBorder="1" applyAlignment="1">
      <alignment vertical="center" wrapText="1"/>
    </xf>
    <xf numFmtId="14" fontId="14" fillId="0" borderId="7" xfId="0" applyNumberFormat="1" applyFont="1" applyBorder="1" applyAlignment="1">
      <alignment vertical="center" wrapText="1"/>
    </xf>
    <xf numFmtId="2" fontId="14" fillId="0" borderId="7" xfId="0" applyNumberFormat="1" applyFont="1" applyBorder="1" applyAlignment="1">
      <alignment horizontal="center" vertical="center"/>
    </xf>
    <xf numFmtId="165" fontId="14" fillId="0" borderId="7" xfId="1" applyNumberFormat="1" applyFont="1" applyFill="1" applyBorder="1" applyAlignment="1">
      <alignment vertical="center"/>
    </xf>
    <xf numFmtId="0" fontId="14" fillId="0" borderId="7" xfId="0" applyFont="1" applyBorder="1" applyAlignment="1">
      <alignment horizontal="center" vertical="center"/>
    </xf>
    <xf numFmtId="0" fontId="14" fillId="0" borderId="6" xfId="0" applyFont="1" applyBorder="1" applyAlignment="1">
      <alignment vertical="center" wrapText="1"/>
    </xf>
    <xf numFmtId="2" fontId="13" fillId="0" borderId="6" xfId="0" applyNumberFormat="1" applyFont="1" applyBorder="1"/>
    <xf numFmtId="165" fontId="13" fillId="0" borderId="0" xfId="1" applyNumberFormat="1" applyFont="1"/>
    <xf numFmtId="0" fontId="13" fillId="0" borderId="0" xfId="0" applyFont="1" applyAlignment="1">
      <alignment wrapText="1"/>
    </xf>
    <xf numFmtId="0" fontId="13" fillId="8" borderId="10" xfId="0" applyFont="1" applyFill="1" applyBorder="1" applyAlignment="1">
      <alignment horizontal="center" vertical="center" wrapText="1"/>
    </xf>
    <xf numFmtId="0" fontId="14" fillId="0" borderId="7" xfId="0" applyFont="1" applyBorder="1" applyAlignment="1">
      <alignment horizontal="center" vertical="center" wrapText="1"/>
    </xf>
    <xf numFmtId="175" fontId="14" fillId="0" borderId="7" xfId="0" applyNumberFormat="1" applyFont="1" applyBorder="1" applyAlignment="1">
      <alignment vertical="center"/>
    </xf>
    <xf numFmtId="170" fontId="14" fillId="0" borderId="7" xfId="0" applyNumberFormat="1" applyFont="1" applyBorder="1" applyAlignment="1">
      <alignment vertical="center" wrapText="1"/>
    </xf>
    <xf numFmtId="0" fontId="7" fillId="0" borderId="0" xfId="3" applyFill="1" applyBorder="1" applyAlignment="1">
      <alignment vertical="center"/>
    </xf>
    <xf numFmtId="14" fontId="14" fillId="0" borderId="6" xfId="0" applyNumberFormat="1" applyFont="1" applyBorder="1" applyAlignment="1">
      <alignment vertical="center" wrapText="1"/>
    </xf>
    <xf numFmtId="165" fontId="14" fillId="0" borderId="6" xfId="1" applyNumberFormat="1" applyFont="1" applyFill="1" applyBorder="1" applyAlignment="1">
      <alignment vertical="center"/>
    </xf>
    <xf numFmtId="175" fontId="14" fillId="0" borderId="6" xfId="0" applyNumberFormat="1" applyFont="1" applyBorder="1" applyAlignment="1">
      <alignment vertical="center"/>
    </xf>
    <xf numFmtId="0" fontId="14" fillId="0" borderId="6" xfId="0" applyFont="1" applyBorder="1" applyAlignment="1">
      <alignment horizontal="left" vertical="center" wrapText="1"/>
    </xf>
    <xf numFmtId="0" fontId="14" fillId="0" borderId="0" xfId="0" applyFont="1" applyAlignment="1">
      <alignment horizontal="left" vertical="center"/>
    </xf>
    <xf numFmtId="0" fontId="13" fillId="0" borderId="0" xfId="0" applyFont="1" applyAlignment="1">
      <alignment vertical="center"/>
    </xf>
    <xf numFmtId="2" fontId="13" fillId="0" borderId="6" xfId="0" applyNumberFormat="1" applyFont="1" applyBorder="1" applyAlignment="1">
      <alignment vertical="center"/>
    </xf>
    <xf numFmtId="165" fontId="13" fillId="0" borderId="0" xfId="1" applyNumberFormat="1" applyFont="1" applyAlignment="1">
      <alignment vertical="center"/>
    </xf>
    <xf numFmtId="165" fontId="13" fillId="0" borderId="6" xfId="1" applyNumberFormat="1" applyFont="1" applyFill="1" applyBorder="1" applyAlignment="1">
      <alignment vertical="center"/>
    </xf>
    <xf numFmtId="175" fontId="13" fillId="0" borderId="6" xfId="0" applyNumberFormat="1" applyFont="1" applyBorder="1" applyAlignment="1">
      <alignment vertical="center"/>
    </xf>
    <xf numFmtId="170" fontId="13" fillId="0" borderId="0" xfId="0" applyNumberFormat="1" applyFont="1" applyAlignment="1">
      <alignment vertical="center"/>
    </xf>
    <xf numFmtId="0" fontId="13" fillId="0" borderId="0" xfId="0" applyFont="1" applyAlignment="1">
      <alignment vertical="center" wrapText="1"/>
    </xf>
    <xf numFmtId="14" fontId="13" fillId="0" borderId="0" xfId="0" applyNumberFormat="1" applyFont="1" applyAlignment="1">
      <alignment vertical="center"/>
    </xf>
    <xf numFmtId="14" fontId="14" fillId="0" borderId="0" xfId="0" applyNumberFormat="1" applyFont="1"/>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0" xfId="0" applyFont="1" applyAlignment="1">
      <alignment horizontal="center" wrapText="1"/>
    </xf>
    <xf numFmtId="0" fontId="19" fillId="0" borderId="1" xfId="0" applyFont="1" applyBorder="1" applyAlignment="1">
      <alignment horizontal="center" vertical="center" wrapText="1"/>
    </xf>
    <xf numFmtId="0" fontId="20"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wrapText="1"/>
    </xf>
    <xf numFmtId="0" fontId="16" fillId="0" borderId="0" xfId="0" applyFont="1" applyAlignment="1">
      <alignment horizontal="center" wrapText="1"/>
    </xf>
    <xf numFmtId="0" fontId="0" fillId="0" borderId="26" xfId="0" applyBorder="1"/>
    <xf numFmtId="0" fontId="23" fillId="0" borderId="26" xfId="0" applyFont="1" applyBorder="1"/>
    <xf numFmtId="0" fontId="23" fillId="0" borderId="0" xfId="0" applyFont="1"/>
    <xf numFmtId="0" fontId="0" fillId="3" borderId="0" xfId="0" applyFill="1"/>
    <xf numFmtId="0" fontId="0" fillId="13" borderId="0" xfId="0" applyFill="1"/>
    <xf numFmtId="0" fontId="0" fillId="7" borderId="26" xfId="0" applyFill="1" applyBorder="1"/>
    <xf numFmtId="0" fontId="0" fillId="7" borderId="0" xfId="0" applyFill="1"/>
    <xf numFmtId="0" fontId="0" fillId="2" borderId="0" xfId="0" applyFill="1"/>
    <xf numFmtId="0" fontId="0" fillId="14" borderId="26" xfId="0" applyFill="1" applyBorder="1"/>
    <xf numFmtId="0" fontId="0" fillId="14" borderId="0" xfId="0" applyFill="1"/>
    <xf numFmtId="0" fontId="0" fillId="15" borderId="26" xfId="0" applyFill="1" applyBorder="1"/>
    <xf numFmtId="0" fontId="0" fillId="15" borderId="0" xfId="0" applyFill="1"/>
    <xf numFmtId="0" fontId="0" fillId="16" borderId="26" xfId="0" applyFill="1" applyBorder="1"/>
    <xf numFmtId="0" fontId="0" fillId="16" borderId="0" xfId="0" applyFill="1"/>
    <xf numFmtId="0" fontId="25" fillId="3" borderId="0" xfId="0" applyFont="1" applyFill="1" applyAlignment="1">
      <alignment horizontal="center" vertical="center"/>
    </xf>
    <xf numFmtId="0" fontId="21" fillId="0" borderId="0" xfId="0" applyFont="1" applyAlignment="1">
      <alignment vertical="center"/>
    </xf>
    <xf numFmtId="0" fontId="21" fillId="0" borderId="27" xfId="0" applyFont="1" applyBorder="1" applyAlignment="1">
      <alignment vertical="center"/>
    </xf>
    <xf numFmtId="0" fontId="0" fillId="3" borderId="27" xfId="0" applyFill="1" applyBorder="1"/>
    <xf numFmtId="0" fontId="21" fillId="13" borderId="0" xfId="0" applyFont="1" applyFill="1" applyAlignment="1">
      <alignment vertical="center"/>
    </xf>
    <xf numFmtId="0" fontId="0" fillId="0" borderId="27" xfId="0" applyBorder="1"/>
    <xf numFmtId="0" fontId="19" fillId="0" borderId="0" xfId="0" applyFont="1"/>
    <xf numFmtId="0" fontId="26" fillId="0" borderId="0" xfId="0" applyFont="1"/>
    <xf numFmtId="0" fontId="26" fillId="0" borderId="0" xfId="0" applyFont="1" applyAlignment="1">
      <alignment wrapText="1"/>
    </xf>
    <xf numFmtId="0" fontId="26" fillId="0" borderId="0" xfId="0" applyFont="1" applyAlignment="1">
      <alignment horizontal="center"/>
    </xf>
    <xf numFmtId="14" fontId="26" fillId="0" borderId="0" xfId="0" applyNumberFormat="1" applyFont="1" applyAlignment="1">
      <alignment horizontal="center"/>
    </xf>
    <xf numFmtId="164" fontId="26" fillId="0" borderId="0" xfId="1" applyNumberFormat="1" applyFont="1"/>
    <xf numFmtId="1" fontId="26" fillId="0" borderId="0" xfId="0" applyNumberFormat="1" applyFont="1"/>
    <xf numFmtId="0" fontId="19" fillId="4" borderId="5" xfId="0" applyFont="1" applyFill="1" applyBorder="1" applyAlignment="1">
      <alignment horizontal="center" vertical="center" textRotation="90"/>
    </xf>
    <xf numFmtId="0" fontId="19" fillId="4" borderId="1" xfId="0" applyFont="1" applyFill="1" applyBorder="1" applyAlignment="1">
      <alignment horizontal="center" vertical="center" textRotation="90" wrapText="1"/>
    </xf>
    <xf numFmtId="9" fontId="19" fillId="4" borderId="1" xfId="0" applyNumberFormat="1" applyFont="1" applyFill="1" applyBorder="1" applyAlignment="1">
      <alignment horizontal="center" vertical="center" textRotation="90" wrapText="1"/>
    </xf>
    <xf numFmtId="0" fontId="19" fillId="4" borderId="2" xfId="0" applyFont="1" applyFill="1" applyBorder="1" applyAlignment="1">
      <alignment horizontal="center" vertical="center" textRotation="90" wrapText="1"/>
    </xf>
    <xf numFmtId="0" fontId="19" fillId="4" borderId="5" xfId="0" applyFont="1" applyFill="1" applyBorder="1" applyAlignment="1">
      <alignment horizontal="center" vertical="center" textRotation="90" wrapText="1"/>
    </xf>
    <xf numFmtId="0" fontId="19" fillId="4" borderId="3" xfId="0" applyFont="1" applyFill="1" applyBorder="1" applyAlignment="1">
      <alignment horizontal="center" vertical="center" textRotation="90" wrapText="1"/>
    </xf>
    <xf numFmtId="164" fontId="19" fillId="4" borderId="1" xfId="1" applyNumberFormat="1" applyFont="1" applyFill="1" applyBorder="1" applyAlignment="1">
      <alignment horizontal="center" vertical="center" textRotation="90" wrapText="1"/>
    </xf>
    <xf numFmtId="0" fontId="19" fillId="4" borderId="1" xfId="0" applyFont="1" applyFill="1" applyBorder="1" applyAlignment="1">
      <alignment horizontal="center" vertical="center" textRotation="90"/>
    </xf>
    <xf numFmtId="0" fontId="19" fillId="0" borderId="0" xfId="0" applyFont="1" applyAlignment="1">
      <alignment horizontal="center" vertical="center" textRotation="90"/>
    </xf>
    <xf numFmtId="0" fontId="26" fillId="0" borderId="5" xfId="0" applyFont="1" applyBorder="1" applyAlignment="1">
      <alignment vertical="center"/>
    </xf>
    <xf numFmtId="0" fontId="27" fillId="0" borderId="1" xfId="3" applyFont="1" applyFill="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169" fontId="26" fillId="0" borderId="1" xfId="0" applyNumberFormat="1" applyFont="1" applyBorder="1" applyAlignment="1">
      <alignment vertical="center"/>
    </xf>
    <xf numFmtId="3" fontId="26" fillId="0" borderId="1" xfId="0" applyNumberFormat="1" applyFont="1" applyBorder="1" applyAlignment="1">
      <alignment horizontal="center" vertical="center"/>
    </xf>
    <xf numFmtId="0" fontId="26" fillId="0" borderId="1" xfId="0" applyFont="1" applyBorder="1" applyAlignment="1">
      <alignment horizontal="center" vertical="center"/>
    </xf>
    <xf numFmtId="169" fontId="26" fillId="0" borderId="1" xfId="0" applyNumberFormat="1" applyFont="1" applyBorder="1" applyAlignment="1">
      <alignment horizontal="center" vertical="center"/>
    </xf>
    <xf numFmtId="169" fontId="26" fillId="2" borderId="1" xfId="0" applyNumberFormat="1" applyFont="1" applyFill="1" applyBorder="1" applyAlignment="1">
      <alignment horizontal="center" vertical="center"/>
    </xf>
    <xf numFmtId="1" fontId="26" fillId="2" borderId="1" xfId="0" applyNumberFormat="1" applyFont="1" applyFill="1" applyBorder="1" applyAlignment="1">
      <alignment horizontal="center" vertical="center"/>
    </xf>
    <xf numFmtId="9" fontId="26" fillId="2" borderId="1" xfId="2" applyFont="1" applyFill="1" applyBorder="1" applyAlignment="1">
      <alignment horizontal="center" vertical="center"/>
    </xf>
    <xf numFmtId="14" fontId="26" fillId="0" borderId="1" xfId="0" applyNumberFormat="1" applyFont="1" applyBorder="1" applyAlignment="1">
      <alignment horizontal="center" vertical="center"/>
    </xf>
    <xf numFmtId="165" fontId="26" fillId="0" borderId="1" xfId="1" applyNumberFormat="1" applyFont="1" applyFill="1" applyBorder="1" applyAlignment="1">
      <alignment vertical="center"/>
    </xf>
    <xf numFmtId="10" fontId="26" fillId="0" borderId="1" xfId="2" applyNumberFormat="1" applyFont="1" applyFill="1" applyBorder="1" applyAlignment="1">
      <alignment vertical="center"/>
    </xf>
    <xf numFmtId="165" fontId="26" fillId="0" borderId="1" xfId="0" applyNumberFormat="1" applyFont="1" applyBorder="1" applyAlignment="1">
      <alignment vertical="center"/>
    </xf>
    <xf numFmtId="168" fontId="26" fillId="0" borderId="1" xfId="2" applyNumberFormat="1" applyFont="1" applyFill="1" applyBorder="1" applyAlignment="1">
      <alignment vertical="center"/>
    </xf>
    <xf numFmtId="170" fontId="26" fillId="0" borderId="1" xfId="0" applyNumberFormat="1" applyFont="1" applyBorder="1" applyAlignment="1">
      <alignment vertical="center"/>
    </xf>
    <xf numFmtId="0" fontId="26" fillId="0" borderId="1" xfId="0" applyFont="1" applyBorder="1" applyAlignment="1">
      <alignment vertical="center"/>
    </xf>
    <xf numFmtId="14" fontId="26" fillId="0" borderId="1" xfId="0" applyNumberFormat="1" applyFont="1" applyBorder="1" applyAlignment="1">
      <alignment vertical="center"/>
    </xf>
    <xf numFmtId="1" fontId="26" fillId="0" borderId="1" xfId="0" applyNumberFormat="1" applyFont="1" applyBorder="1" applyAlignment="1">
      <alignment vertical="center"/>
    </xf>
    <xf numFmtId="2" fontId="26" fillId="0" borderId="1" xfId="0" applyNumberFormat="1" applyFont="1" applyBorder="1" applyAlignment="1">
      <alignment vertical="center"/>
    </xf>
    <xf numFmtId="0" fontId="19" fillId="0" borderId="1" xfId="0" applyFont="1" applyBorder="1" applyAlignment="1">
      <alignment horizontal="center" vertical="center"/>
    </xf>
    <xf numFmtId="14" fontId="19" fillId="0" borderId="1" xfId="0" applyNumberFormat="1" applyFont="1" applyBorder="1" applyAlignment="1">
      <alignment horizontal="center" vertical="center"/>
    </xf>
    <xf numFmtId="0" fontId="26" fillId="0" borderId="0" xfId="0" applyFont="1" applyAlignment="1">
      <alignment vertical="center"/>
    </xf>
    <xf numFmtId="0" fontId="26" fillId="0" borderId="1" xfId="0" applyFont="1" applyBorder="1" applyAlignment="1">
      <alignment horizontal="left" vertical="center" wrapText="1"/>
    </xf>
    <xf numFmtId="14" fontId="26" fillId="0" borderId="1" xfId="0" applyNumberFormat="1" applyFont="1" applyBorder="1" applyAlignment="1">
      <alignment vertical="center" wrapText="1"/>
    </xf>
    <xf numFmtId="0" fontId="26" fillId="0" borderId="4" xfId="0" applyFont="1" applyBorder="1" applyAlignment="1">
      <alignment vertical="center" wrapText="1"/>
    </xf>
    <xf numFmtId="1" fontId="26" fillId="0" borderId="1" xfId="0" applyNumberFormat="1" applyFont="1" applyBorder="1" applyAlignment="1">
      <alignment horizontal="center" vertical="center"/>
    </xf>
    <xf numFmtId="171" fontId="26" fillId="0" borderId="1" xfId="0" applyNumberFormat="1" applyFont="1" applyBorder="1" applyAlignment="1">
      <alignment horizontal="center" vertical="center"/>
    </xf>
    <xf numFmtId="0" fontId="26" fillId="0" borderId="13" xfId="0" applyFont="1" applyBorder="1" applyAlignment="1">
      <alignment horizontal="center" vertical="center" wrapText="1"/>
    </xf>
    <xf numFmtId="0" fontId="26" fillId="0" borderId="13" xfId="0" applyFont="1" applyBorder="1" applyAlignment="1">
      <alignment horizontal="center" vertical="center"/>
    </xf>
    <xf numFmtId="169" fontId="26" fillId="0" borderId="1" xfId="0" applyNumberFormat="1" applyFont="1" applyBorder="1" applyAlignment="1">
      <alignment vertical="center" wrapText="1"/>
    </xf>
    <xf numFmtId="3" fontId="26" fillId="0" borderId="1" xfId="0" applyNumberFormat="1" applyFont="1" applyBorder="1" applyAlignment="1">
      <alignment vertical="center"/>
    </xf>
    <xf numFmtId="168" fontId="26" fillId="0" borderId="1" xfId="2" applyNumberFormat="1" applyFont="1" applyBorder="1" applyAlignment="1">
      <alignment vertical="center"/>
    </xf>
    <xf numFmtId="165" fontId="26" fillId="0" borderId="1" xfId="1" applyNumberFormat="1" applyFont="1" applyBorder="1" applyAlignment="1">
      <alignment vertical="center"/>
    </xf>
    <xf numFmtId="0" fontId="26" fillId="0" borderId="15" xfId="0" applyFont="1" applyBorder="1" applyAlignment="1">
      <alignment vertical="center"/>
    </xf>
    <xf numFmtId="0" fontId="26" fillId="0" borderId="4" xfId="0" applyFont="1" applyBorder="1" applyAlignment="1">
      <alignment horizontal="center" vertical="center" wrapText="1"/>
    </xf>
    <xf numFmtId="169" fontId="26" fillId="0" borderId="4" xfId="0" applyNumberFormat="1" applyFont="1" applyBorder="1" applyAlignment="1">
      <alignment vertical="center" wrapText="1"/>
    </xf>
    <xf numFmtId="169" fontId="26" fillId="0" borderId="4" xfId="0" applyNumberFormat="1" applyFont="1" applyBorder="1" applyAlignment="1">
      <alignment vertical="center"/>
    </xf>
    <xf numFmtId="3" fontId="26" fillId="0" borderId="4" xfId="0" applyNumberFormat="1" applyFont="1" applyBorder="1" applyAlignment="1">
      <alignment vertical="center"/>
    </xf>
    <xf numFmtId="3" fontId="26" fillId="0" borderId="4" xfId="0" applyNumberFormat="1" applyFont="1" applyBorder="1" applyAlignment="1">
      <alignment horizontal="center" vertical="center"/>
    </xf>
    <xf numFmtId="0" fontId="26" fillId="0" borderId="4" xfId="0" applyFont="1" applyBorder="1" applyAlignment="1">
      <alignment horizontal="center" vertical="center"/>
    </xf>
    <xf numFmtId="169" fontId="26" fillId="0" borderId="4" xfId="0" applyNumberFormat="1" applyFont="1" applyBorder="1" applyAlignment="1">
      <alignment horizontal="center" vertical="center"/>
    </xf>
    <xf numFmtId="169" fontId="26" fillId="2" borderId="4" xfId="0" applyNumberFormat="1" applyFont="1" applyFill="1" applyBorder="1" applyAlignment="1">
      <alignment horizontal="center" vertical="center"/>
    </xf>
    <xf numFmtId="1" fontId="26" fillId="2" borderId="4" xfId="0" applyNumberFormat="1" applyFont="1" applyFill="1" applyBorder="1" applyAlignment="1">
      <alignment horizontal="center" vertical="center"/>
    </xf>
    <xf numFmtId="9" fontId="26" fillId="2" borderId="4" xfId="2" applyFont="1" applyFill="1" applyBorder="1" applyAlignment="1">
      <alignment horizontal="center" vertical="center"/>
    </xf>
    <xf numFmtId="14" fontId="26" fillId="0" borderId="4" xfId="0" applyNumberFormat="1" applyFont="1" applyBorder="1" applyAlignment="1">
      <alignment horizontal="center" vertical="center"/>
    </xf>
    <xf numFmtId="165" fontId="26" fillId="0" borderId="4" xfId="1" applyNumberFormat="1" applyFont="1" applyBorder="1" applyAlignment="1">
      <alignment vertical="center"/>
    </xf>
    <xf numFmtId="10" fontId="26" fillId="0" borderId="4" xfId="2" applyNumberFormat="1" applyFont="1" applyFill="1" applyBorder="1" applyAlignment="1">
      <alignment vertical="center"/>
    </xf>
    <xf numFmtId="165" fontId="26" fillId="0" borderId="4" xfId="1" applyNumberFormat="1" applyFont="1" applyFill="1" applyBorder="1" applyAlignment="1">
      <alignment vertical="center"/>
    </xf>
    <xf numFmtId="165" fontId="26" fillId="0" borderId="4" xfId="0" applyNumberFormat="1" applyFont="1" applyBorder="1" applyAlignment="1">
      <alignment vertical="center"/>
    </xf>
    <xf numFmtId="168" fontId="26" fillId="0" borderId="4" xfId="2" applyNumberFormat="1" applyFont="1" applyBorder="1" applyAlignment="1">
      <alignment vertical="center"/>
    </xf>
    <xf numFmtId="0" fontId="26" fillId="0" borderId="4" xfId="0" applyFont="1" applyBorder="1" applyAlignment="1">
      <alignment vertical="center"/>
    </xf>
    <xf numFmtId="14" fontId="26" fillId="0" borderId="4" xfId="0" applyNumberFormat="1" applyFont="1" applyBorder="1" applyAlignment="1">
      <alignment vertical="center"/>
    </xf>
    <xf numFmtId="1" fontId="26" fillId="0" borderId="4" xfId="0" applyNumberFormat="1" applyFont="1" applyBorder="1" applyAlignment="1">
      <alignment vertical="center"/>
    </xf>
    <xf numFmtId="3" fontId="19" fillId="0" borderId="1" xfId="0" applyNumberFormat="1" applyFont="1" applyBorder="1"/>
    <xf numFmtId="3" fontId="19" fillId="0" borderId="0" xfId="0" applyNumberFormat="1" applyFont="1"/>
    <xf numFmtId="0" fontId="19" fillId="0" borderId="0" xfId="0" applyFont="1" applyAlignment="1">
      <alignment horizontal="center"/>
    </xf>
    <xf numFmtId="169" fontId="19" fillId="0" borderId="0" xfId="0" applyNumberFormat="1" applyFont="1" applyAlignment="1">
      <alignment horizontal="center"/>
    </xf>
    <xf numFmtId="14" fontId="19" fillId="0" borderId="0" xfId="0" applyNumberFormat="1" applyFont="1" applyAlignment="1">
      <alignment horizontal="center"/>
    </xf>
    <xf numFmtId="165" fontId="19" fillId="0" borderId="0" xfId="0" applyNumberFormat="1" applyFont="1"/>
    <xf numFmtId="164" fontId="19" fillId="0" borderId="0" xfId="1" applyNumberFormat="1" applyFont="1"/>
    <xf numFmtId="0" fontId="19" fillId="0" borderId="0" xfId="0" applyFont="1" applyAlignment="1">
      <alignment wrapText="1"/>
    </xf>
    <xf numFmtId="1" fontId="19" fillId="0" borderId="0" xfId="0" applyNumberFormat="1" applyFont="1"/>
    <xf numFmtId="9" fontId="19" fillId="0" borderId="0" xfId="2" applyFont="1" applyBorder="1"/>
    <xf numFmtId="1" fontId="26" fillId="0" borderId="0" xfId="1" applyNumberFormat="1" applyFont="1" applyBorder="1"/>
    <xf numFmtId="9" fontId="19" fillId="0" borderId="0" xfId="2" applyFont="1" applyAlignment="1">
      <alignment horizontal="center"/>
    </xf>
    <xf numFmtId="172" fontId="26" fillId="0" borderId="0" xfId="0" applyNumberFormat="1" applyFont="1" applyAlignment="1">
      <alignment horizontal="center" wrapText="1"/>
    </xf>
    <xf numFmtId="173" fontId="26" fillId="0" borderId="0" xfId="1" applyNumberFormat="1" applyFont="1" applyBorder="1" applyAlignment="1">
      <alignment wrapText="1"/>
    </xf>
    <xf numFmtId="1" fontId="26" fillId="0" borderId="0" xfId="0" applyNumberFormat="1" applyFont="1" applyAlignment="1">
      <alignment horizontal="center"/>
    </xf>
    <xf numFmtId="164" fontId="26" fillId="0" borderId="0" xfId="1" applyNumberFormat="1" applyFont="1" applyBorder="1"/>
    <xf numFmtId="172" fontId="26" fillId="0" borderId="0" xfId="0" applyNumberFormat="1" applyFont="1" applyAlignment="1">
      <alignment wrapText="1"/>
    </xf>
    <xf numFmtId="44" fontId="26" fillId="0" borderId="0" xfId="1" applyFont="1" applyBorder="1" applyAlignment="1">
      <alignment wrapText="1"/>
    </xf>
    <xf numFmtId="0" fontId="26" fillId="0" borderId="0" xfId="0" applyFont="1" applyAlignment="1">
      <alignment vertical="center" wrapText="1"/>
    </xf>
    <xf numFmtId="3" fontId="26" fillId="0" borderId="0" xfId="0" applyNumberFormat="1" applyFont="1" applyAlignment="1">
      <alignment wrapText="1"/>
    </xf>
    <xf numFmtId="0" fontId="19" fillId="0" borderId="1" xfId="0" applyFont="1" applyBorder="1" applyAlignment="1">
      <alignment horizontal="center" vertical="center" textRotation="90"/>
    </xf>
    <xf numFmtId="0" fontId="19" fillId="0" borderId="1" xfId="0" applyFont="1" applyBorder="1" applyAlignment="1">
      <alignment horizontal="center" vertical="center" textRotation="90" wrapText="1"/>
    </xf>
    <xf numFmtId="172" fontId="19" fillId="0" borderId="1" xfId="0" applyNumberFormat="1" applyFont="1" applyBorder="1" applyAlignment="1">
      <alignment horizontal="center" vertical="center" textRotation="90" wrapText="1"/>
    </xf>
    <xf numFmtId="166" fontId="19" fillId="0" borderId="1" xfId="1" applyNumberFormat="1" applyFont="1" applyFill="1" applyBorder="1" applyAlignment="1">
      <alignment horizontal="center" vertical="center" textRotation="90" wrapText="1"/>
    </xf>
    <xf numFmtId="1" fontId="19" fillId="0" borderId="1" xfId="1" applyNumberFormat="1" applyFont="1" applyFill="1" applyBorder="1" applyAlignment="1">
      <alignment horizontal="center" vertical="center" textRotation="90" wrapText="1"/>
    </xf>
    <xf numFmtId="1" fontId="19" fillId="2" borderId="1" xfId="1" applyNumberFormat="1" applyFont="1" applyFill="1" applyBorder="1" applyAlignment="1">
      <alignment horizontal="center" vertical="center" textRotation="90" wrapText="1"/>
    </xf>
    <xf numFmtId="1" fontId="19" fillId="5" borderId="1" xfId="1" applyNumberFormat="1" applyFont="1" applyFill="1" applyBorder="1" applyAlignment="1">
      <alignment horizontal="center" vertical="center" textRotation="90" wrapText="1"/>
    </xf>
    <xf numFmtId="1" fontId="19" fillId="6" borderId="1" xfId="1" applyNumberFormat="1" applyFont="1" applyFill="1" applyBorder="1" applyAlignment="1">
      <alignment horizontal="center" vertical="center" textRotation="90" wrapText="1"/>
    </xf>
    <xf numFmtId="172" fontId="8" fillId="0" borderId="1" xfId="0" applyNumberFormat="1" applyFont="1" applyBorder="1" applyAlignment="1">
      <alignment vertical="center" wrapText="1"/>
    </xf>
    <xf numFmtId="172" fontId="9" fillId="0" borderId="0" xfId="0" applyNumberFormat="1" applyFont="1"/>
    <xf numFmtId="172" fontId="8" fillId="0" borderId="0" xfId="0" applyNumberFormat="1" applyFont="1"/>
    <xf numFmtId="0" fontId="9" fillId="0" borderId="1" xfId="0" applyFont="1" applyBorder="1" applyAlignment="1">
      <alignment horizontal="center" vertical="center" textRotation="90" wrapText="1"/>
    </xf>
    <xf numFmtId="14" fontId="9" fillId="0" borderId="1" xfId="0" applyNumberFormat="1" applyFont="1" applyBorder="1" applyAlignment="1">
      <alignment horizontal="center" vertical="center" textRotation="90" wrapText="1"/>
    </xf>
    <xf numFmtId="0" fontId="8" fillId="0" borderId="1" xfId="3" applyFont="1" applyFill="1" applyBorder="1" applyAlignment="1">
      <alignment vertical="center" wrapText="1"/>
    </xf>
    <xf numFmtId="0" fontId="9" fillId="0" borderId="0" xfId="0" applyFont="1" applyAlignment="1">
      <alignment horizontal="center"/>
    </xf>
    <xf numFmtId="0" fontId="8" fillId="0" borderId="0" xfId="0" applyFont="1" applyAlignment="1">
      <alignment horizontal="center"/>
    </xf>
    <xf numFmtId="0" fontId="9" fillId="0" borderId="0" xfId="0" applyFont="1" applyAlignment="1">
      <alignment wrapText="1"/>
    </xf>
    <xf numFmtId="0" fontId="8" fillId="0" borderId="0" xfId="0" applyFont="1" applyAlignment="1">
      <alignment wrapText="1"/>
    </xf>
    <xf numFmtId="172" fontId="8" fillId="0" borderId="1" xfId="0" applyNumberFormat="1" applyFont="1" applyBorder="1" applyAlignment="1">
      <alignment horizontal="center" vertical="center" wrapText="1"/>
    </xf>
    <xf numFmtId="166" fontId="8" fillId="0" borderId="1" xfId="1" applyNumberFormat="1" applyFont="1" applyFill="1" applyBorder="1" applyAlignment="1">
      <alignment horizontal="center" vertical="center" wrapText="1"/>
    </xf>
    <xf numFmtId="0" fontId="19" fillId="0" borderId="1" xfId="0" applyFont="1" applyBorder="1" applyAlignment="1">
      <alignment horizontal="center"/>
    </xf>
    <xf numFmtId="0" fontId="19" fillId="4" borderId="22" xfId="0" applyFont="1" applyFill="1" applyBorder="1" applyAlignment="1">
      <alignment horizontal="center" vertical="center" wrapText="1"/>
    </xf>
    <xf numFmtId="0" fontId="19" fillId="0" borderId="21" xfId="0" applyFont="1" applyBorder="1" applyAlignment="1">
      <alignment horizontal="center"/>
    </xf>
    <xf numFmtId="164" fontId="19" fillId="0" borderId="21" xfId="1" applyNumberFormat="1" applyFont="1" applyBorder="1" applyAlignment="1">
      <alignment horizontal="center"/>
    </xf>
    <xf numFmtId="0" fontId="19" fillId="0" borderId="21" xfId="0" applyFont="1" applyBorder="1" applyAlignment="1">
      <alignment horizontal="center" wrapText="1"/>
    </xf>
    <xf numFmtId="0" fontId="19" fillId="8" borderId="22" xfId="0" applyFont="1" applyFill="1" applyBorder="1" applyAlignment="1">
      <alignment horizontal="center" vertical="center" wrapText="1"/>
    </xf>
    <xf numFmtId="0" fontId="3" fillId="0" borderId="1" xfId="0" applyFont="1" applyBorder="1" applyAlignment="1">
      <alignment horizontal="center"/>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5" xfId="0" applyFont="1" applyFill="1" applyBorder="1" applyAlignment="1">
      <alignment horizontal="center" vertical="center"/>
    </xf>
    <xf numFmtId="0" fontId="3" fillId="0" borderId="13" xfId="0" applyFont="1" applyBorder="1" applyAlignment="1">
      <alignment horizontal="center"/>
    </xf>
    <xf numFmtId="0" fontId="9" fillId="0" borderId="1" xfId="0" applyFont="1" applyBorder="1" applyAlignment="1">
      <alignment horizontal="center" vertical="center" wrapText="1"/>
    </xf>
    <xf numFmtId="1" fontId="9" fillId="0" borderId="1" xfId="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1" fontId="8" fillId="0" borderId="2" xfId="1" applyNumberFormat="1" applyFont="1" applyFill="1" applyBorder="1" applyAlignment="1">
      <alignment horizontal="center" vertical="center"/>
    </xf>
    <xf numFmtId="1" fontId="8" fillId="0" borderId="5" xfId="1" applyNumberFormat="1" applyFont="1" applyFill="1" applyBorder="1" applyAlignment="1">
      <alignment horizontal="center" vertical="center"/>
    </xf>
    <xf numFmtId="1" fontId="12" fillId="0" borderId="2" xfId="1" applyNumberFormat="1" applyFont="1" applyFill="1" applyBorder="1" applyAlignment="1">
      <alignment horizontal="center" vertical="center"/>
    </xf>
    <xf numFmtId="1" fontId="12" fillId="0" borderId="5" xfId="1" applyNumberFormat="1" applyFont="1" applyFill="1" applyBorder="1" applyAlignment="1">
      <alignment horizontal="center"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13" fillId="8" borderId="6" xfId="0" applyFont="1" applyFill="1" applyBorder="1" applyAlignment="1">
      <alignment horizontal="center" vertical="center" textRotation="90" wrapText="1"/>
    </xf>
    <xf numFmtId="0" fontId="13" fillId="0" borderId="6" xfId="0" applyFont="1" applyBorder="1" applyAlignment="1">
      <alignment horizontal="center" vertical="center"/>
    </xf>
    <xf numFmtId="0" fontId="18" fillId="0" borderId="8" xfId="0"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4" fontId="16" fillId="0" borderId="8" xfId="1" applyFont="1" applyBorder="1" applyAlignment="1">
      <alignment horizontal="center" wrapText="1"/>
    </xf>
    <xf numFmtId="44" fontId="16" fillId="0" borderId="9" xfId="1" applyFont="1" applyBorder="1" applyAlignment="1">
      <alignment horizontal="center" wrapText="1"/>
    </xf>
    <xf numFmtId="44" fontId="16" fillId="0" borderId="10" xfId="1" applyFont="1" applyBorder="1" applyAlignment="1">
      <alignment horizontal="center" wrapText="1"/>
    </xf>
    <xf numFmtId="165" fontId="16" fillId="12" borderId="8" xfId="1" applyNumberFormat="1" applyFont="1" applyFill="1" applyBorder="1" applyAlignment="1">
      <alignment horizontal="center" vertical="center" wrapText="1"/>
    </xf>
    <xf numFmtId="165" fontId="16" fillId="12" borderId="9" xfId="1" applyNumberFormat="1" applyFont="1" applyFill="1" applyBorder="1" applyAlignment="1">
      <alignment horizontal="center" vertical="center" wrapText="1"/>
    </xf>
    <xf numFmtId="165" fontId="16" fillId="0" borderId="8" xfId="1" applyNumberFormat="1" applyFont="1" applyFill="1" applyBorder="1" applyAlignment="1">
      <alignment horizontal="center" vertical="center"/>
    </xf>
    <xf numFmtId="165" fontId="16" fillId="0" borderId="9" xfId="1" applyNumberFormat="1" applyFont="1" applyFill="1" applyBorder="1" applyAlignment="1">
      <alignment horizontal="center" vertical="center"/>
    </xf>
    <xf numFmtId="165" fontId="16" fillId="0" borderId="10" xfId="1" applyNumberFormat="1" applyFont="1" applyFill="1" applyBorder="1" applyAlignment="1">
      <alignment horizontal="center" vertical="center"/>
    </xf>
    <xf numFmtId="166" fontId="16" fillId="0" borderId="8" xfId="1" applyNumberFormat="1" applyFont="1" applyBorder="1" applyAlignment="1">
      <alignment horizontal="center" wrapText="1"/>
    </xf>
    <xf numFmtId="166" fontId="16" fillId="0" borderId="9" xfId="1" applyNumberFormat="1" applyFont="1" applyBorder="1" applyAlignment="1">
      <alignment horizontal="center" wrapText="1"/>
    </xf>
    <xf numFmtId="166" fontId="16" fillId="0" borderId="10" xfId="1" applyNumberFormat="1" applyFont="1" applyBorder="1" applyAlignment="1">
      <alignment horizontal="center" wrapText="1"/>
    </xf>
    <xf numFmtId="165" fontId="14" fillId="0" borderId="8" xfId="1" applyNumberFormat="1" applyFont="1" applyFill="1" applyBorder="1" applyAlignment="1">
      <alignment horizontal="center" vertical="center"/>
    </xf>
    <xf numFmtId="165" fontId="14" fillId="0" borderId="9" xfId="1" applyNumberFormat="1" applyFont="1" applyFill="1" applyBorder="1" applyAlignment="1">
      <alignment horizontal="center" vertical="center"/>
    </xf>
    <xf numFmtId="165" fontId="14" fillId="0" borderId="10" xfId="1" applyNumberFormat="1" applyFont="1" applyFill="1" applyBorder="1" applyAlignment="1">
      <alignment horizontal="center" vertical="center"/>
    </xf>
    <xf numFmtId="0" fontId="13" fillId="0" borderId="23"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165" fontId="13" fillId="0" borderId="6" xfId="1" applyNumberFormat="1" applyFont="1" applyBorder="1" applyAlignment="1">
      <alignment horizontal="center"/>
    </xf>
    <xf numFmtId="0" fontId="13" fillId="8" borderId="8"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9" fillId="0" borderId="1" xfId="0" applyFont="1" applyBorder="1" applyAlignment="1">
      <alignment horizontal="center" vertical="center" wrapText="1"/>
    </xf>
    <xf numFmtId="0" fontId="21" fillId="0" borderId="0" xfId="0" applyFont="1" applyAlignment="1">
      <alignment horizontal="center" vertical="center"/>
    </xf>
    <xf numFmtId="0" fontId="22" fillId="12" borderId="0" xfId="0" applyFont="1" applyFill="1" applyAlignment="1">
      <alignment horizontal="center" vertical="center"/>
    </xf>
    <xf numFmtId="0" fontId="22" fillId="13" borderId="0" xfId="0" applyFont="1" applyFill="1" applyAlignment="1">
      <alignment horizontal="center" vertical="center"/>
    </xf>
    <xf numFmtId="0" fontId="22" fillId="7" borderId="26" xfId="0" applyFont="1" applyFill="1" applyBorder="1" applyAlignment="1">
      <alignment horizontal="center" vertical="center"/>
    </xf>
    <xf numFmtId="0" fontId="22" fillId="7" borderId="0" xfId="0" applyFont="1" applyFill="1" applyAlignment="1">
      <alignment horizontal="center" vertical="center"/>
    </xf>
    <xf numFmtId="0" fontId="23" fillId="2" borderId="0" xfId="0" applyFont="1" applyFill="1" applyAlignment="1">
      <alignment horizontal="center"/>
    </xf>
    <xf numFmtId="0" fontId="23" fillId="15" borderId="26" xfId="0" applyFont="1" applyFill="1" applyBorder="1" applyAlignment="1">
      <alignment horizontal="center"/>
    </xf>
    <xf numFmtId="0" fontId="23" fillId="15" borderId="0" xfId="0" applyFont="1" applyFill="1" applyAlignment="1">
      <alignment horizontal="center"/>
    </xf>
    <xf numFmtId="0" fontId="23" fillId="16" borderId="26" xfId="0" applyFont="1" applyFill="1" applyBorder="1" applyAlignment="1">
      <alignment horizontal="center"/>
    </xf>
    <xf numFmtId="0" fontId="23" fillId="16" borderId="0" xfId="0" applyFont="1" applyFill="1" applyAlignment="1">
      <alignment horizontal="center"/>
    </xf>
    <xf numFmtId="0" fontId="22" fillId="11" borderId="0" xfId="0" applyFont="1" applyFill="1" applyAlignment="1">
      <alignment horizontal="center" vertical="center"/>
    </xf>
    <xf numFmtId="0" fontId="24" fillId="17" borderId="0" xfId="0" applyFont="1" applyFill="1" applyAlignment="1">
      <alignment horizontal="center" vertical="center"/>
    </xf>
    <xf numFmtId="0" fontId="24" fillId="18" borderId="26" xfId="0" applyFont="1" applyFill="1" applyBorder="1" applyAlignment="1">
      <alignment horizontal="center" vertical="center"/>
    </xf>
    <xf numFmtId="0" fontId="24" fillId="18" borderId="0" xfId="0" applyFont="1" applyFill="1" applyAlignment="1">
      <alignment horizontal="center" vertical="center"/>
    </xf>
    <xf numFmtId="0" fontId="24" fillId="19" borderId="0" xfId="0" applyFont="1" applyFill="1" applyAlignment="1">
      <alignment horizontal="center"/>
    </xf>
    <xf numFmtId="0" fontId="24" fillId="20" borderId="26" xfId="0" applyFont="1" applyFill="1" applyBorder="1" applyAlignment="1">
      <alignment horizontal="center"/>
    </xf>
    <xf numFmtId="0" fontId="24" fillId="20" borderId="0" xfId="0" applyFont="1" applyFill="1" applyAlignment="1">
      <alignment horizontal="center"/>
    </xf>
    <xf numFmtId="0" fontId="24" fillId="20" borderId="27" xfId="0" applyFont="1" applyFill="1" applyBorder="1" applyAlignment="1">
      <alignment horizontal="center"/>
    </xf>
    <xf numFmtId="0" fontId="24" fillId="21" borderId="26" xfId="0" applyFont="1" applyFill="1" applyBorder="1" applyAlignment="1">
      <alignment horizontal="center"/>
    </xf>
    <xf numFmtId="0" fontId="24" fillId="21" borderId="0" xfId="0" applyFont="1" applyFill="1" applyAlignment="1">
      <alignment horizontal="center"/>
    </xf>
    <xf numFmtId="0" fontId="24" fillId="22" borderId="26" xfId="0" applyFont="1" applyFill="1" applyBorder="1" applyAlignment="1">
      <alignment horizontal="center"/>
    </xf>
    <xf numFmtId="0" fontId="24" fillId="22" borderId="0" xfId="0" applyFont="1" applyFill="1" applyAlignment="1">
      <alignment horizontal="center"/>
    </xf>
    <xf numFmtId="0" fontId="23" fillId="14" borderId="26" xfId="0" applyFont="1" applyFill="1" applyBorder="1" applyAlignment="1">
      <alignment horizontal="center"/>
    </xf>
    <xf numFmtId="0" fontId="23" fillId="14" borderId="0" xfId="0" applyFont="1" applyFill="1" applyAlignment="1">
      <alignment horizontal="center"/>
    </xf>
    <xf numFmtId="0" fontId="23" fillId="14" borderId="27" xfId="0" applyFont="1" applyFill="1" applyBorder="1" applyAlignment="1">
      <alignment horizontal="center"/>
    </xf>
    <xf numFmtId="164" fontId="0" fillId="0" borderId="0" xfId="0" applyNumberFormat="1" applyAlignment="1">
      <alignment horizontal="center"/>
    </xf>
    <xf numFmtId="0" fontId="22" fillId="3" borderId="0" xfId="0" applyFont="1" applyFill="1" applyAlignment="1">
      <alignment horizontal="center" vertical="center"/>
    </xf>
  </cellXfs>
  <cellStyles count="4">
    <cellStyle name="Hipervínculo" xfId="3" builtinId="8"/>
    <cellStyle name="Moneda" xfId="1" builtinId="4"/>
    <cellStyle name="Normal" xfId="0" builtinId="0"/>
    <cellStyle name="Porcentaje" xfId="2" builtinId="5"/>
  </cellStyles>
  <dxfs count="299">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ill>
        <patternFill>
          <bgColor theme="7" tint="0.59996337778862885"/>
        </patternFill>
      </fill>
    </dxf>
    <dxf>
      <fill>
        <patternFill>
          <bgColor theme="8" tint="0.39994506668294322"/>
        </patternFill>
      </fill>
    </dxf>
    <dxf>
      <fill>
        <patternFill>
          <bgColor theme="0" tint="-0.14996795556505021"/>
        </patternFill>
      </fill>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9" formatCode="d/mm/yyyy"/>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9" formatCode="d/mm/yyyy"/>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66" formatCode="_-&quot;$&quot;\ * #,##0_-;\-&quot;$&quot;\ * #,##0_-;_-&quot;$&quot;\ * &quot;-&quot;??_-;_-@_-"/>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66" formatCode="_-&quot;$&quot;\ * #,##0_-;\-&quot;$&quot;\ * #,##0_-;_-&quot;$&quot;\ * &quot;-&quot;??_-;_-@_-"/>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66" formatCode="_-&quot;$&quot;\ * #,##0_-;\-&quot;$&quot;\ * #,##0_-;_-&quot;$&quot;\ * &quot;-&quot;??_-;_-@_-"/>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 formatCode="0"/>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9" formatCode="d/mm/yyyy"/>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numFmt numFmtId="19" formatCode="d/mm/yyyy"/>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ertAlign val="baseline"/>
        <sz val="10"/>
        <color theme="1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alibri"/>
        <family val="2"/>
        <scheme val="minor"/>
      </font>
    </dxf>
    <dxf>
      <border outline="0">
        <bottom style="thin">
          <color theme="0" tint="-0.24994659260841701"/>
        </bottom>
      </border>
    </dxf>
    <dxf>
      <font>
        <b/>
        <i val="0"/>
        <strike val="0"/>
        <condense val="0"/>
        <extend val="0"/>
        <outline val="0"/>
        <shadow val="0"/>
        <u val="none"/>
        <vertAlign val="baseline"/>
        <sz val="10"/>
        <color auto="1"/>
        <name val="Calibri"/>
        <family val="2"/>
        <scheme val="minor"/>
      </font>
      <alignment horizontal="center" vertical="center" textRotation="9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Arial Narrow"/>
        <family val="2"/>
        <scheme val="none"/>
      </font>
      <numFmt numFmtId="13" formatCode="0%"/>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13" formatCode="0%"/>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indexed="64"/>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ertAlign val="baseline"/>
        <sz val="10"/>
        <color theme="10"/>
        <name val="Arial Narrow"/>
        <family val="2"/>
        <scheme val="none"/>
      </font>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3" formatCode="#,##0"/>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3" formatCode="#,##0"/>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3" formatCode="#,##0"/>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3" formatCode="#,##0"/>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3" formatCode="#,##0"/>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3" formatCode="#,##0"/>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3" formatCode="#,##0"/>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3" formatCode="#,##0"/>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3" formatCode="#,##0"/>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3" formatCode="#,##0"/>
      <alignment horizontal="center"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3" formatCode="#,##0"/>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169" formatCode="dd/mm/yy;@"/>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numFmt numFmtId="169" formatCode="dd/mm/yy;@"/>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Narrow"/>
        <family val="2"/>
        <scheme val="none"/>
      </font>
      <alignment horizontal="general" vertical="center" textRotation="0" wrapText="0" indent="0" justifyLastLine="0" shrinkToFit="0" readingOrder="0"/>
    </dxf>
    <dxf>
      <border outline="0">
        <bottom style="thin">
          <color theme="0" tint="-0.24994659260841701"/>
        </bottom>
      </border>
    </dxf>
    <dxf>
      <font>
        <b/>
        <i val="0"/>
        <strike val="0"/>
        <condense val="0"/>
        <extend val="0"/>
        <outline val="0"/>
        <shadow val="0"/>
        <u val="none"/>
        <vertAlign val="baseline"/>
        <sz val="10"/>
        <color auto="1"/>
        <name val="Arial Narrow"/>
        <family val="2"/>
        <scheme val="none"/>
      </font>
      <fill>
        <patternFill patternType="solid">
          <fgColor indexed="64"/>
          <bgColor theme="0" tint="-0.14999847407452621"/>
        </patternFill>
      </fill>
      <alignment horizontal="center" vertical="center" textRotation="9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Arial"/>
        <family val="2"/>
        <scheme val="none"/>
      </font>
      <numFmt numFmtId="1" formatCode="0"/>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0"/>
        <color theme="1"/>
        <name val="Arial"/>
        <family val="2"/>
        <scheme val="none"/>
      </font>
      <numFmt numFmtId="19" formatCode="d/mm/yyyy"/>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0.000%"/>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5" formatCode="_-[$$-240A]\ * #,##0_-;\-[$$-240A]\ * #,##0_-;_-[$$-240A]\ * &quot;-&quot;??_-;_-@_-"/>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5" formatCode="_-[$$-240A]\ * #,##0_-;\-[$$-240A]\ * #,##0_-;_-[$$-240A]\ * &quot;-&quot;??_-;_-@_-"/>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5" formatCode="_-[$$-240A]\ * #,##0_-;\-[$$-240A]\ * #,##0_-;_-[$$-240A]\ *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5" formatCode="_-[$$-240A]\ * #,##0_-;\-[$$-240A]\ * #,##0_-;_-[$$-240A]\ * &quot;-&quot;??_-;_-@_-"/>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4"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5" formatCode="_-[$$-240A]\ * #,##0_-;\-[$$-240A]\ * #,##0_-;_-[$$-240A]\ * &quot;-&quot;??_-;_-@_-"/>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9" formatCode="d/mm/yyyy"/>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9" formatCode="d/mm/yyyy"/>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9" formatCode="d/mm/yyyy"/>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9" formatCode="dd/mm/yy;@"/>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9" formatCode="dd/mm/yy;@"/>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9" formatCode="dd/mm/yy;@"/>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9" formatCode="dd/mm/yy;@"/>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9" formatCode="dd/mm/yy;@"/>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9" formatCode="dd/mm/yy;@"/>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 formatCode="#,##0"/>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9" formatCode="dd/mm/yy;@"/>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9" formatCode="dd/mm/yy;@"/>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outline="0">
        <left style="thin">
          <color theme="0" tint="-0.24994659260841701"/>
        </left>
        <bottom style="thin">
          <color theme="0" tint="-0.24994659260841701"/>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theme="1"/>
        <name val="Arial"/>
        <family val="2"/>
        <scheme val="none"/>
      </font>
      <fill>
        <patternFill patternType="solid">
          <fgColor indexed="64"/>
          <bgColor theme="6" tint="0.79998168889431442"/>
        </patternFill>
      </fill>
      <alignment horizontal="center" vertical="center" textRotation="9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7265600245111408E-2"/>
          <c:y val="3.0401801701734867E-2"/>
        </c:manualLayout>
      </c:layout>
      <c:overlay val="0"/>
      <c:spPr>
        <a:noFill/>
        <a:ln>
          <a:noFill/>
        </a:ln>
        <a:effectLst/>
      </c:spPr>
      <c:txPr>
        <a:bodyPr rot="0" spcFirstLastPara="1" vertOverflow="ellipsis" vert="horz" wrap="square" anchor="ctr" anchorCtr="1"/>
        <a:lstStyle/>
        <a:p>
          <a:pPr>
            <a:defRPr sz="144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pieChart>
        <c:varyColors val="1"/>
        <c:ser>
          <c:idx val="0"/>
          <c:order val="0"/>
          <c:tx>
            <c:v>Tipo de Inversion Vias 5G</c:v>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1EF-4F8A-BBAE-F4345D4DF64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41EF-4F8A-BBAE-F4345D4DF64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1EF-4F8A-BBAE-F4345D4DF64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41EF-4F8A-BBAE-F4345D4DF64E}"/>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Arial" panose="020B0604020202020204" pitchFamily="34" charset="0"/>
                      <a:ea typeface="+mn-ea"/>
                      <a:cs typeface="Arial" panose="020B0604020202020204" pitchFamily="34" charset="0"/>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41EF-4F8A-BBAE-F4345D4DF64E}"/>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Arial" panose="020B0604020202020204" pitchFamily="34" charset="0"/>
                      <a:ea typeface="+mn-ea"/>
                      <a:cs typeface="Arial" panose="020B0604020202020204" pitchFamily="34" charset="0"/>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6-41EF-4F8A-BBAE-F4345D4DF64E}"/>
                </c:ext>
              </c:extLst>
            </c:dLbl>
            <c:dLbl>
              <c:idx val="2"/>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solidFill>
                      <a:latin typeface="Arial" panose="020B0604020202020204" pitchFamily="34" charset="0"/>
                      <a:ea typeface="+mn-ea"/>
                      <a:cs typeface="Arial" panose="020B0604020202020204" pitchFamily="34" charset="0"/>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7-41EF-4F8A-BBAE-F4345D4DF64E}"/>
                </c:ext>
              </c:extLst>
            </c:dLbl>
            <c:dLbl>
              <c:idx val="3"/>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Arial" panose="020B0604020202020204" pitchFamily="34" charset="0"/>
                      <a:ea typeface="+mn-ea"/>
                      <a:cs typeface="Arial" panose="020B0604020202020204" pitchFamily="34" charset="0"/>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8-41EF-4F8A-BBAE-F4345D4DF64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Vía nueva (Km)</c:v>
              </c:pt>
              <c:pt idx="1">
                <c:v>Segunda calzada (Km)</c:v>
              </c:pt>
              <c:pt idx="2">
                <c:v>Ampliación (Km)</c:v>
              </c:pt>
              <c:pt idx="3">
                <c:v>Rehabilitación y mantenimiento (Km)</c:v>
              </c:pt>
            </c:strLit>
          </c:cat>
          <c:val>
            <c:numLit>
              <c:formatCode>General</c:formatCode>
              <c:ptCount val="4"/>
              <c:pt idx="0">
                <c:v>8.392793679433555E-2</c:v>
              </c:pt>
              <c:pt idx="1">
                <c:v>0.33794435787382565</c:v>
              </c:pt>
              <c:pt idx="2">
                <c:v>5.3127021879584829E-3</c:v>
              </c:pt>
              <c:pt idx="3">
                <c:v>0.57281500314388034</c:v>
              </c:pt>
            </c:numLit>
          </c:val>
          <c:extLst>
            <c:ext xmlns:c16="http://schemas.microsoft.com/office/drawing/2014/chart" uri="{C3380CC4-5D6E-409C-BE32-E72D297353CC}">
              <c16:uniqueId val="{00000000-41EF-4F8A-BBAE-F4345D4DF64E}"/>
            </c:ext>
          </c:extLst>
        </c:ser>
        <c:ser>
          <c:idx val="1"/>
          <c:order val="1"/>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41EF-4F8A-BBAE-F4345D4DF64E}"/>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Arial" panose="020B0604020202020204" pitchFamily="34" charset="0"/>
                      <a:ea typeface="+mn-ea"/>
                      <a:cs typeface="Arial" panose="020B0604020202020204" pitchFamily="34" charset="0"/>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41EF-4F8A-BBAE-F4345D4DF64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Vía nueva (Km)</c:v>
              </c:pt>
              <c:pt idx="1">
                <c:v>Segunda calzada (Km)</c:v>
              </c:pt>
              <c:pt idx="2">
                <c:v>Ampliación (Km)</c:v>
              </c:pt>
              <c:pt idx="3">
                <c:v>Rehabilitación y mantenimiento (Km)</c:v>
              </c:pt>
            </c:strLit>
          </c:cat>
          <c:val>
            <c:numLit>
              <c:formatCode>General</c:formatCode>
              <c:ptCount val="1"/>
              <c:pt idx="0">
                <c:v>0</c:v>
              </c:pt>
            </c:numLit>
          </c:val>
          <c:extLst>
            <c:ext xmlns:c16="http://schemas.microsoft.com/office/drawing/2014/chart" uri="{C3380CC4-5D6E-409C-BE32-E72D297353CC}">
              <c16:uniqueId val="{00000001-41EF-4F8A-BBAE-F4345D4DF64E}"/>
            </c:ext>
          </c:extLst>
        </c:ser>
        <c:ser>
          <c:idx val="2"/>
          <c:order val="2"/>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41EF-4F8A-BBAE-F4345D4DF64E}"/>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Arial" panose="020B0604020202020204" pitchFamily="34" charset="0"/>
                      <a:ea typeface="+mn-ea"/>
                      <a:cs typeface="Arial" panose="020B0604020202020204" pitchFamily="34" charset="0"/>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41EF-4F8A-BBAE-F4345D4DF64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Vía nueva (Km)</c:v>
              </c:pt>
              <c:pt idx="1">
                <c:v>Segunda calzada (Km)</c:v>
              </c:pt>
              <c:pt idx="2">
                <c:v>Ampliación (Km)</c:v>
              </c:pt>
              <c:pt idx="3">
                <c:v>Rehabilitación y mantenimiento (Km)</c:v>
              </c:pt>
            </c:strLit>
          </c:cat>
          <c:val>
            <c:numLit>
              <c:formatCode>General</c:formatCode>
              <c:ptCount val="1"/>
              <c:pt idx="0">
                <c:v>0</c:v>
              </c:pt>
            </c:numLit>
          </c:val>
          <c:extLst>
            <c:ext xmlns:c16="http://schemas.microsoft.com/office/drawing/2014/chart" uri="{C3380CC4-5D6E-409C-BE32-E72D297353CC}">
              <c16:uniqueId val="{00000002-41EF-4F8A-BBAE-F4345D4DF64E}"/>
            </c:ext>
          </c:extLst>
        </c:ser>
        <c:ser>
          <c:idx val="3"/>
          <c:order val="3"/>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41EF-4F8A-BBAE-F4345D4DF64E}"/>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Arial" panose="020B0604020202020204" pitchFamily="34" charset="0"/>
                      <a:ea typeface="+mn-ea"/>
                      <a:cs typeface="Arial" panose="020B0604020202020204" pitchFamily="34" charset="0"/>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B-41EF-4F8A-BBAE-F4345D4DF64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Vía nueva (Km)</c:v>
              </c:pt>
              <c:pt idx="1">
                <c:v>Segunda calzada (Km)</c:v>
              </c:pt>
              <c:pt idx="2">
                <c:v>Ampliación (Km)</c:v>
              </c:pt>
              <c:pt idx="3">
                <c:v>Rehabilitación y mantenimiento (Km)</c:v>
              </c:pt>
            </c:strLit>
          </c:cat>
          <c:val>
            <c:numLit>
              <c:formatCode>General</c:formatCode>
              <c:ptCount val="1"/>
              <c:pt idx="0">
                <c:v>0</c:v>
              </c:pt>
            </c:numLit>
          </c:val>
          <c:extLst>
            <c:ext xmlns:c16="http://schemas.microsoft.com/office/drawing/2014/chart" uri="{C3380CC4-5D6E-409C-BE32-E72D297353CC}">
              <c16:uniqueId val="{00000003-41EF-4F8A-BBAE-F4345D4DF64E}"/>
            </c:ext>
          </c:extLst>
        </c:ser>
        <c:ser>
          <c:idx val="4"/>
          <c:order val="4"/>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41EF-4F8A-BBAE-F4345D4DF64E}"/>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Arial" panose="020B0604020202020204" pitchFamily="34" charset="0"/>
                      <a:ea typeface="+mn-ea"/>
                      <a:cs typeface="Arial" panose="020B0604020202020204" pitchFamily="34" charset="0"/>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41EF-4F8A-BBAE-F4345D4DF64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Vía nueva (Km)</c:v>
              </c:pt>
              <c:pt idx="1">
                <c:v>Segunda calzada (Km)</c:v>
              </c:pt>
              <c:pt idx="2">
                <c:v>Ampliación (Km)</c:v>
              </c:pt>
              <c:pt idx="3">
                <c:v>Rehabilitación y mantenimiento (Km)</c:v>
              </c:pt>
            </c:strLit>
          </c:cat>
          <c:val>
            <c:numLit>
              <c:formatCode>General</c:formatCode>
              <c:ptCount val="1"/>
              <c:pt idx="0">
                <c:v>0</c:v>
              </c:pt>
            </c:numLit>
          </c:val>
          <c:extLst>
            <c:ext xmlns:c16="http://schemas.microsoft.com/office/drawing/2014/chart" uri="{C3380CC4-5D6E-409C-BE32-E72D297353CC}">
              <c16:uniqueId val="{00000004-41EF-4F8A-BBAE-F4345D4DF64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802822</xdr:colOff>
      <xdr:row>30</xdr:row>
      <xdr:rowOff>149688</xdr:rowOff>
    </xdr:from>
    <xdr:to>
      <xdr:col>16</xdr:col>
      <xdr:colOff>394607</xdr:colOff>
      <xdr:row>52</xdr:row>
      <xdr:rowOff>136072</xdr:rowOff>
    </xdr:to>
    <xdr:graphicFrame macro="">
      <xdr:nvGraphicFramePr>
        <xdr:cNvPr id="2" name="Gráfico 1">
          <a:extLst>
            <a:ext uri="{FF2B5EF4-FFF2-40B4-BE49-F238E27FC236}">
              <a16:creationId xmlns:a16="http://schemas.microsoft.com/office/drawing/2014/main" id="{E5D6840D-2FD2-46A2-89BE-C1634C0A8A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44</xdr:col>
      <xdr:colOff>83425</xdr:colOff>
      <xdr:row>26</xdr:row>
      <xdr:rowOff>25977</xdr:rowOff>
    </xdr:from>
    <xdr:to>
      <xdr:col>44</xdr:col>
      <xdr:colOff>85355</xdr:colOff>
      <xdr:row>28</xdr:row>
      <xdr:rowOff>189180</xdr:rowOff>
    </xdr:to>
    <xdr:cxnSp macro="">
      <xdr:nvCxnSpPr>
        <xdr:cNvPr id="4" name="Conector recto de flecha 3">
          <a:extLst>
            <a:ext uri="{FF2B5EF4-FFF2-40B4-BE49-F238E27FC236}">
              <a16:creationId xmlns:a16="http://schemas.microsoft.com/office/drawing/2014/main" id="{4FB2CC82-F927-41F6-ADE4-4CF90C529F12}"/>
            </a:ext>
          </a:extLst>
        </xdr:cNvPr>
        <xdr:cNvCxnSpPr>
          <a:stCxn id="252" idx="2"/>
          <a:endCxn id="259" idx="0"/>
        </xdr:cNvCxnSpPr>
      </xdr:nvCxnSpPr>
      <xdr:spPr>
        <a:xfrm>
          <a:off x="32936016" y="5740977"/>
          <a:ext cx="1930" cy="544203"/>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14</xdr:col>
      <xdr:colOff>751155</xdr:colOff>
      <xdr:row>33</xdr:row>
      <xdr:rowOff>5969</xdr:rowOff>
    </xdr:from>
    <xdr:to>
      <xdr:col>15</xdr:col>
      <xdr:colOff>65630</xdr:colOff>
      <xdr:row>35</xdr:row>
      <xdr:rowOff>11226</xdr:rowOff>
    </xdr:to>
    <xdr:cxnSp macro="">
      <xdr:nvCxnSpPr>
        <xdr:cNvPr id="7" name="Conector: angular 6">
          <a:extLst>
            <a:ext uri="{FF2B5EF4-FFF2-40B4-BE49-F238E27FC236}">
              <a16:creationId xmlns:a16="http://schemas.microsoft.com/office/drawing/2014/main" id="{8D8766BF-7CF4-4179-B211-80FA51CF2606}"/>
            </a:ext>
          </a:extLst>
        </xdr:cNvPr>
        <xdr:cNvCxnSpPr>
          <a:stCxn id="115" idx="0"/>
          <a:endCxn id="116" idx="1"/>
        </xdr:cNvCxnSpPr>
      </xdr:nvCxnSpPr>
      <xdr:spPr>
        <a:xfrm rot="5400000" flipH="1" flipV="1">
          <a:off x="9200514" y="7177610"/>
          <a:ext cx="386257" cy="76475"/>
        </a:xfrm>
        <a:prstGeom prst="bentConnector2">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492247</xdr:colOff>
      <xdr:row>49</xdr:row>
      <xdr:rowOff>47433</xdr:rowOff>
    </xdr:from>
    <xdr:to>
      <xdr:col>21</xdr:col>
      <xdr:colOff>669583</xdr:colOff>
      <xdr:row>49</xdr:row>
      <xdr:rowOff>49546</xdr:rowOff>
    </xdr:to>
    <xdr:cxnSp macro="">
      <xdr:nvCxnSpPr>
        <xdr:cNvPr id="8" name="Conector: angular 7">
          <a:extLst>
            <a:ext uri="{FF2B5EF4-FFF2-40B4-BE49-F238E27FC236}">
              <a16:creationId xmlns:a16="http://schemas.microsoft.com/office/drawing/2014/main" id="{A3C15544-E265-419D-88FF-EFA8C71C57A5}"/>
            </a:ext>
          </a:extLst>
        </xdr:cNvPr>
        <xdr:cNvCxnSpPr>
          <a:stCxn id="9" idx="3"/>
          <a:endCxn id="117" idx="1"/>
        </xdr:cNvCxnSpPr>
      </xdr:nvCxnSpPr>
      <xdr:spPr>
        <a:xfrm>
          <a:off x="9858497" y="10112183"/>
          <a:ext cx="4320711" cy="21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120772</xdr:colOff>
      <xdr:row>48</xdr:row>
      <xdr:rowOff>104583</xdr:rowOff>
    </xdr:from>
    <xdr:to>
      <xdr:col>15</xdr:col>
      <xdr:colOff>492247</xdr:colOff>
      <xdr:row>49</xdr:row>
      <xdr:rowOff>180783</xdr:rowOff>
    </xdr:to>
    <xdr:sp macro="" textlink="">
      <xdr:nvSpPr>
        <xdr:cNvPr id="9" name="Rectángulo 8">
          <a:extLst>
            <a:ext uri="{FF2B5EF4-FFF2-40B4-BE49-F238E27FC236}">
              <a16:creationId xmlns:a16="http://schemas.microsoft.com/office/drawing/2014/main" id="{DF6738F9-0DEB-4E86-9C47-00705E4735CA}"/>
            </a:ext>
          </a:extLst>
        </xdr:cNvPr>
        <xdr:cNvSpPr/>
      </xdr:nvSpPr>
      <xdr:spPr>
        <a:xfrm>
          <a:off x="9487022" y="9978833"/>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5</xdr:col>
      <xdr:colOff>510992</xdr:colOff>
      <xdr:row>25</xdr:row>
      <xdr:rowOff>76502</xdr:rowOff>
    </xdr:from>
    <xdr:to>
      <xdr:col>6</xdr:col>
      <xdr:colOff>356966</xdr:colOff>
      <xdr:row>31</xdr:row>
      <xdr:rowOff>167746</xdr:rowOff>
    </xdr:to>
    <xdr:cxnSp macro="">
      <xdr:nvCxnSpPr>
        <xdr:cNvPr id="10" name="Conector: angular 9">
          <a:extLst>
            <a:ext uri="{FF2B5EF4-FFF2-40B4-BE49-F238E27FC236}">
              <a16:creationId xmlns:a16="http://schemas.microsoft.com/office/drawing/2014/main" id="{A0FB0956-94C1-440B-BF9C-B1AC03B30EB1}"/>
            </a:ext>
          </a:extLst>
        </xdr:cNvPr>
        <xdr:cNvCxnSpPr>
          <a:stCxn id="15" idx="3"/>
          <a:endCxn id="22" idx="1"/>
        </xdr:cNvCxnSpPr>
      </xdr:nvCxnSpPr>
      <xdr:spPr>
        <a:xfrm>
          <a:off x="3003367" y="5569252"/>
          <a:ext cx="496849" cy="1234244"/>
        </a:xfrm>
        <a:prstGeom prst="bentConnector3">
          <a:avLst/>
        </a:prstGeom>
        <a:ln>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4</xdr:col>
      <xdr:colOff>74087</xdr:colOff>
      <xdr:row>9</xdr:row>
      <xdr:rowOff>71662</xdr:rowOff>
    </xdr:from>
    <xdr:to>
      <xdr:col>5</xdr:col>
      <xdr:colOff>536087</xdr:colOff>
      <xdr:row>18</xdr:row>
      <xdr:rowOff>127000</xdr:rowOff>
    </xdr:to>
    <xdr:sp macro="" textlink="">
      <xdr:nvSpPr>
        <xdr:cNvPr id="11" name="Rectángulo: esquinas redondeadas 10">
          <a:extLst>
            <a:ext uri="{FF2B5EF4-FFF2-40B4-BE49-F238E27FC236}">
              <a16:creationId xmlns:a16="http://schemas.microsoft.com/office/drawing/2014/main" id="{7C88519A-D7D4-4C53-85E1-3C421DFDC1D3}"/>
            </a:ext>
          </a:extLst>
        </xdr:cNvPr>
        <xdr:cNvSpPr/>
      </xdr:nvSpPr>
      <xdr:spPr>
        <a:xfrm>
          <a:off x="1804462" y="2421162"/>
          <a:ext cx="1224000" cy="1865088"/>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marL="0" indent="0" algn="ctr"/>
          <a:r>
            <a:rPr lang="es-CO" sz="1100">
              <a:solidFill>
                <a:schemeClr val="dk1"/>
              </a:solidFill>
              <a:latin typeface="+mn-lt"/>
              <a:ea typeface="+mn-ea"/>
              <a:cs typeface="+mn-cs"/>
            </a:rPr>
            <a:t>La entidad estatal recibe la propuesta del proponente documentación ley 1508 de 2012- </a:t>
          </a:r>
          <a:r>
            <a:rPr lang="es-ES_tradnl" sz="1100">
              <a:solidFill>
                <a:schemeClr val="dk1"/>
              </a:solidFill>
              <a:latin typeface="+mn-lt"/>
              <a:ea typeface="+mn-ea"/>
              <a:cs typeface="+mn-cs"/>
            </a:rPr>
            <a:t>Decreto 1467 de 2012 Art. 20</a:t>
          </a:r>
          <a:endParaRPr lang="es-CO" sz="1100">
            <a:solidFill>
              <a:schemeClr val="dk1"/>
            </a:solidFill>
            <a:latin typeface="+mn-lt"/>
            <a:ea typeface="+mn-ea"/>
            <a:cs typeface="+mn-cs"/>
          </a:endParaRPr>
        </a:p>
      </xdr:txBody>
    </xdr:sp>
    <xdr:clientData/>
  </xdr:twoCellAnchor>
  <xdr:twoCellAnchor>
    <xdr:from>
      <xdr:col>4</xdr:col>
      <xdr:colOff>112492</xdr:colOff>
      <xdr:row>21</xdr:row>
      <xdr:rowOff>105378</xdr:rowOff>
    </xdr:from>
    <xdr:to>
      <xdr:col>5</xdr:col>
      <xdr:colOff>510992</xdr:colOff>
      <xdr:row>29</xdr:row>
      <xdr:rowOff>47626</xdr:rowOff>
    </xdr:to>
    <xdr:sp macro="" textlink="">
      <xdr:nvSpPr>
        <xdr:cNvPr id="15" name="Rectángulo: esquinas redondeadas 14">
          <a:extLst>
            <a:ext uri="{FF2B5EF4-FFF2-40B4-BE49-F238E27FC236}">
              <a16:creationId xmlns:a16="http://schemas.microsoft.com/office/drawing/2014/main" id="{DBE9AF03-804A-4BDE-839D-6BAF646A3ECF}"/>
            </a:ext>
          </a:extLst>
        </xdr:cNvPr>
        <xdr:cNvSpPr/>
      </xdr:nvSpPr>
      <xdr:spPr>
        <a:xfrm>
          <a:off x="1842867" y="4836128"/>
          <a:ext cx="1160500" cy="1466248"/>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es-CO" sz="1100"/>
            <a:t>Se considera si es de interés publico y es coherente con el plan de desarrollo nacional</a:t>
          </a:r>
        </a:p>
      </xdr:txBody>
    </xdr:sp>
    <xdr:clientData/>
  </xdr:twoCellAnchor>
  <xdr:twoCellAnchor>
    <xdr:from>
      <xdr:col>4</xdr:col>
      <xdr:colOff>686087</xdr:colOff>
      <xdr:row>18</xdr:row>
      <xdr:rowOff>127000</xdr:rowOff>
    </xdr:from>
    <xdr:to>
      <xdr:col>4</xdr:col>
      <xdr:colOff>692742</xdr:colOff>
      <xdr:row>21</xdr:row>
      <xdr:rowOff>105378</xdr:rowOff>
    </xdr:to>
    <xdr:cxnSp macro="">
      <xdr:nvCxnSpPr>
        <xdr:cNvPr id="17" name="Conector recto de flecha 16">
          <a:extLst>
            <a:ext uri="{FF2B5EF4-FFF2-40B4-BE49-F238E27FC236}">
              <a16:creationId xmlns:a16="http://schemas.microsoft.com/office/drawing/2014/main" id="{232C5656-EC5D-41E1-B3D6-8F643B54EE31}"/>
            </a:ext>
          </a:extLst>
        </xdr:cNvPr>
        <xdr:cNvCxnSpPr>
          <a:cxnSpLocks/>
          <a:stCxn id="11" idx="2"/>
          <a:endCxn id="15" idx="0"/>
        </xdr:cNvCxnSpPr>
      </xdr:nvCxnSpPr>
      <xdr:spPr>
        <a:xfrm>
          <a:off x="2416462" y="4286250"/>
          <a:ext cx="6655" cy="549878"/>
        </a:xfrm>
        <a:prstGeom prst="straightConnector1">
          <a:avLst/>
        </a:prstGeom>
        <a:ln>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510992</xdr:colOff>
      <xdr:row>18</xdr:row>
      <xdr:rowOff>65088</xdr:rowOff>
    </xdr:from>
    <xdr:to>
      <xdr:col>6</xdr:col>
      <xdr:colOff>359688</xdr:colOff>
      <xdr:row>25</xdr:row>
      <xdr:rowOff>76502</xdr:rowOff>
    </xdr:to>
    <xdr:cxnSp macro="">
      <xdr:nvCxnSpPr>
        <xdr:cNvPr id="19" name="Conector: angular 18">
          <a:extLst>
            <a:ext uri="{FF2B5EF4-FFF2-40B4-BE49-F238E27FC236}">
              <a16:creationId xmlns:a16="http://schemas.microsoft.com/office/drawing/2014/main" id="{08530D12-E6EB-4B6F-A3C7-B757FE903236}"/>
            </a:ext>
          </a:extLst>
        </xdr:cNvPr>
        <xdr:cNvCxnSpPr>
          <a:stCxn id="15" idx="3"/>
          <a:endCxn id="21" idx="1"/>
        </xdr:cNvCxnSpPr>
      </xdr:nvCxnSpPr>
      <xdr:spPr>
        <a:xfrm flipV="1">
          <a:off x="3003367" y="4224338"/>
          <a:ext cx="499571" cy="1344914"/>
        </a:xfrm>
        <a:prstGeom prst="bentConnector3">
          <a:avLst/>
        </a:prstGeom>
        <a:ln>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587374</xdr:colOff>
      <xdr:row>18</xdr:row>
      <xdr:rowOff>3174</xdr:rowOff>
    </xdr:from>
    <xdr:to>
      <xdr:col>6</xdr:col>
      <xdr:colOff>333374</xdr:colOff>
      <xdr:row>19</xdr:row>
      <xdr:rowOff>95249</xdr:rowOff>
    </xdr:to>
    <xdr:sp macro="" textlink="">
      <xdr:nvSpPr>
        <xdr:cNvPr id="20" name="Rectángulo 19">
          <a:extLst>
            <a:ext uri="{FF2B5EF4-FFF2-40B4-BE49-F238E27FC236}">
              <a16:creationId xmlns:a16="http://schemas.microsoft.com/office/drawing/2014/main" id="{9CAEC20B-394E-488C-AFC1-151C0D185CB8}"/>
            </a:ext>
          </a:extLst>
        </xdr:cNvPr>
        <xdr:cNvSpPr/>
      </xdr:nvSpPr>
      <xdr:spPr>
        <a:xfrm>
          <a:off x="3079749" y="4162424"/>
          <a:ext cx="396875" cy="28257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s-CO" sz="1100" b="1"/>
            <a:t>NO</a:t>
          </a:r>
        </a:p>
      </xdr:txBody>
    </xdr:sp>
    <xdr:clientData/>
  </xdr:twoCellAnchor>
  <xdr:twoCellAnchor>
    <xdr:from>
      <xdr:col>6</xdr:col>
      <xdr:colOff>359688</xdr:colOff>
      <xdr:row>17</xdr:row>
      <xdr:rowOff>98425</xdr:rowOff>
    </xdr:from>
    <xdr:to>
      <xdr:col>7</xdr:col>
      <xdr:colOff>607338</xdr:colOff>
      <xdr:row>19</xdr:row>
      <xdr:rowOff>31750</xdr:rowOff>
    </xdr:to>
    <xdr:sp macro="" textlink="">
      <xdr:nvSpPr>
        <xdr:cNvPr id="21" name="Rectángulo: esquinas redondeadas 20">
          <a:extLst>
            <a:ext uri="{FF2B5EF4-FFF2-40B4-BE49-F238E27FC236}">
              <a16:creationId xmlns:a16="http://schemas.microsoft.com/office/drawing/2014/main" id="{91E88984-4BBB-4525-A462-C878FFBD03CC}"/>
            </a:ext>
          </a:extLst>
        </xdr:cNvPr>
        <xdr:cNvSpPr/>
      </xdr:nvSpPr>
      <xdr:spPr>
        <a:xfrm>
          <a:off x="10475238" y="4060825"/>
          <a:ext cx="1009650" cy="31432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es-CO" sz="1100"/>
            <a:t>Es rechazado</a:t>
          </a:r>
        </a:p>
      </xdr:txBody>
    </xdr:sp>
    <xdr:clientData/>
  </xdr:twoCellAnchor>
  <xdr:twoCellAnchor>
    <xdr:from>
      <xdr:col>6</xdr:col>
      <xdr:colOff>356966</xdr:colOff>
      <xdr:row>25</xdr:row>
      <xdr:rowOff>60324</xdr:rowOff>
    </xdr:from>
    <xdr:to>
      <xdr:col>8</xdr:col>
      <xdr:colOff>0</xdr:colOff>
      <xdr:row>38</xdr:row>
      <xdr:rowOff>84667</xdr:rowOff>
    </xdr:to>
    <xdr:sp macro="" textlink="">
      <xdr:nvSpPr>
        <xdr:cNvPr id="22" name="Rectángulo: esquinas redondeadas 21">
          <a:extLst>
            <a:ext uri="{FF2B5EF4-FFF2-40B4-BE49-F238E27FC236}">
              <a16:creationId xmlns:a16="http://schemas.microsoft.com/office/drawing/2014/main" id="{23346BBD-8400-47C5-A838-7C6565BED4B1}"/>
            </a:ext>
          </a:extLst>
        </xdr:cNvPr>
        <xdr:cNvSpPr/>
      </xdr:nvSpPr>
      <xdr:spPr>
        <a:xfrm>
          <a:off x="4844299" y="5584824"/>
          <a:ext cx="1246409" cy="2500843"/>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es-CO" sz="1100"/>
            <a:t>La entidad estatal verifica que el proyecto cumpla con los requisitos de prefactibilidad </a:t>
          </a:r>
          <a:r>
            <a:rPr lang="es-CO" sz="1100">
              <a:solidFill>
                <a:schemeClr val="dk1"/>
              </a:solidFill>
              <a:effectLst/>
              <a:latin typeface="+mn-lt"/>
              <a:ea typeface="+mn-ea"/>
              <a:cs typeface="+mn-cs"/>
            </a:rPr>
            <a:t>responderá al proponente incluyendo la información encontrada en el decreto 1467 de 2012 Art. 22</a:t>
          </a:r>
          <a:endParaRPr lang="es-CO" sz="1100"/>
        </a:p>
      </xdr:txBody>
    </xdr:sp>
    <xdr:clientData/>
  </xdr:twoCellAnchor>
  <xdr:twoCellAnchor>
    <xdr:from>
      <xdr:col>6</xdr:col>
      <xdr:colOff>418803</xdr:colOff>
      <xdr:row>20</xdr:row>
      <xdr:rowOff>151645</xdr:rowOff>
    </xdr:from>
    <xdr:to>
      <xdr:col>7</xdr:col>
      <xdr:colOff>675978</xdr:colOff>
      <xdr:row>24</xdr:row>
      <xdr:rowOff>75445</xdr:rowOff>
    </xdr:to>
    <xdr:sp macro="" textlink="">
      <xdr:nvSpPr>
        <xdr:cNvPr id="24" name="Rectángulo: esquinas redondeadas 23">
          <a:extLst>
            <a:ext uri="{FF2B5EF4-FFF2-40B4-BE49-F238E27FC236}">
              <a16:creationId xmlns:a16="http://schemas.microsoft.com/office/drawing/2014/main" id="{B4C0B93B-CE5C-4091-88CD-61CD9AA915FA}"/>
            </a:ext>
          </a:extLst>
        </xdr:cNvPr>
        <xdr:cNvSpPr/>
      </xdr:nvSpPr>
      <xdr:spPr>
        <a:xfrm>
          <a:off x="4906136" y="4723645"/>
          <a:ext cx="1019175" cy="6858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s-CO" sz="1100"/>
            <a:t>¿Requiere inversión de recursos públicos?</a:t>
          </a:r>
        </a:p>
      </xdr:txBody>
    </xdr:sp>
    <xdr:clientData/>
  </xdr:twoCellAnchor>
  <xdr:twoCellAnchor>
    <xdr:from>
      <xdr:col>7</xdr:col>
      <xdr:colOff>675978</xdr:colOff>
      <xdr:row>21</xdr:row>
      <xdr:rowOff>42860</xdr:rowOff>
    </xdr:from>
    <xdr:to>
      <xdr:col>10</xdr:col>
      <xdr:colOff>580570</xdr:colOff>
      <xdr:row>22</xdr:row>
      <xdr:rowOff>113545</xdr:rowOff>
    </xdr:to>
    <xdr:cxnSp macro="">
      <xdr:nvCxnSpPr>
        <xdr:cNvPr id="25" name="Conector: angular 24">
          <a:extLst>
            <a:ext uri="{FF2B5EF4-FFF2-40B4-BE49-F238E27FC236}">
              <a16:creationId xmlns:a16="http://schemas.microsoft.com/office/drawing/2014/main" id="{DD3B9795-BD35-433E-9B83-7F893C0E9728}"/>
            </a:ext>
          </a:extLst>
        </xdr:cNvPr>
        <xdr:cNvCxnSpPr>
          <a:stCxn id="24" idx="3"/>
          <a:endCxn id="26" idx="1"/>
        </xdr:cNvCxnSpPr>
      </xdr:nvCxnSpPr>
      <xdr:spPr>
        <a:xfrm flipV="1">
          <a:off x="5925311" y="4805360"/>
          <a:ext cx="2783259" cy="261185"/>
        </a:xfrm>
        <a:prstGeom prst="bentConnector3">
          <a:avLst>
            <a:gd name="adj1" fmla="val 50000"/>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580570</xdr:colOff>
      <xdr:row>16</xdr:row>
      <xdr:rowOff>46035</xdr:rowOff>
    </xdr:from>
    <xdr:to>
      <xdr:col>12</xdr:col>
      <xdr:colOff>258536</xdr:colOff>
      <xdr:row>26</xdr:row>
      <xdr:rowOff>39685</xdr:rowOff>
    </xdr:to>
    <xdr:sp macro="" textlink="">
      <xdr:nvSpPr>
        <xdr:cNvPr id="26" name="Rectángulo: esquinas redondeadas 25">
          <a:extLst>
            <a:ext uri="{FF2B5EF4-FFF2-40B4-BE49-F238E27FC236}">
              <a16:creationId xmlns:a16="http://schemas.microsoft.com/office/drawing/2014/main" id="{39EB3951-7905-404F-84E3-FD9EFFDE2486}"/>
            </a:ext>
          </a:extLst>
        </xdr:cNvPr>
        <xdr:cNvSpPr/>
      </xdr:nvSpPr>
      <xdr:spPr>
        <a:xfrm>
          <a:off x="15858670" y="3817935"/>
          <a:ext cx="1201966" cy="189865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solidFill>
                <a:schemeClr val="dk1"/>
              </a:solidFill>
              <a:effectLst/>
              <a:latin typeface="+mn-lt"/>
              <a:ea typeface="+mn-ea"/>
              <a:cs typeface="+mn-cs"/>
            </a:rPr>
            <a:t>Preparación de </a:t>
          </a:r>
          <a:r>
            <a:rPr lang="es-CO" sz="1100"/>
            <a:t>Documentación técnica Decreto 1467 de jul 2012 Articulo 20, Ley 1508 de 2012 Articulo 14, Decreto</a:t>
          </a:r>
          <a:r>
            <a:rPr lang="es-CO" sz="1100" baseline="0"/>
            <a:t> 1467 de 2012 art 23</a:t>
          </a:r>
        </a:p>
      </xdr:txBody>
    </xdr:sp>
    <xdr:clientData/>
  </xdr:twoCellAnchor>
  <xdr:twoCellAnchor>
    <xdr:from>
      <xdr:col>10</xdr:col>
      <xdr:colOff>541269</xdr:colOff>
      <xdr:row>6</xdr:row>
      <xdr:rowOff>103715</xdr:rowOff>
    </xdr:from>
    <xdr:to>
      <xdr:col>12</xdr:col>
      <xdr:colOff>296337</xdr:colOff>
      <xdr:row>14</xdr:row>
      <xdr:rowOff>46563</xdr:rowOff>
    </xdr:to>
    <xdr:sp macro="" textlink="">
      <xdr:nvSpPr>
        <xdr:cNvPr id="27" name="Rectángulo: esquinas redondeadas 26">
          <a:extLst>
            <a:ext uri="{FF2B5EF4-FFF2-40B4-BE49-F238E27FC236}">
              <a16:creationId xmlns:a16="http://schemas.microsoft.com/office/drawing/2014/main" id="{9AF185DF-1DF2-4D3D-8489-52751A7FEBBF}"/>
            </a:ext>
          </a:extLst>
        </xdr:cNvPr>
        <xdr:cNvSpPr/>
      </xdr:nvSpPr>
      <xdr:spPr>
        <a:xfrm>
          <a:off x="7380219" y="1761065"/>
          <a:ext cx="1279068" cy="1752598"/>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Los</a:t>
          </a:r>
          <a:r>
            <a:rPr lang="es-CO" sz="1100" baseline="0"/>
            <a:t> siguientes son los  aprovadores, en un unico orden de revision donde solo pasa al siguiente al ser aprobado</a:t>
          </a:r>
          <a:endParaRPr lang="es-CO" sz="1100"/>
        </a:p>
      </xdr:txBody>
    </xdr:sp>
    <xdr:clientData/>
  </xdr:twoCellAnchor>
  <xdr:twoCellAnchor>
    <xdr:from>
      <xdr:col>11</xdr:col>
      <xdr:colOff>418803</xdr:colOff>
      <xdr:row>14</xdr:row>
      <xdr:rowOff>46563</xdr:rowOff>
    </xdr:from>
    <xdr:to>
      <xdr:col>11</xdr:col>
      <xdr:colOff>419553</xdr:colOff>
      <xdr:row>16</xdr:row>
      <xdr:rowOff>46035</xdr:rowOff>
    </xdr:to>
    <xdr:cxnSp macro="">
      <xdr:nvCxnSpPr>
        <xdr:cNvPr id="28" name="Conector recto de flecha 27">
          <a:extLst>
            <a:ext uri="{FF2B5EF4-FFF2-40B4-BE49-F238E27FC236}">
              <a16:creationId xmlns:a16="http://schemas.microsoft.com/office/drawing/2014/main" id="{272C3DCD-E688-4C7E-B7C2-CD6C4D354989}"/>
            </a:ext>
          </a:extLst>
        </xdr:cNvPr>
        <xdr:cNvCxnSpPr>
          <a:stCxn id="26" idx="0"/>
          <a:endCxn id="27" idx="2"/>
        </xdr:cNvCxnSpPr>
      </xdr:nvCxnSpPr>
      <xdr:spPr>
        <a:xfrm flipH="1" flipV="1">
          <a:off x="8019753" y="3513663"/>
          <a:ext cx="750" cy="380472"/>
        </a:xfrm>
        <a:prstGeom prst="straightConnector1">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12</xdr:col>
      <xdr:colOff>359833</xdr:colOff>
      <xdr:row>8</xdr:row>
      <xdr:rowOff>218626</xdr:rowOff>
    </xdr:from>
    <xdr:to>
      <xdr:col>14</xdr:col>
      <xdr:colOff>137583</xdr:colOff>
      <xdr:row>17</xdr:row>
      <xdr:rowOff>158754</xdr:rowOff>
    </xdr:to>
    <xdr:sp macro="" textlink="">
      <xdr:nvSpPr>
        <xdr:cNvPr id="31" name="Rectángulo: esquinas redondeadas 30">
          <a:extLst>
            <a:ext uri="{FF2B5EF4-FFF2-40B4-BE49-F238E27FC236}">
              <a16:creationId xmlns:a16="http://schemas.microsoft.com/office/drawing/2014/main" id="{59DD7438-4013-4CE3-9B0C-4FCF04F0FDD2}"/>
            </a:ext>
          </a:extLst>
        </xdr:cNvPr>
        <xdr:cNvSpPr/>
      </xdr:nvSpPr>
      <xdr:spPr>
        <a:xfrm>
          <a:off x="8722783" y="2371276"/>
          <a:ext cx="1301750" cy="1826078"/>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Min de planeación, </a:t>
          </a:r>
          <a:endParaRPr lang="es-CO">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a:t>Unidad nacional de gestión de riesgo, Min </a:t>
          </a:r>
          <a:r>
            <a:rPr lang="es-CO" sz="1100">
              <a:solidFill>
                <a:schemeClr val="dk1"/>
              </a:solidFill>
              <a:effectLst/>
              <a:latin typeface="+mn-lt"/>
              <a:ea typeface="+mn-ea"/>
              <a:cs typeface="+mn-cs"/>
            </a:rPr>
            <a:t>de hacienda y crédito publico,</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Dep. nacional de planeación</a:t>
          </a:r>
          <a:endParaRPr lang="es-CO">
            <a:effectLst/>
          </a:endParaRPr>
        </a:p>
        <a:p>
          <a:pPr algn="ctr"/>
          <a:endParaRPr lang="es-CO" sz="1100"/>
        </a:p>
      </xdr:txBody>
    </xdr:sp>
    <xdr:clientData/>
  </xdr:twoCellAnchor>
  <xdr:twoCellAnchor>
    <xdr:from>
      <xdr:col>7</xdr:col>
      <xdr:colOff>675978</xdr:colOff>
      <xdr:row>22</xdr:row>
      <xdr:rowOff>113545</xdr:rowOff>
    </xdr:from>
    <xdr:to>
      <xdr:col>9</xdr:col>
      <xdr:colOff>377371</xdr:colOff>
      <xdr:row>38</xdr:row>
      <xdr:rowOff>185055</xdr:rowOff>
    </xdr:to>
    <xdr:cxnSp macro="">
      <xdr:nvCxnSpPr>
        <xdr:cNvPr id="44" name="Conector: angular 43">
          <a:extLst>
            <a:ext uri="{FF2B5EF4-FFF2-40B4-BE49-F238E27FC236}">
              <a16:creationId xmlns:a16="http://schemas.microsoft.com/office/drawing/2014/main" id="{E98A72AC-AB96-4D7E-9570-9A60A47A89AC}"/>
            </a:ext>
          </a:extLst>
        </xdr:cNvPr>
        <xdr:cNvCxnSpPr>
          <a:cxnSpLocks/>
          <a:stCxn id="24" idx="3"/>
          <a:endCxn id="45" idx="1"/>
        </xdr:cNvCxnSpPr>
      </xdr:nvCxnSpPr>
      <xdr:spPr>
        <a:xfrm>
          <a:off x="5925311" y="5066545"/>
          <a:ext cx="1818060" cy="3119510"/>
        </a:xfrm>
        <a:prstGeom prst="bentConnector3">
          <a:avLst>
            <a:gd name="adj1" fmla="val 50000"/>
          </a:avLst>
        </a:prstGeom>
        <a:ln>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377371</xdr:colOff>
      <xdr:row>38</xdr:row>
      <xdr:rowOff>51705</xdr:rowOff>
    </xdr:from>
    <xdr:to>
      <xdr:col>9</xdr:col>
      <xdr:colOff>748846</xdr:colOff>
      <xdr:row>39</xdr:row>
      <xdr:rowOff>127905</xdr:rowOff>
    </xdr:to>
    <xdr:sp macro="" textlink="">
      <xdr:nvSpPr>
        <xdr:cNvPr id="45" name="Rectángulo 44">
          <a:extLst>
            <a:ext uri="{FF2B5EF4-FFF2-40B4-BE49-F238E27FC236}">
              <a16:creationId xmlns:a16="http://schemas.microsoft.com/office/drawing/2014/main" id="{29784D83-5B30-469D-A0D6-15DA5EB93F18}"/>
            </a:ext>
          </a:extLst>
        </xdr:cNvPr>
        <xdr:cNvSpPr/>
      </xdr:nvSpPr>
      <xdr:spPr>
        <a:xfrm>
          <a:off x="14893471" y="8014605"/>
          <a:ext cx="371475" cy="266700"/>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s-CO" sz="1100" b="1"/>
            <a:t>NO</a:t>
          </a:r>
        </a:p>
      </xdr:txBody>
    </xdr:sp>
    <xdr:clientData/>
  </xdr:twoCellAnchor>
  <xdr:twoCellAnchor>
    <xdr:from>
      <xdr:col>9</xdr:col>
      <xdr:colOff>180301</xdr:colOff>
      <xdr:row>26</xdr:row>
      <xdr:rowOff>87304</xdr:rowOff>
    </xdr:from>
    <xdr:to>
      <xdr:col>10</xdr:col>
      <xdr:colOff>620701</xdr:colOff>
      <xdr:row>36</xdr:row>
      <xdr:rowOff>149225</xdr:rowOff>
    </xdr:to>
    <xdr:sp macro="" textlink="">
      <xdr:nvSpPr>
        <xdr:cNvPr id="46" name="Rectángulo: esquinas redondeadas 45">
          <a:extLst>
            <a:ext uri="{FF2B5EF4-FFF2-40B4-BE49-F238E27FC236}">
              <a16:creationId xmlns:a16="http://schemas.microsoft.com/office/drawing/2014/main" id="{624B5DA5-F98B-4AAB-A407-892B1263386D}"/>
            </a:ext>
          </a:extLst>
        </xdr:cNvPr>
        <xdr:cNvSpPr/>
      </xdr:nvSpPr>
      <xdr:spPr>
        <a:xfrm>
          <a:off x="6244551" y="5802304"/>
          <a:ext cx="1202400" cy="1966921"/>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Preparación de documentación técnica Decreto 1467 de jul 2012 Articulo 20, Ley 1508 de 2012 Articulo 14, </a:t>
          </a:r>
          <a:r>
            <a:rPr lang="es-CO" sz="1100">
              <a:solidFill>
                <a:schemeClr val="dk1"/>
              </a:solidFill>
              <a:effectLst/>
              <a:latin typeface="+mn-lt"/>
              <a:ea typeface="+mn-ea"/>
              <a:cs typeface="+mn-cs"/>
            </a:rPr>
            <a:t>Decreto</a:t>
          </a:r>
          <a:r>
            <a:rPr lang="es-CO" sz="1100" baseline="0">
              <a:solidFill>
                <a:schemeClr val="dk1"/>
              </a:solidFill>
              <a:effectLst/>
              <a:latin typeface="+mn-lt"/>
              <a:ea typeface="+mn-ea"/>
              <a:cs typeface="+mn-cs"/>
            </a:rPr>
            <a:t> 1467 de 2012 art 23</a:t>
          </a:r>
          <a:endParaRPr lang="es-CO" sz="1100"/>
        </a:p>
      </xdr:txBody>
    </xdr:sp>
    <xdr:clientData/>
  </xdr:twoCellAnchor>
  <xdr:twoCellAnchor>
    <xdr:from>
      <xdr:col>15</xdr:col>
      <xdr:colOff>430449</xdr:colOff>
      <xdr:row>22</xdr:row>
      <xdr:rowOff>65922</xdr:rowOff>
    </xdr:from>
    <xdr:to>
      <xdr:col>15</xdr:col>
      <xdr:colOff>635677</xdr:colOff>
      <xdr:row>24</xdr:row>
      <xdr:rowOff>116716</xdr:rowOff>
    </xdr:to>
    <xdr:cxnSp macro="">
      <xdr:nvCxnSpPr>
        <xdr:cNvPr id="59" name="Conector: angular 58">
          <a:extLst>
            <a:ext uri="{FF2B5EF4-FFF2-40B4-BE49-F238E27FC236}">
              <a16:creationId xmlns:a16="http://schemas.microsoft.com/office/drawing/2014/main" id="{B026823F-F436-4096-864F-797091ACB726}"/>
            </a:ext>
          </a:extLst>
        </xdr:cNvPr>
        <xdr:cNvCxnSpPr>
          <a:stCxn id="226" idx="3"/>
          <a:endCxn id="444" idx="2"/>
        </xdr:cNvCxnSpPr>
      </xdr:nvCxnSpPr>
      <xdr:spPr>
        <a:xfrm flipV="1">
          <a:off x="11066699" y="5018922"/>
          <a:ext cx="205228" cy="43179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97897</xdr:colOff>
      <xdr:row>40</xdr:row>
      <xdr:rowOff>169175</xdr:rowOff>
    </xdr:from>
    <xdr:to>
      <xdr:col>10</xdr:col>
      <xdr:colOff>276832</xdr:colOff>
      <xdr:row>45</xdr:row>
      <xdr:rowOff>141288</xdr:rowOff>
    </xdr:to>
    <xdr:sp macro="" textlink="">
      <xdr:nvSpPr>
        <xdr:cNvPr id="67" name="Rectángulo: esquinas redondeadas 66">
          <a:extLst>
            <a:ext uri="{FF2B5EF4-FFF2-40B4-BE49-F238E27FC236}">
              <a16:creationId xmlns:a16="http://schemas.microsoft.com/office/drawing/2014/main" id="{298D660A-60CF-421E-A3AE-930679095770}"/>
            </a:ext>
          </a:extLst>
        </xdr:cNvPr>
        <xdr:cNvSpPr/>
      </xdr:nvSpPr>
      <xdr:spPr>
        <a:xfrm>
          <a:off x="6162147" y="8551175"/>
          <a:ext cx="940935" cy="924613"/>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s-CO"/>
            <a:t>Recursos: 100% Explotación económica</a:t>
          </a:r>
          <a:endParaRPr lang="es-CO" sz="1100"/>
        </a:p>
      </xdr:txBody>
    </xdr:sp>
    <xdr:clientData/>
  </xdr:twoCellAnchor>
  <xdr:twoCellAnchor>
    <xdr:from>
      <xdr:col>9</xdr:col>
      <xdr:colOff>0</xdr:colOff>
      <xdr:row>6</xdr:row>
      <xdr:rowOff>95255</xdr:rowOff>
    </xdr:from>
    <xdr:to>
      <xdr:col>10</xdr:col>
      <xdr:colOff>254000</xdr:colOff>
      <xdr:row>12</xdr:row>
      <xdr:rowOff>137587</xdr:rowOff>
    </xdr:to>
    <xdr:sp macro="" textlink="">
      <xdr:nvSpPr>
        <xdr:cNvPr id="68" name="Rectángulo: esquinas redondeadas 67">
          <a:extLst>
            <a:ext uri="{FF2B5EF4-FFF2-40B4-BE49-F238E27FC236}">
              <a16:creationId xmlns:a16="http://schemas.microsoft.com/office/drawing/2014/main" id="{B9A72F98-F3C7-40E4-81ED-284208050FD9}"/>
            </a:ext>
          </a:extLst>
        </xdr:cNvPr>
        <xdr:cNvSpPr/>
      </xdr:nvSpPr>
      <xdr:spPr>
        <a:xfrm>
          <a:off x="6064250" y="1735672"/>
          <a:ext cx="1016000" cy="144991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s-CO"/>
            <a:t>Recursos</a:t>
          </a:r>
          <a:r>
            <a:rPr lang="es-CO" baseline="0"/>
            <a:t> p</a:t>
          </a:r>
          <a:r>
            <a:rPr lang="es-CO"/>
            <a:t>úblicos máximo</a:t>
          </a:r>
          <a:r>
            <a:rPr lang="es-CO" baseline="0"/>
            <a:t> 2</a:t>
          </a:r>
          <a:r>
            <a:rPr lang="es-CO"/>
            <a:t>0% + Explotación económica</a:t>
          </a:r>
          <a:endParaRPr lang="es-CO" sz="1100"/>
        </a:p>
      </xdr:txBody>
    </xdr:sp>
    <xdr:clientData/>
  </xdr:twoCellAnchor>
  <xdr:twoCellAnchor>
    <xdr:from>
      <xdr:col>9</xdr:col>
      <xdr:colOff>707572</xdr:colOff>
      <xdr:row>12</xdr:row>
      <xdr:rowOff>136071</xdr:rowOff>
    </xdr:from>
    <xdr:to>
      <xdr:col>9</xdr:col>
      <xdr:colOff>714600</xdr:colOff>
      <xdr:row>20</xdr:row>
      <xdr:rowOff>106135</xdr:rowOff>
    </xdr:to>
    <xdr:cxnSp macro="">
      <xdr:nvCxnSpPr>
        <xdr:cNvPr id="69" name="Conector recto de flecha 68">
          <a:extLst>
            <a:ext uri="{FF2B5EF4-FFF2-40B4-BE49-F238E27FC236}">
              <a16:creationId xmlns:a16="http://schemas.microsoft.com/office/drawing/2014/main" id="{15FE4EFC-ABF9-4A8C-8E1C-255E99023B61}"/>
            </a:ext>
          </a:extLst>
        </xdr:cNvPr>
        <xdr:cNvCxnSpPr>
          <a:cxnSpLocks/>
          <a:stCxn id="229" idx="0"/>
        </xdr:cNvCxnSpPr>
      </xdr:nvCxnSpPr>
      <xdr:spPr>
        <a:xfrm flipH="1" flipV="1">
          <a:off x="15223672" y="3145971"/>
          <a:ext cx="7028" cy="1494064"/>
        </a:xfrm>
        <a:prstGeom prst="straightConnector1">
          <a:avLst/>
        </a:prstGeom>
        <a:ln>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9</xdr:col>
      <xdr:colOff>563109</xdr:colOff>
      <xdr:row>39</xdr:row>
      <xdr:rowOff>127905</xdr:rowOff>
    </xdr:from>
    <xdr:to>
      <xdr:col>9</xdr:col>
      <xdr:colOff>568365</xdr:colOff>
      <xdr:row>40</xdr:row>
      <xdr:rowOff>169175</xdr:rowOff>
    </xdr:to>
    <xdr:cxnSp macro="">
      <xdr:nvCxnSpPr>
        <xdr:cNvPr id="70" name="Conector recto de flecha 69">
          <a:extLst>
            <a:ext uri="{FF2B5EF4-FFF2-40B4-BE49-F238E27FC236}">
              <a16:creationId xmlns:a16="http://schemas.microsoft.com/office/drawing/2014/main" id="{E89D283F-0E59-4EFC-AD64-D032EDB5777D}"/>
            </a:ext>
          </a:extLst>
        </xdr:cNvPr>
        <xdr:cNvCxnSpPr>
          <a:stCxn id="45" idx="2"/>
          <a:endCxn id="67" idx="0"/>
        </xdr:cNvCxnSpPr>
      </xdr:nvCxnSpPr>
      <xdr:spPr>
        <a:xfrm>
          <a:off x="6627359" y="8319405"/>
          <a:ext cx="5256" cy="231770"/>
        </a:xfrm>
        <a:prstGeom prst="straightConnector1">
          <a:avLst/>
        </a:prstGeom>
        <a:ln>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6</xdr:col>
      <xdr:colOff>0</xdr:colOff>
      <xdr:row>4</xdr:row>
      <xdr:rowOff>179917</xdr:rowOff>
    </xdr:from>
    <xdr:to>
      <xdr:col>8</xdr:col>
      <xdr:colOff>0</xdr:colOff>
      <xdr:row>16</xdr:row>
      <xdr:rowOff>63500</xdr:rowOff>
    </xdr:to>
    <xdr:sp macro="" textlink="">
      <xdr:nvSpPr>
        <xdr:cNvPr id="74" name="Rectángulo: esquinas redondeadas 73">
          <a:extLst>
            <a:ext uri="{FF2B5EF4-FFF2-40B4-BE49-F238E27FC236}">
              <a16:creationId xmlns:a16="http://schemas.microsoft.com/office/drawing/2014/main" id="{1D7E6821-D504-48C2-9F84-EFFFFA89B28E}"/>
            </a:ext>
          </a:extLst>
        </xdr:cNvPr>
        <xdr:cNvSpPr/>
      </xdr:nvSpPr>
      <xdr:spPr>
        <a:xfrm>
          <a:off x="4410232" y="1333500"/>
          <a:ext cx="1876270" cy="2540000"/>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l"/>
          <a:r>
            <a:rPr lang="es-CO"/>
            <a:t>- El</a:t>
          </a:r>
          <a:r>
            <a:rPr lang="es-CO" baseline="0"/>
            <a:t> proyecto no es de interés para el estado</a:t>
          </a:r>
        </a:p>
        <a:p>
          <a:pPr algn="l"/>
          <a:r>
            <a:rPr lang="es-CO" sz="1100" baseline="0"/>
            <a:t>- Se esta solicitando una inversión por parte del estado por un monto mayor al 20%</a:t>
          </a:r>
        </a:p>
        <a:p>
          <a:pPr algn="l"/>
          <a:r>
            <a:rPr lang="es-CO" sz="1100" baseline="0"/>
            <a:t>- En este proyecto existen contratos de concesiones vigentes</a:t>
          </a:r>
        </a:p>
        <a:p>
          <a:pPr algn="l"/>
          <a:r>
            <a:rPr lang="es-CO" sz="1100" baseline="0"/>
            <a:t>- Ya este publicado en el SECOP por parte de una entidad estatal</a:t>
          </a:r>
          <a:endParaRPr lang="es-CO" sz="1100"/>
        </a:p>
      </xdr:txBody>
    </xdr:sp>
    <xdr:clientData/>
  </xdr:twoCellAnchor>
  <xdr:twoCellAnchor>
    <xdr:from>
      <xdr:col>7</xdr:col>
      <xdr:colOff>99034</xdr:colOff>
      <xdr:row>16</xdr:row>
      <xdr:rowOff>63500</xdr:rowOff>
    </xdr:from>
    <xdr:to>
      <xdr:col>7</xdr:col>
      <xdr:colOff>102513</xdr:colOff>
      <xdr:row>17</xdr:row>
      <xdr:rowOff>98425</xdr:rowOff>
    </xdr:to>
    <xdr:cxnSp macro="">
      <xdr:nvCxnSpPr>
        <xdr:cNvPr id="75" name="Conector recto de flecha 74">
          <a:extLst>
            <a:ext uri="{FF2B5EF4-FFF2-40B4-BE49-F238E27FC236}">
              <a16:creationId xmlns:a16="http://schemas.microsoft.com/office/drawing/2014/main" id="{824844A5-1D32-447E-9BD1-9CF3F4774DBE}"/>
            </a:ext>
          </a:extLst>
        </xdr:cNvPr>
        <xdr:cNvCxnSpPr>
          <a:stCxn id="21" idx="0"/>
          <a:endCxn id="74" idx="2"/>
        </xdr:cNvCxnSpPr>
      </xdr:nvCxnSpPr>
      <xdr:spPr>
        <a:xfrm flipH="1" flipV="1">
          <a:off x="5348367" y="3873500"/>
          <a:ext cx="3479" cy="225425"/>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12</xdr:col>
      <xdr:colOff>597205</xdr:colOff>
      <xdr:row>18</xdr:row>
      <xdr:rowOff>182941</xdr:rowOff>
    </xdr:from>
    <xdr:to>
      <xdr:col>13</xdr:col>
      <xdr:colOff>642560</xdr:colOff>
      <xdr:row>22</xdr:row>
      <xdr:rowOff>142119</xdr:rowOff>
    </xdr:to>
    <xdr:sp macro="" textlink="">
      <xdr:nvSpPr>
        <xdr:cNvPr id="88" name="Rectángulo: esquinas redondeadas 87">
          <a:extLst>
            <a:ext uri="{FF2B5EF4-FFF2-40B4-BE49-F238E27FC236}">
              <a16:creationId xmlns:a16="http://schemas.microsoft.com/office/drawing/2014/main" id="{3F061278-1334-44AC-90F8-4043DC4BD21A}"/>
            </a:ext>
          </a:extLst>
        </xdr:cNvPr>
        <xdr:cNvSpPr/>
      </xdr:nvSpPr>
      <xdr:spPr>
        <a:xfrm>
          <a:off x="8960155" y="4412041"/>
          <a:ext cx="807355" cy="721178"/>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Petición de Aval fiscal</a:t>
          </a:r>
        </a:p>
      </xdr:txBody>
    </xdr:sp>
    <xdr:clientData/>
  </xdr:twoCellAnchor>
  <xdr:twoCellAnchor>
    <xdr:from>
      <xdr:col>13</xdr:col>
      <xdr:colOff>42345</xdr:colOff>
      <xdr:row>23</xdr:row>
      <xdr:rowOff>170843</xdr:rowOff>
    </xdr:from>
    <xdr:to>
      <xdr:col>13</xdr:col>
      <xdr:colOff>413820</xdr:colOff>
      <xdr:row>25</xdr:row>
      <xdr:rowOff>56543</xdr:rowOff>
    </xdr:to>
    <xdr:sp macro="" textlink="">
      <xdr:nvSpPr>
        <xdr:cNvPr id="93" name="Rectángulo 92">
          <a:extLst>
            <a:ext uri="{FF2B5EF4-FFF2-40B4-BE49-F238E27FC236}">
              <a16:creationId xmlns:a16="http://schemas.microsoft.com/office/drawing/2014/main" id="{EACAF223-80B6-46DF-8713-7BCC423A6DE6}"/>
            </a:ext>
          </a:extLst>
        </xdr:cNvPr>
        <xdr:cNvSpPr/>
      </xdr:nvSpPr>
      <xdr:spPr>
        <a:xfrm>
          <a:off x="9167295" y="5352443"/>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13</xdr:col>
      <xdr:colOff>228083</xdr:colOff>
      <xdr:row>22</xdr:row>
      <xdr:rowOff>142119</xdr:rowOff>
    </xdr:from>
    <xdr:to>
      <xdr:col>13</xdr:col>
      <xdr:colOff>238883</xdr:colOff>
      <xdr:row>23</xdr:row>
      <xdr:rowOff>170843</xdr:rowOff>
    </xdr:to>
    <xdr:cxnSp macro="">
      <xdr:nvCxnSpPr>
        <xdr:cNvPr id="94" name="Conector recto 93">
          <a:extLst>
            <a:ext uri="{FF2B5EF4-FFF2-40B4-BE49-F238E27FC236}">
              <a16:creationId xmlns:a16="http://schemas.microsoft.com/office/drawing/2014/main" id="{0C14B1D9-73A8-4926-B444-9477FCB71F9D}"/>
            </a:ext>
          </a:extLst>
        </xdr:cNvPr>
        <xdr:cNvCxnSpPr>
          <a:cxnSpLocks/>
          <a:stCxn id="88" idx="2"/>
          <a:endCxn id="93" idx="0"/>
        </xdr:cNvCxnSpPr>
      </xdr:nvCxnSpPr>
      <xdr:spPr>
        <a:xfrm flipH="1">
          <a:off x="9340333" y="5095119"/>
          <a:ext cx="10800" cy="219224"/>
        </a:xfrm>
        <a:prstGeom prst="line">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13</xdr:col>
      <xdr:colOff>687928</xdr:colOff>
      <xdr:row>22</xdr:row>
      <xdr:rowOff>48379</xdr:rowOff>
    </xdr:from>
    <xdr:to>
      <xdr:col>14</xdr:col>
      <xdr:colOff>753928</xdr:colOff>
      <xdr:row>26</xdr:row>
      <xdr:rowOff>184450</xdr:rowOff>
    </xdr:to>
    <xdr:sp macro="" textlink="">
      <xdr:nvSpPr>
        <xdr:cNvPr id="95" name="Rectángulo: esquinas redondeadas 94">
          <a:extLst>
            <a:ext uri="{FF2B5EF4-FFF2-40B4-BE49-F238E27FC236}">
              <a16:creationId xmlns:a16="http://schemas.microsoft.com/office/drawing/2014/main" id="{F0432480-BC1F-406D-94DF-3DF9C19D947A}"/>
            </a:ext>
          </a:extLst>
        </xdr:cNvPr>
        <xdr:cNvSpPr/>
      </xdr:nvSpPr>
      <xdr:spPr>
        <a:xfrm>
          <a:off x="9812878" y="5039479"/>
          <a:ext cx="828000" cy="898071"/>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Petición de Vigencias futuras</a:t>
          </a:r>
        </a:p>
      </xdr:txBody>
    </xdr:sp>
    <xdr:clientData/>
  </xdr:twoCellAnchor>
  <xdr:twoCellAnchor>
    <xdr:from>
      <xdr:col>13</xdr:col>
      <xdr:colOff>413820</xdr:colOff>
      <xdr:row>24</xdr:row>
      <xdr:rowOff>113693</xdr:rowOff>
    </xdr:from>
    <xdr:to>
      <xdr:col>13</xdr:col>
      <xdr:colOff>687928</xdr:colOff>
      <xdr:row>24</xdr:row>
      <xdr:rowOff>116415</xdr:rowOff>
    </xdr:to>
    <xdr:cxnSp macro="">
      <xdr:nvCxnSpPr>
        <xdr:cNvPr id="96" name="Conector recto 95">
          <a:extLst>
            <a:ext uri="{FF2B5EF4-FFF2-40B4-BE49-F238E27FC236}">
              <a16:creationId xmlns:a16="http://schemas.microsoft.com/office/drawing/2014/main" id="{48B93B35-87A1-4FF5-A5C7-BB97174D4995}"/>
            </a:ext>
          </a:extLst>
        </xdr:cNvPr>
        <xdr:cNvCxnSpPr>
          <a:stCxn id="93" idx="3"/>
          <a:endCxn id="95" idx="1"/>
        </xdr:cNvCxnSpPr>
      </xdr:nvCxnSpPr>
      <xdr:spPr>
        <a:xfrm>
          <a:off x="9526070" y="5447693"/>
          <a:ext cx="274108" cy="2722"/>
        </a:xfrm>
        <a:prstGeom prst="line">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14</xdr:col>
      <xdr:colOff>753928</xdr:colOff>
      <xdr:row>24</xdr:row>
      <xdr:rowOff>116415</xdr:rowOff>
    </xdr:from>
    <xdr:to>
      <xdr:col>15</xdr:col>
      <xdr:colOff>58974</xdr:colOff>
      <xdr:row>24</xdr:row>
      <xdr:rowOff>116716</xdr:rowOff>
    </xdr:to>
    <xdr:cxnSp macro="">
      <xdr:nvCxnSpPr>
        <xdr:cNvPr id="98" name="Conector recto 97">
          <a:extLst>
            <a:ext uri="{FF2B5EF4-FFF2-40B4-BE49-F238E27FC236}">
              <a16:creationId xmlns:a16="http://schemas.microsoft.com/office/drawing/2014/main" id="{CA4AA1DA-B11B-4596-AE43-A7F9698C39DF}"/>
            </a:ext>
          </a:extLst>
        </xdr:cNvPr>
        <xdr:cNvCxnSpPr>
          <a:cxnSpLocks/>
          <a:stCxn id="95" idx="3"/>
          <a:endCxn id="226" idx="1"/>
        </xdr:cNvCxnSpPr>
      </xdr:nvCxnSpPr>
      <xdr:spPr>
        <a:xfrm>
          <a:off x="10628178" y="5450415"/>
          <a:ext cx="67046" cy="30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329611</xdr:colOff>
      <xdr:row>6</xdr:row>
      <xdr:rowOff>89199</xdr:rowOff>
    </xdr:from>
    <xdr:to>
      <xdr:col>14</xdr:col>
      <xdr:colOff>339928</xdr:colOff>
      <xdr:row>22</xdr:row>
      <xdr:rowOff>48379</xdr:rowOff>
    </xdr:to>
    <xdr:cxnSp macro="">
      <xdr:nvCxnSpPr>
        <xdr:cNvPr id="100" name="Conector recto 99">
          <a:extLst>
            <a:ext uri="{FF2B5EF4-FFF2-40B4-BE49-F238E27FC236}">
              <a16:creationId xmlns:a16="http://schemas.microsoft.com/office/drawing/2014/main" id="{A638AD03-2361-4E51-9DC0-51C1D66E9440}"/>
            </a:ext>
          </a:extLst>
        </xdr:cNvPr>
        <xdr:cNvCxnSpPr>
          <a:cxnSpLocks/>
          <a:stCxn id="95" idx="0"/>
          <a:endCxn id="101" idx="2"/>
        </xdr:cNvCxnSpPr>
      </xdr:nvCxnSpPr>
      <xdr:spPr>
        <a:xfrm flipH="1" flipV="1">
          <a:off x="10203861" y="1729616"/>
          <a:ext cx="10317" cy="3271763"/>
        </a:xfrm>
        <a:prstGeom prst="line">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13</xdr:col>
      <xdr:colOff>479290</xdr:colOff>
      <xdr:row>4</xdr:row>
      <xdr:rowOff>223760</xdr:rowOff>
    </xdr:from>
    <xdr:to>
      <xdr:col>15</xdr:col>
      <xdr:colOff>179932</xdr:colOff>
      <xdr:row>6</xdr:row>
      <xdr:rowOff>89199</xdr:rowOff>
    </xdr:to>
    <xdr:sp macro="" textlink="">
      <xdr:nvSpPr>
        <xdr:cNvPr id="101" name="Rectángulo: esquinas redondeadas 100">
          <a:extLst>
            <a:ext uri="{FF2B5EF4-FFF2-40B4-BE49-F238E27FC236}">
              <a16:creationId xmlns:a16="http://schemas.microsoft.com/office/drawing/2014/main" id="{366E46A0-3869-4E91-88E0-008FEEAA8C90}"/>
            </a:ext>
          </a:extLst>
        </xdr:cNvPr>
        <xdr:cNvSpPr/>
      </xdr:nvSpPr>
      <xdr:spPr>
        <a:xfrm>
          <a:off x="9591540" y="1377343"/>
          <a:ext cx="1224642" cy="352273"/>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Fin del proyecto</a:t>
          </a:r>
        </a:p>
      </xdr:txBody>
    </xdr:sp>
    <xdr:clientData/>
  </xdr:twoCellAnchor>
  <xdr:twoCellAnchor>
    <xdr:from>
      <xdr:col>13</xdr:col>
      <xdr:colOff>393710</xdr:colOff>
      <xdr:row>40</xdr:row>
      <xdr:rowOff>43393</xdr:rowOff>
    </xdr:from>
    <xdr:to>
      <xdr:col>13</xdr:col>
      <xdr:colOff>398179</xdr:colOff>
      <xdr:row>41</xdr:row>
      <xdr:rowOff>50004</xdr:rowOff>
    </xdr:to>
    <xdr:cxnSp macro="">
      <xdr:nvCxnSpPr>
        <xdr:cNvPr id="106" name="Conector recto 105">
          <a:extLst>
            <a:ext uri="{FF2B5EF4-FFF2-40B4-BE49-F238E27FC236}">
              <a16:creationId xmlns:a16="http://schemas.microsoft.com/office/drawing/2014/main" id="{22C4DA55-88F2-4FBA-958F-BB0EB0426648}"/>
            </a:ext>
          </a:extLst>
        </xdr:cNvPr>
        <xdr:cNvCxnSpPr>
          <a:stCxn id="111" idx="0"/>
          <a:endCxn id="107" idx="2"/>
        </xdr:cNvCxnSpPr>
      </xdr:nvCxnSpPr>
      <xdr:spPr>
        <a:xfrm flipV="1">
          <a:off x="8235960" y="8393643"/>
          <a:ext cx="4469" cy="197111"/>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656179</xdr:colOff>
      <xdr:row>33</xdr:row>
      <xdr:rowOff>62934</xdr:rowOff>
    </xdr:from>
    <xdr:to>
      <xdr:col>14</xdr:col>
      <xdr:colOff>140179</xdr:colOff>
      <xdr:row>40</xdr:row>
      <xdr:rowOff>43393</xdr:rowOff>
    </xdr:to>
    <xdr:sp macro="" textlink="">
      <xdr:nvSpPr>
        <xdr:cNvPr id="107" name="Rectángulo: esquinas redondeadas 106">
          <a:extLst>
            <a:ext uri="{FF2B5EF4-FFF2-40B4-BE49-F238E27FC236}">
              <a16:creationId xmlns:a16="http://schemas.microsoft.com/office/drawing/2014/main" id="{EFEDE7B7-13E9-4CB3-B28E-E7CC5B80C6EF}"/>
            </a:ext>
          </a:extLst>
        </xdr:cNvPr>
        <xdr:cNvSpPr/>
      </xdr:nvSpPr>
      <xdr:spPr>
        <a:xfrm>
          <a:off x="7736429" y="7079684"/>
          <a:ext cx="1008000" cy="1313959"/>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Se publica en el SECOP documentos Ley 1508 de 2012 articulo 19</a:t>
          </a:r>
        </a:p>
      </xdr:txBody>
    </xdr:sp>
    <xdr:clientData/>
  </xdr:twoCellAnchor>
  <xdr:twoCellAnchor>
    <xdr:from>
      <xdr:col>12</xdr:col>
      <xdr:colOff>513291</xdr:colOff>
      <xdr:row>43</xdr:row>
      <xdr:rowOff>155272</xdr:rowOff>
    </xdr:from>
    <xdr:to>
      <xdr:col>12</xdr:col>
      <xdr:colOff>624691</xdr:colOff>
      <xdr:row>44</xdr:row>
      <xdr:rowOff>3230</xdr:rowOff>
    </xdr:to>
    <xdr:cxnSp macro="">
      <xdr:nvCxnSpPr>
        <xdr:cNvPr id="110" name="Conector recto 109">
          <a:extLst>
            <a:ext uri="{FF2B5EF4-FFF2-40B4-BE49-F238E27FC236}">
              <a16:creationId xmlns:a16="http://schemas.microsoft.com/office/drawing/2014/main" id="{5DD6EA33-B00B-4F15-AEEB-89362BFA8302}"/>
            </a:ext>
          </a:extLst>
        </xdr:cNvPr>
        <xdr:cNvCxnSpPr>
          <a:cxnSpLocks/>
          <a:stCxn id="459" idx="3"/>
          <a:endCxn id="111" idx="1"/>
        </xdr:cNvCxnSpPr>
      </xdr:nvCxnSpPr>
      <xdr:spPr>
        <a:xfrm>
          <a:off x="7593541" y="9077022"/>
          <a:ext cx="111400" cy="38458"/>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624691</xdr:colOff>
      <xdr:row>41</xdr:row>
      <xdr:rowOff>50004</xdr:rowOff>
    </xdr:from>
    <xdr:to>
      <xdr:col>14</xdr:col>
      <xdr:colOff>162728</xdr:colOff>
      <xdr:row>46</xdr:row>
      <xdr:rowOff>146955</xdr:rowOff>
    </xdr:to>
    <xdr:sp macro="" textlink="">
      <xdr:nvSpPr>
        <xdr:cNvPr id="111" name="Rectángulo: esquinas redondeadas 110">
          <a:extLst>
            <a:ext uri="{FF2B5EF4-FFF2-40B4-BE49-F238E27FC236}">
              <a16:creationId xmlns:a16="http://schemas.microsoft.com/office/drawing/2014/main" id="{815F5999-AF79-4E26-A60E-F52D89CA0B5D}"/>
            </a:ext>
          </a:extLst>
        </xdr:cNvPr>
        <xdr:cNvSpPr/>
      </xdr:nvSpPr>
      <xdr:spPr>
        <a:xfrm>
          <a:off x="7704941" y="8590754"/>
          <a:ext cx="1062037" cy="1049451"/>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Negociación</a:t>
          </a:r>
          <a:r>
            <a:rPr lang="es-CO" sz="1100" baseline="0"/>
            <a:t> de las condiciones contractuales</a:t>
          </a:r>
          <a:endParaRPr lang="es-CO" sz="1100"/>
        </a:p>
      </xdr:txBody>
    </xdr:sp>
    <xdr:clientData/>
  </xdr:twoCellAnchor>
  <xdr:twoCellAnchor>
    <xdr:from>
      <xdr:col>12</xdr:col>
      <xdr:colOff>749309</xdr:colOff>
      <xdr:row>27</xdr:row>
      <xdr:rowOff>83910</xdr:rowOff>
    </xdr:from>
    <xdr:to>
      <xdr:col>15</xdr:col>
      <xdr:colOff>149234</xdr:colOff>
      <xdr:row>31</xdr:row>
      <xdr:rowOff>130062</xdr:rowOff>
    </xdr:to>
    <xdr:sp macro="" textlink="">
      <xdr:nvSpPr>
        <xdr:cNvPr id="112" name="Rectángulo: esquinas redondeadas 111">
          <a:extLst>
            <a:ext uri="{FF2B5EF4-FFF2-40B4-BE49-F238E27FC236}">
              <a16:creationId xmlns:a16="http://schemas.microsoft.com/office/drawing/2014/main" id="{04DE3A90-A210-46B9-ACBB-155536D2AB21}"/>
            </a:ext>
          </a:extLst>
        </xdr:cNvPr>
        <xdr:cNvSpPr/>
      </xdr:nvSpPr>
      <xdr:spPr>
        <a:xfrm>
          <a:off x="7829559" y="5957660"/>
          <a:ext cx="1685925" cy="808152"/>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s-CO" sz="1100"/>
            <a:t>El</a:t>
          </a:r>
          <a:r>
            <a:rPr lang="es-CO" sz="1100" baseline="0"/>
            <a:t> termino no debería ser menor a 1 mes ni mayor a 6 meses</a:t>
          </a:r>
          <a:endParaRPr lang="es-CO" sz="1100"/>
        </a:p>
      </xdr:txBody>
    </xdr:sp>
    <xdr:clientData/>
  </xdr:twoCellAnchor>
  <xdr:twoCellAnchor>
    <xdr:from>
      <xdr:col>13</xdr:col>
      <xdr:colOff>398178</xdr:colOff>
      <xdr:row>31</xdr:row>
      <xdr:rowOff>130063</xdr:rowOff>
    </xdr:from>
    <xdr:to>
      <xdr:col>14</xdr:col>
      <xdr:colOff>68271</xdr:colOff>
      <xdr:row>33</xdr:row>
      <xdr:rowOff>62935</xdr:rowOff>
    </xdr:to>
    <xdr:cxnSp macro="">
      <xdr:nvCxnSpPr>
        <xdr:cNvPr id="113" name="Conector recto de flecha 112">
          <a:extLst>
            <a:ext uri="{FF2B5EF4-FFF2-40B4-BE49-F238E27FC236}">
              <a16:creationId xmlns:a16="http://schemas.microsoft.com/office/drawing/2014/main" id="{64C5AE6E-FDE0-4CCC-83D2-092A00D6E952}"/>
            </a:ext>
          </a:extLst>
        </xdr:cNvPr>
        <xdr:cNvCxnSpPr>
          <a:cxnSpLocks/>
          <a:stCxn id="107" idx="0"/>
          <a:endCxn id="112" idx="2"/>
        </xdr:cNvCxnSpPr>
      </xdr:nvCxnSpPr>
      <xdr:spPr>
        <a:xfrm rot="5400000" flipH="1" flipV="1">
          <a:off x="8299539" y="6706702"/>
          <a:ext cx="313872" cy="432093"/>
        </a:xfrm>
        <a:prstGeom prst="bentConnector3">
          <a:avLst>
            <a:gd name="adj1" fmla="val 50000"/>
          </a:avLst>
        </a:prstGeom>
        <a:ln>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14</xdr:col>
      <xdr:colOff>140179</xdr:colOff>
      <xdr:row>36</xdr:row>
      <xdr:rowOff>144575</xdr:rowOff>
    </xdr:from>
    <xdr:to>
      <xdr:col>14</xdr:col>
      <xdr:colOff>253474</xdr:colOff>
      <xdr:row>36</xdr:row>
      <xdr:rowOff>148414</xdr:rowOff>
    </xdr:to>
    <xdr:cxnSp macro="">
      <xdr:nvCxnSpPr>
        <xdr:cNvPr id="114" name="Conector recto 113">
          <a:extLst>
            <a:ext uri="{FF2B5EF4-FFF2-40B4-BE49-F238E27FC236}">
              <a16:creationId xmlns:a16="http://schemas.microsoft.com/office/drawing/2014/main" id="{37153C4C-D5A7-43CD-B72C-D28F0352A261}"/>
            </a:ext>
          </a:extLst>
        </xdr:cNvPr>
        <xdr:cNvCxnSpPr>
          <a:stCxn id="107" idx="3"/>
          <a:endCxn id="115" idx="1"/>
        </xdr:cNvCxnSpPr>
      </xdr:nvCxnSpPr>
      <xdr:spPr>
        <a:xfrm flipV="1">
          <a:off x="8744429" y="7732825"/>
          <a:ext cx="113295" cy="3839"/>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253474</xdr:colOff>
      <xdr:row>35</xdr:row>
      <xdr:rowOff>11225</xdr:rowOff>
    </xdr:from>
    <xdr:to>
      <xdr:col>15</xdr:col>
      <xdr:colOff>486836</xdr:colOff>
      <xdr:row>38</xdr:row>
      <xdr:rowOff>87425</xdr:rowOff>
    </xdr:to>
    <xdr:sp macro="" textlink="">
      <xdr:nvSpPr>
        <xdr:cNvPr id="115" name="Rectángulo: esquinas redondeadas 114">
          <a:extLst>
            <a:ext uri="{FF2B5EF4-FFF2-40B4-BE49-F238E27FC236}">
              <a16:creationId xmlns:a16="http://schemas.microsoft.com/office/drawing/2014/main" id="{04AEC3B2-48F1-4493-8DAB-7145EA1506DF}"/>
            </a:ext>
          </a:extLst>
        </xdr:cNvPr>
        <xdr:cNvSpPr/>
      </xdr:nvSpPr>
      <xdr:spPr>
        <a:xfrm>
          <a:off x="8857724" y="7408975"/>
          <a:ext cx="995362" cy="6477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Existen otros interesados?</a:t>
          </a:r>
        </a:p>
      </xdr:txBody>
    </xdr:sp>
    <xdr:clientData/>
  </xdr:twoCellAnchor>
  <xdr:twoCellAnchor>
    <xdr:from>
      <xdr:col>15</xdr:col>
      <xdr:colOff>65630</xdr:colOff>
      <xdr:row>32</xdr:row>
      <xdr:rowOff>63118</xdr:rowOff>
    </xdr:from>
    <xdr:to>
      <xdr:col>15</xdr:col>
      <xdr:colOff>437105</xdr:colOff>
      <xdr:row>33</xdr:row>
      <xdr:rowOff>139318</xdr:rowOff>
    </xdr:to>
    <xdr:sp macro="" textlink="">
      <xdr:nvSpPr>
        <xdr:cNvPr id="116" name="Rectángulo 115">
          <a:extLst>
            <a:ext uri="{FF2B5EF4-FFF2-40B4-BE49-F238E27FC236}">
              <a16:creationId xmlns:a16="http://schemas.microsoft.com/office/drawing/2014/main" id="{D36CAC0E-D260-4885-AB9F-CEAFF14FF376}"/>
            </a:ext>
          </a:extLst>
        </xdr:cNvPr>
        <xdr:cNvSpPr/>
      </xdr:nvSpPr>
      <xdr:spPr>
        <a:xfrm>
          <a:off x="9431880" y="6889368"/>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21</xdr:col>
      <xdr:colOff>669583</xdr:colOff>
      <xdr:row>47</xdr:row>
      <xdr:rowOff>49546</xdr:rowOff>
    </xdr:from>
    <xdr:to>
      <xdr:col>23</xdr:col>
      <xdr:colOff>198773</xdr:colOff>
      <xdr:row>51</xdr:row>
      <xdr:rowOff>49546</xdr:rowOff>
    </xdr:to>
    <xdr:sp macro="" textlink="">
      <xdr:nvSpPr>
        <xdr:cNvPr id="117" name="Rectángulo: esquinas redondeadas 116">
          <a:extLst>
            <a:ext uri="{FF2B5EF4-FFF2-40B4-BE49-F238E27FC236}">
              <a16:creationId xmlns:a16="http://schemas.microsoft.com/office/drawing/2014/main" id="{C0F1CD43-F6E6-48F7-A734-5216A586D952}"/>
            </a:ext>
          </a:extLst>
        </xdr:cNvPr>
        <xdr:cNvSpPr/>
      </xdr:nvSpPr>
      <xdr:spPr>
        <a:xfrm>
          <a:off x="14179208" y="9733296"/>
          <a:ext cx="1053190" cy="762000"/>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Contratación directa al originador</a:t>
          </a:r>
        </a:p>
      </xdr:txBody>
    </xdr:sp>
    <xdr:clientData/>
  </xdr:twoCellAnchor>
  <xdr:twoCellAnchor>
    <xdr:from>
      <xdr:col>15</xdr:col>
      <xdr:colOff>573814</xdr:colOff>
      <xdr:row>28</xdr:row>
      <xdr:rowOff>150214</xdr:rowOff>
    </xdr:from>
    <xdr:to>
      <xdr:col>17</xdr:col>
      <xdr:colOff>381000</xdr:colOff>
      <xdr:row>37</xdr:row>
      <xdr:rowOff>47625</xdr:rowOff>
    </xdr:to>
    <xdr:sp macro="" textlink="">
      <xdr:nvSpPr>
        <xdr:cNvPr id="118" name="Rectángulo: esquinas redondeadas 117">
          <a:extLst>
            <a:ext uri="{FF2B5EF4-FFF2-40B4-BE49-F238E27FC236}">
              <a16:creationId xmlns:a16="http://schemas.microsoft.com/office/drawing/2014/main" id="{D5388CF7-F649-4705-B631-ED6EB556DF18}"/>
            </a:ext>
          </a:extLst>
        </xdr:cNvPr>
        <xdr:cNvSpPr/>
      </xdr:nvSpPr>
      <xdr:spPr>
        <a:xfrm>
          <a:off x="9940064" y="6214464"/>
          <a:ext cx="1204186" cy="1611911"/>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Los</a:t>
          </a:r>
          <a:r>
            <a:rPr lang="es-CO" sz="1100" baseline="0"/>
            <a:t> terceros presentaran su propuesta incluyendo documentación  Ley 1508 de 2012 Art 20</a:t>
          </a:r>
          <a:endParaRPr lang="es-CO" sz="1100"/>
        </a:p>
      </xdr:txBody>
    </xdr:sp>
    <xdr:clientData/>
  </xdr:twoCellAnchor>
  <xdr:twoCellAnchor>
    <xdr:from>
      <xdr:col>18</xdr:col>
      <xdr:colOff>117929</xdr:colOff>
      <xdr:row>27</xdr:row>
      <xdr:rowOff>138108</xdr:rowOff>
    </xdr:from>
    <xdr:to>
      <xdr:col>19</xdr:col>
      <xdr:colOff>508567</xdr:colOff>
      <xdr:row>36</xdr:row>
      <xdr:rowOff>42858</xdr:rowOff>
    </xdr:to>
    <xdr:sp macro="" textlink="">
      <xdr:nvSpPr>
        <xdr:cNvPr id="119" name="Rectángulo: esquinas redondeadas 118">
          <a:extLst>
            <a:ext uri="{FF2B5EF4-FFF2-40B4-BE49-F238E27FC236}">
              <a16:creationId xmlns:a16="http://schemas.microsoft.com/office/drawing/2014/main" id="{A1885A10-DB48-4D13-B50D-4838C85BE189}"/>
            </a:ext>
          </a:extLst>
        </xdr:cNvPr>
        <xdr:cNvSpPr/>
      </xdr:nvSpPr>
      <xdr:spPr>
        <a:xfrm>
          <a:off x="12786179" y="5995983"/>
          <a:ext cx="1152638" cy="1619250"/>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Selección de contratista por  proceso de selección abreviada de menor cuantía con precalificación</a:t>
          </a:r>
        </a:p>
      </xdr:txBody>
    </xdr:sp>
    <xdr:clientData/>
  </xdr:twoCellAnchor>
  <xdr:twoCellAnchor>
    <xdr:from>
      <xdr:col>24</xdr:col>
      <xdr:colOff>129834</xdr:colOff>
      <xdr:row>42</xdr:row>
      <xdr:rowOff>127001</xdr:rowOff>
    </xdr:from>
    <xdr:to>
      <xdr:col>26</xdr:col>
      <xdr:colOff>468313</xdr:colOff>
      <xdr:row>51</xdr:row>
      <xdr:rowOff>103186</xdr:rowOff>
    </xdr:to>
    <xdr:sp macro="" textlink="">
      <xdr:nvSpPr>
        <xdr:cNvPr id="120" name="Rectángulo: esquinas redondeadas 119">
          <a:extLst>
            <a:ext uri="{FF2B5EF4-FFF2-40B4-BE49-F238E27FC236}">
              <a16:creationId xmlns:a16="http://schemas.microsoft.com/office/drawing/2014/main" id="{1C89FABF-B263-44FF-BBBC-34256DC39B76}"/>
            </a:ext>
          </a:extLst>
        </xdr:cNvPr>
        <xdr:cNvSpPr/>
      </xdr:nvSpPr>
      <xdr:spPr>
        <a:xfrm>
          <a:off x="15925459" y="8858251"/>
          <a:ext cx="1862479" cy="1690685"/>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De no tener el proponente inicial la mejor oferta pero obteniendo un mínimo de 80% del puntaje de la propuesta mejor calificada podrá mejorarla en un plazo máximo de 10 días hábiles</a:t>
          </a:r>
        </a:p>
      </xdr:txBody>
    </xdr:sp>
    <xdr:clientData/>
  </xdr:twoCellAnchor>
  <xdr:twoCellAnchor>
    <xdr:from>
      <xdr:col>16</xdr:col>
      <xdr:colOff>414102</xdr:colOff>
      <xdr:row>19</xdr:row>
      <xdr:rowOff>165253</xdr:rowOff>
    </xdr:from>
    <xdr:to>
      <xdr:col>18</xdr:col>
      <xdr:colOff>104776</xdr:colOff>
      <xdr:row>20</xdr:row>
      <xdr:rowOff>188004</xdr:rowOff>
    </xdr:to>
    <xdr:cxnSp macro="">
      <xdr:nvCxnSpPr>
        <xdr:cNvPr id="121" name="Conector recto 120">
          <a:extLst>
            <a:ext uri="{FF2B5EF4-FFF2-40B4-BE49-F238E27FC236}">
              <a16:creationId xmlns:a16="http://schemas.microsoft.com/office/drawing/2014/main" id="{3C18B0C2-8AEE-441E-AA3C-723BE498C86C}"/>
            </a:ext>
          </a:extLst>
        </xdr:cNvPr>
        <xdr:cNvCxnSpPr>
          <a:cxnSpLocks/>
          <a:stCxn id="444" idx="3"/>
          <a:endCxn id="122" idx="1"/>
        </xdr:cNvCxnSpPr>
      </xdr:nvCxnSpPr>
      <xdr:spPr>
        <a:xfrm>
          <a:off x="11796477" y="4499128"/>
          <a:ext cx="952737" cy="213251"/>
        </a:xfrm>
        <a:prstGeom prst="bentConnector3">
          <a:avLst>
            <a:gd name="adj1" fmla="val 50000"/>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18</xdr:col>
      <xdr:colOff>104776</xdr:colOff>
      <xdr:row>19</xdr:row>
      <xdr:rowOff>2266</xdr:rowOff>
    </xdr:from>
    <xdr:to>
      <xdr:col>19</xdr:col>
      <xdr:colOff>170776</xdr:colOff>
      <xdr:row>22</xdr:row>
      <xdr:rowOff>183241</xdr:rowOff>
    </xdr:to>
    <xdr:sp macro="" textlink="">
      <xdr:nvSpPr>
        <xdr:cNvPr id="122" name="Rectángulo: esquinas redondeadas 121">
          <a:extLst>
            <a:ext uri="{FF2B5EF4-FFF2-40B4-BE49-F238E27FC236}">
              <a16:creationId xmlns:a16="http://schemas.microsoft.com/office/drawing/2014/main" id="{B6B9E0C7-4907-4DAC-B608-4A025B105AE8}"/>
            </a:ext>
          </a:extLst>
        </xdr:cNvPr>
        <xdr:cNvSpPr/>
      </xdr:nvSpPr>
      <xdr:spPr>
        <a:xfrm>
          <a:off x="29098876" y="4345666"/>
          <a:ext cx="828000" cy="752475"/>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Apertura de licitación publica</a:t>
          </a:r>
        </a:p>
      </xdr:txBody>
    </xdr:sp>
    <xdr:clientData/>
  </xdr:twoCellAnchor>
  <xdr:twoCellAnchor>
    <xdr:from>
      <xdr:col>18</xdr:col>
      <xdr:colOff>517072</xdr:colOff>
      <xdr:row>15</xdr:row>
      <xdr:rowOff>0</xdr:rowOff>
    </xdr:from>
    <xdr:to>
      <xdr:col>18</xdr:col>
      <xdr:colOff>518776</xdr:colOff>
      <xdr:row>19</xdr:row>
      <xdr:rowOff>2266</xdr:rowOff>
    </xdr:to>
    <xdr:cxnSp macro="">
      <xdr:nvCxnSpPr>
        <xdr:cNvPr id="123" name="Conector recto de flecha 122">
          <a:extLst>
            <a:ext uri="{FF2B5EF4-FFF2-40B4-BE49-F238E27FC236}">
              <a16:creationId xmlns:a16="http://schemas.microsoft.com/office/drawing/2014/main" id="{018E1ECE-EC49-4538-AB14-1ACE8170CF6A}"/>
            </a:ext>
          </a:extLst>
        </xdr:cNvPr>
        <xdr:cNvCxnSpPr>
          <a:stCxn id="122" idx="0"/>
        </xdr:cNvCxnSpPr>
      </xdr:nvCxnSpPr>
      <xdr:spPr>
        <a:xfrm flipH="1" flipV="1">
          <a:off x="29511172" y="3581400"/>
          <a:ext cx="1704" cy="764266"/>
        </a:xfrm>
        <a:prstGeom prst="straightConnector1">
          <a:avLst/>
        </a:prstGeom>
        <a:ln>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18</xdr:col>
      <xdr:colOff>70760</xdr:colOff>
      <xdr:row>7</xdr:row>
      <xdr:rowOff>235404</xdr:rowOff>
    </xdr:from>
    <xdr:to>
      <xdr:col>20</xdr:col>
      <xdr:colOff>557896</xdr:colOff>
      <xdr:row>14</xdr:row>
      <xdr:rowOff>163286</xdr:rowOff>
    </xdr:to>
    <xdr:sp macro="" textlink="">
      <xdr:nvSpPr>
        <xdr:cNvPr id="124" name="Rectángulo: esquinas redondeadas 123">
          <a:extLst>
            <a:ext uri="{FF2B5EF4-FFF2-40B4-BE49-F238E27FC236}">
              <a16:creationId xmlns:a16="http://schemas.microsoft.com/office/drawing/2014/main" id="{96EFFB42-13A1-4AAA-9718-E867CBC1AF58}"/>
            </a:ext>
          </a:extLst>
        </xdr:cNvPr>
        <xdr:cNvSpPr/>
      </xdr:nvSpPr>
      <xdr:spPr>
        <a:xfrm>
          <a:off x="29064860" y="2102304"/>
          <a:ext cx="2011136" cy="1451882"/>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El proponente</a:t>
          </a:r>
          <a:r>
            <a:rPr lang="es-CO" sz="1100" baseline="0">
              <a:solidFill>
                <a:schemeClr val="dk1"/>
              </a:solidFill>
              <a:latin typeface="+mn-lt"/>
              <a:ea typeface="+mn-ea"/>
              <a:cs typeface="+mn-cs"/>
            </a:rPr>
            <a:t> inicial</a:t>
          </a:r>
          <a:r>
            <a:rPr lang="es-CO" sz="1100">
              <a:solidFill>
                <a:schemeClr val="dk1"/>
              </a:solidFill>
              <a:latin typeface="+mn-lt"/>
              <a:ea typeface="+mn-ea"/>
              <a:cs typeface="+mn-cs"/>
            </a:rPr>
            <a:t> tendrá beneficios en el proceso de selección con</a:t>
          </a:r>
          <a:r>
            <a:rPr lang="es-CO" sz="1100" baseline="0">
              <a:solidFill>
                <a:schemeClr val="dk1"/>
              </a:solidFill>
              <a:latin typeface="+mn-lt"/>
              <a:ea typeface="+mn-ea"/>
              <a:cs typeface="+mn-cs"/>
            </a:rPr>
            <a:t> una bonificación entre el 3 y 10% sobre la calificación inicial dependiendo el valor del proyecto</a:t>
          </a:r>
        </a:p>
      </xdr:txBody>
    </xdr:sp>
    <xdr:clientData/>
  </xdr:twoCellAnchor>
  <xdr:twoCellAnchor>
    <xdr:from>
      <xdr:col>19</xdr:col>
      <xdr:colOff>489859</xdr:colOff>
      <xdr:row>31</xdr:row>
      <xdr:rowOff>185733</xdr:rowOff>
    </xdr:from>
    <xdr:to>
      <xdr:col>19</xdr:col>
      <xdr:colOff>508567</xdr:colOff>
      <xdr:row>40</xdr:row>
      <xdr:rowOff>125868</xdr:rowOff>
    </xdr:to>
    <xdr:cxnSp macro="">
      <xdr:nvCxnSpPr>
        <xdr:cNvPr id="125" name="Conector recto 124">
          <a:extLst>
            <a:ext uri="{FF2B5EF4-FFF2-40B4-BE49-F238E27FC236}">
              <a16:creationId xmlns:a16="http://schemas.microsoft.com/office/drawing/2014/main" id="{42EFD606-4318-428B-91CA-12AF5A9FD8DD}"/>
            </a:ext>
          </a:extLst>
        </xdr:cNvPr>
        <xdr:cNvCxnSpPr>
          <a:stCxn id="119" idx="3"/>
          <a:endCxn id="171" idx="3"/>
        </xdr:cNvCxnSpPr>
      </xdr:nvCxnSpPr>
      <xdr:spPr>
        <a:xfrm flipH="1">
          <a:off x="13920109" y="6805608"/>
          <a:ext cx="18708" cy="1654635"/>
        </a:xfrm>
        <a:prstGeom prst="bentConnector3">
          <a:avLst>
            <a:gd name="adj1" fmla="val -776438"/>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21</xdr:col>
      <xdr:colOff>501197</xdr:colOff>
      <xdr:row>29</xdr:row>
      <xdr:rowOff>79945</xdr:rowOff>
    </xdr:from>
    <xdr:to>
      <xdr:col>23</xdr:col>
      <xdr:colOff>57197</xdr:colOff>
      <xdr:row>39</xdr:row>
      <xdr:rowOff>52732</xdr:rowOff>
    </xdr:to>
    <xdr:sp macro="" textlink="">
      <xdr:nvSpPr>
        <xdr:cNvPr id="126" name="Rectángulo: esquinas redondeadas 125">
          <a:extLst>
            <a:ext uri="{FF2B5EF4-FFF2-40B4-BE49-F238E27FC236}">
              <a16:creationId xmlns:a16="http://schemas.microsoft.com/office/drawing/2014/main" id="{887D7403-B832-44EB-BBA7-5F61FE6E1C97}"/>
            </a:ext>
          </a:extLst>
        </xdr:cNvPr>
        <xdr:cNvSpPr/>
      </xdr:nvSpPr>
      <xdr:spPr>
        <a:xfrm>
          <a:off x="14010822" y="6334695"/>
          <a:ext cx="1080000" cy="1877787"/>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entidad estatal generara un informe de evaluación de las ofertas que se presentaron al proceso</a:t>
          </a:r>
        </a:p>
      </xdr:txBody>
    </xdr:sp>
    <xdr:clientData/>
  </xdr:twoCellAnchor>
  <xdr:twoCellAnchor>
    <xdr:from>
      <xdr:col>19</xdr:col>
      <xdr:colOff>292561</xdr:colOff>
      <xdr:row>15</xdr:row>
      <xdr:rowOff>147980</xdr:rowOff>
    </xdr:from>
    <xdr:to>
      <xdr:col>20</xdr:col>
      <xdr:colOff>702469</xdr:colOff>
      <xdr:row>26</xdr:row>
      <xdr:rowOff>47626</xdr:rowOff>
    </xdr:to>
    <xdr:sp macro="" textlink="">
      <xdr:nvSpPr>
        <xdr:cNvPr id="127" name="Rectángulo: esquinas redondeadas 126">
          <a:extLst>
            <a:ext uri="{FF2B5EF4-FFF2-40B4-BE49-F238E27FC236}">
              <a16:creationId xmlns:a16="http://schemas.microsoft.com/office/drawing/2014/main" id="{145B7B1D-4EF7-4152-BBD5-AE1CB22C6ECC}"/>
            </a:ext>
          </a:extLst>
        </xdr:cNvPr>
        <xdr:cNvSpPr/>
      </xdr:nvSpPr>
      <xdr:spPr>
        <a:xfrm>
          <a:off x="30048661" y="3729380"/>
          <a:ext cx="1171908" cy="1995146"/>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Publicación de pliego de condiciones en el portal único de contratación SECOP</a:t>
          </a:r>
        </a:p>
        <a:p>
          <a:pPr marL="0" indent="0" algn="ctr"/>
          <a:r>
            <a:rPr lang="es-CO" sz="1100">
              <a:solidFill>
                <a:schemeClr val="dk1"/>
              </a:solidFill>
              <a:latin typeface="+mn-lt"/>
              <a:ea typeface="+mn-ea"/>
              <a:cs typeface="+mn-cs"/>
            </a:rPr>
            <a:t>10 días hábiles (Objeto y Características)</a:t>
          </a:r>
        </a:p>
      </xdr:txBody>
    </xdr:sp>
    <xdr:clientData/>
  </xdr:twoCellAnchor>
  <xdr:twoCellAnchor>
    <xdr:from>
      <xdr:col>19</xdr:col>
      <xdr:colOff>170776</xdr:colOff>
      <xdr:row>20</xdr:row>
      <xdr:rowOff>188004</xdr:rowOff>
    </xdr:from>
    <xdr:to>
      <xdr:col>19</xdr:col>
      <xdr:colOff>292561</xdr:colOff>
      <xdr:row>21</xdr:row>
      <xdr:rowOff>2553</xdr:rowOff>
    </xdr:to>
    <xdr:cxnSp macro="">
      <xdr:nvCxnSpPr>
        <xdr:cNvPr id="128" name="Conector recto 127">
          <a:extLst>
            <a:ext uri="{FF2B5EF4-FFF2-40B4-BE49-F238E27FC236}">
              <a16:creationId xmlns:a16="http://schemas.microsoft.com/office/drawing/2014/main" id="{F039E3CC-67B8-4E59-A556-41CFF2ED8E08}"/>
            </a:ext>
          </a:extLst>
        </xdr:cNvPr>
        <xdr:cNvCxnSpPr>
          <a:stCxn id="122" idx="3"/>
          <a:endCxn id="127" idx="1"/>
        </xdr:cNvCxnSpPr>
      </xdr:nvCxnSpPr>
      <xdr:spPr>
        <a:xfrm>
          <a:off x="29926876" y="4721904"/>
          <a:ext cx="121785" cy="5049"/>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22</xdr:col>
      <xdr:colOff>59541</xdr:colOff>
      <xdr:row>11</xdr:row>
      <xdr:rowOff>90149</xdr:rowOff>
    </xdr:from>
    <xdr:to>
      <xdr:col>23</xdr:col>
      <xdr:colOff>309568</xdr:colOff>
      <xdr:row>18</xdr:row>
      <xdr:rowOff>185399</xdr:rowOff>
    </xdr:to>
    <xdr:sp macro="" textlink="">
      <xdr:nvSpPr>
        <xdr:cNvPr id="129" name="Rectángulo: esquinas redondeadas 128">
          <a:extLst>
            <a:ext uri="{FF2B5EF4-FFF2-40B4-BE49-F238E27FC236}">
              <a16:creationId xmlns:a16="http://schemas.microsoft.com/office/drawing/2014/main" id="{76C26ADB-4846-4B6B-9F2C-C678A4213B51}"/>
            </a:ext>
          </a:extLst>
        </xdr:cNvPr>
        <xdr:cNvSpPr/>
      </xdr:nvSpPr>
      <xdr:spPr>
        <a:xfrm>
          <a:off x="32101641" y="2909549"/>
          <a:ext cx="1012027" cy="1428750"/>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Retiro de pliegos de condiciones y términos por parte de los proponentes </a:t>
          </a:r>
        </a:p>
      </xdr:txBody>
    </xdr:sp>
    <xdr:clientData/>
  </xdr:twoCellAnchor>
  <xdr:twoCellAnchor>
    <xdr:from>
      <xdr:col>23</xdr:col>
      <xdr:colOff>309568</xdr:colOff>
      <xdr:row>15</xdr:row>
      <xdr:rowOff>37421</xdr:rowOff>
    </xdr:from>
    <xdr:to>
      <xdr:col>23</xdr:col>
      <xdr:colOff>455841</xdr:colOff>
      <xdr:row>15</xdr:row>
      <xdr:rowOff>42524</xdr:rowOff>
    </xdr:to>
    <xdr:cxnSp macro="">
      <xdr:nvCxnSpPr>
        <xdr:cNvPr id="136" name="Conector recto 135">
          <a:extLst>
            <a:ext uri="{FF2B5EF4-FFF2-40B4-BE49-F238E27FC236}">
              <a16:creationId xmlns:a16="http://schemas.microsoft.com/office/drawing/2014/main" id="{BEB8DF7D-E43B-4C2B-BCF7-2431DD08628C}"/>
            </a:ext>
          </a:extLst>
        </xdr:cNvPr>
        <xdr:cNvCxnSpPr>
          <a:cxnSpLocks/>
          <a:stCxn id="129" idx="3"/>
          <a:endCxn id="137" idx="1"/>
        </xdr:cNvCxnSpPr>
      </xdr:nvCxnSpPr>
      <xdr:spPr>
        <a:xfrm flipV="1">
          <a:off x="16787818" y="3609296"/>
          <a:ext cx="146273" cy="5103"/>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23</xdr:col>
      <xdr:colOff>455841</xdr:colOff>
      <xdr:row>11</xdr:row>
      <xdr:rowOff>132671</xdr:rowOff>
    </xdr:from>
    <xdr:to>
      <xdr:col>25</xdr:col>
      <xdr:colOff>149680</xdr:colOff>
      <xdr:row>18</xdr:row>
      <xdr:rowOff>132671</xdr:rowOff>
    </xdr:to>
    <xdr:sp macro="" textlink="">
      <xdr:nvSpPr>
        <xdr:cNvPr id="137" name="Rectángulo: esquinas redondeadas 136">
          <a:extLst>
            <a:ext uri="{FF2B5EF4-FFF2-40B4-BE49-F238E27FC236}">
              <a16:creationId xmlns:a16="http://schemas.microsoft.com/office/drawing/2014/main" id="{B72294EE-7F50-47B2-A5D9-F17B39B76F02}"/>
            </a:ext>
          </a:extLst>
        </xdr:cNvPr>
        <xdr:cNvSpPr/>
      </xdr:nvSpPr>
      <xdr:spPr>
        <a:xfrm>
          <a:off x="16934091" y="2942546"/>
          <a:ext cx="1217839" cy="1333500"/>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Entrega de sobre 1 y sobre 2 con la documentación especificada en los pliegos</a:t>
          </a:r>
        </a:p>
      </xdr:txBody>
    </xdr:sp>
    <xdr:clientData/>
  </xdr:twoCellAnchor>
  <xdr:twoCellAnchor>
    <xdr:from>
      <xdr:col>25</xdr:col>
      <xdr:colOff>149680</xdr:colOff>
      <xdr:row>15</xdr:row>
      <xdr:rowOff>29257</xdr:rowOff>
    </xdr:from>
    <xdr:to>
      <xdr:col>25</xdr:col>
      <xdr:colOff>335081</xdr:colOff>
      <xdr:row>15</xdr:row>
      <xdr:rowOff>37421</xdr:rowOff>
    </xdr:to>
    <xdr:cxnSp macro="">
      <xdr:nvCxnSpPr>
        <xdr:cNvPr id="140" name="Conector recto 139">
          <a:extLst>
            <a:ext uri="{FF2B5EF4-FFF2-40B4-BE49-F238E27FC236}">
              <a16:creationId xmlns:a16="http://schemas.microsoft.com/office/drawing/2014/main" id="{1CC26623-23BD-42D0-B5BF-3747C6ADF427}"/>
            </a:ext>
          </a:extLst>
        </xdr:cNvPr>
        <xdr:cNvCxnSpPr>
          <a:cxnSpLocks/>
          <a:stCxn id="137" idx="3"/>
          <a:endCxn id="141" idx="1"/>
        </xdr:cNvCxnSpPr>
      </xdr:nvCxnSpPr>
      <xdr:spPr>
        <a:xfrm flipV="1">
          <a:off x="18151930" y="3617007"/>
          <a:ext cx="185401" cy="8164"/>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25</xdr:col>
      <xdr:colOff>335081</xdr:colOff>
      <xdr:row>8</xdr:row>
      <xdr:rowOff>201385</xdr:rowOff>
    </xdr:from>
    <xdr:to>
      <xdr:col>27</xdr:col>
      <xdr:colOff>47625</xdr:colOff>
      <xdr:row>22</xdr:row>
      <xdr:rowOff>3</xdr:rowOff>
    </xdr:to>
    <xdr:sp macro="" textlink="">
      <xdr:nvSpPr>
        <xdr:cNvPr id="141" name="Rectángulo: esquinas redondeadas 140">
          <a:extLst>
            <a:ext uri="{FF2B5EF4-FFF2-40B4-BE49-F238E27FC236}">
              <a16:creationId xmlns:a16="http://schemas.microsoft.com/office/drawing/2014/main" id="{39DAEE32-7BF4-48EC-8F03-41BEB378906B}"/>
            </a:ext>
          </a:extLst>
        </xdr:cNvPr>
        <xdr:cNvSpPr/>
      </xdr:nvSpPr>
      <xdr:spPr>
        <a:xfrm>
          <a:off x="18337331" y="2312760"/>
          <a:ext cx="1236544" cy="2608493"/>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realiza por audiencia efectiva de adjudicación la apertura del sobre dos donde se analizan y evalúan las ofertas presentadas por el método especificado en los pliegos</a:t>
          </a:r>
        </a:p>
      </xdr:txBody>
    </xdr:sp>
    <xdr:clientData/>
  </xdr:twoCellAnchor>
  <xdr:twoCellAnchor>
    <xdr:from>
      <xdr:col>21</xdr:col>
      <xdr:colOff>323174</xdr:colOff>
      <xdr:row>14</xdr:row>
      <xdr:rowOff>93549</xdr:rowOff>
    </xdr:from>
    <xdr:to>
      <xdr:col>21</xdr:col>
      <xdr:colOff>694649</xdr:colOff>
      <xdr:row>15</xdr:row>
      <xdr:rowOff>169749</xdr:rowOff>
    </xdr:to>
    <xdr:sp macro="" textlink="">
      <xdr:nvSpPr>
        <xdr:cNvPr id="144" name="Rectángulo 143">
          <a:extLst>
            <a:ext uri="{FF2B5EF4-FFF2-40B4-BE49-F238E27FC236}">
              <a16:creationId xmlns:a16="http://schemas.microsoft.com/office/drawing/2014/main" id="{E1011AC2-81CC-44F9-A792-C7A2551575B9}"/>
            </a:ext>
          </a:extLst>
        </xdr:cNvPr>
        <xdr:cNvSpPr/>
      </xdr:nvSpPr>
      <xdr:spPr>
        <a:xfrm>
          <a:off x="31603274" y="3484449"/>
          <a:ext cx="371475" cy="266700"/>
        </a:xfrm>
        <a:prstGeom prst="rect">
          <a:avLst/>
        </a:prstGeom>
        <a:solidFill>
          <a:schemeClr val="bg1"/>
        </a:solidFill>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marL="0" indent="0" algn="l"/>
          <a:r>
            <a:rPr lang="es-CO" sz="1100" b="1">
              <a:solidFill>
                <a:schemeClr val="tx1"/>
              </a:solidFill>
              <a:latin typeface="+mn-lt"/>
              <a:ea typeface="+mn-ea"/>
              <a:cs typeface="+mn-cs"/>
            </a:rPr>
            <a:t>SI</a:t>
          </a:r>
        </a:p>
      </xdr:txBody>
    </xdr:sp>
    <xdr:clientData/>
  </xdr:twoCellAnchor>
  <xdr:twoCellAnchor>
    <xdr:from>
      <xdr:col>21</xdr:col>
      <xdr:colOff>23815</xdr:colOff>
      <xdr:row>19</xdr:row>
      <xdr:rowOff>32320</xdr:rowOff>
    </xdr:from>
    <xdr:to>
      <xdr:col>22</xdr:col>
      <xdr:colOff>248332</xdr:colOff>
      <xdr:row>22</xdr:row>
      <xdr:rowOff>86748</xdr:rowOff>
    </xdr:to>
    <xdr:sp macro="" textlink="">
      <xdr:nvSpPr>
        <xdr:cNvPr id="145" name="Rectángulo 144">
          <a:extLst>
            <a:ext uri="{FF2B5EF4-FFF2-40B4-BE49-F238E27FC236}">
              <a16:creationId xmlns:a16="http://schemas.microsoft.com/office/drawing/2014/main" id="{5A89AA28-A509-42A2-AAD0-0877D40C447D}"/>
            </a:ext>
          </a:extLst>
        </xdr:cNvPr>
        <xdr:cNvSpPr/>
      </xdr:nvSpPr>
      <xdr:spPr>
        <a:xfrm>
          <a:off x="14978065" y="4366195"/>
          <a:ext cx="986517" cy="625928"/>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ctr"/>
          <a:r>
            <a:rPr lang="es-CO" sz="1100" b="1">
              <a:solidFill>
                <a:schemeClr val="tx1"/>
              </a:solidFill>
            </a:rPr>
            <a:t>Hay</a:t>
          </a:r>
          <a:r>
            <a:rPr lang="es-CO" sz="1100" b="1" baseline="0">
              <a:solidFill>
                <a:schemeClr val="tx1"/>
              </a:solidFill>
            </a:rPr>
            <a:t> proponentes interesados?</a:t>
          </a:r>
          <a:endParaRPr lang="es-CO" sz="1100" b="1">
            <a:solidFill>
              <a:schemeClr val="tx1"/>
            </a:solidFill>
          </a:endParaRPr>
        </a:p>
      </xdr:txBody>
    </xdr:sp>
    <xdr:clientData/>
  </xdr:twoCellAnchor>
  <xdr:twoCellAnchor>
    <xdr:from>
      <xdr:col>22</xdr:col>
      <xdr:colOff>88450</xdr:colOff>
      <xdr:row>22</xdr:row>
      <xdr:rowOff>94682</xdr:rowOff>
    </xdr:from>
    <xdr:to>
      <xdr:col>23</xdr:col>
      <xdr:colOff>440537</xdr:colOff>
      <xdr:row>29</xdr:row>
      <xdr:rowOff>1701</xdr:rowOff>
    </xdr:to>
    <xdr:sp macro="" textlink="">
      <xdr:nvSpPr>
        <xdr:cNvPr id="146" name="Rectángulo: esquinas redondeadas 145">
          <a:extLst>
            <a:ext uri="{FF2B5EF4-FFF2-40B4-BE49-F238E27FC236}">
              <a16:creationId xmlns:a16="http://schemas.microsoft.com/office/drawing/2014/main" id="{7409CA94-829E-41CC-A054-59CB7552AB56}"/>
            </a:ext>
          </a:extLst>
        </xdr:cNvPr>
        <xdr:cNvSpPr/>
      </xdr:nvSpPr>
      <xdr:spPr>
        <a:xfrm>
          <a:off x="15804700" y="5000057"/>
          <a:ext cx="1114087" cy="1240519"/>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Por acto administrativo se declara desierta la licitación con las razones</a:t>
          </a:r>
        </a:p>
      </xdr:txBody>
    </xdr:sp>
    <xdr:clientData/>
  </xdr:twoCellAnchor>
  <xdr:twoCellAnchor>
    <xdr:from>
      <xdr:col>23</xdr:col>
      <xdr:colOff>440537</xdr:colOff>
      <xdr:row>25</xdr:row>
      <xdr:rowOff>143442</xdr:rowOff>
    </xdr:from>
    <xdr:to>
      <xdr:col>23</xdr:col>
      <xdr:colOff>577739</xdr:colOff>
      <xdr:row>25</xdr:row>
      <xdr:rowOff>146278</xdr:rowOff>
    </xdr:to>
    <xdr:cxnSp macro="">
      <xdr:nvCxnSpPr>
        <xdr:cNvPr id="147" name="Conector recto 146">
          <a:extLst>
            <a:ext uri="{FF2B5EF4-FFF2-40B4-BE49-F238E27FC236}">
              <a16:creationId xmlns:a16="http://schemas.microsoft.com/office/drawing/2014/main" id="{35C2C925-1F50-4542-9DCD-94EEBA3840D0}"/>
            </a:ext>
          </a:extLst>
        </xdr:cNvPr>
        <xdr:cNvCxnSpPr>
          <a:cxnSpLocks/>
          <a:stCxn id="146" idx="3"/>
          <a:endCxn id="152" idx="1"/>
        </xdr:cNvCxnSpPr>
      </xdr:nvCxnSpPr>
      <xdr:spPr>
        <a:xfrm>
          <a:off x="16918787" y="5620317"/>
          <a:ext cx="137202" cy="2836"/>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23</xdr:col>
      <xdr:colOff>577739</xdr:colOff>
      <xdr:row>19</xdr:row>
      <xdr:rowOff>180296</xdr:rowOff>
    </xdr:from>
    <xdr:to>
      <xdr:col>25</xdr:col>
      <xdr:colOff>230939</xdr:colOff>
      <xdr:row>31</xdr:row>
      <xdr:rowOff>112260</xdr:rowOff>
    </xdr:to>
    <xdr:sp macro="" textlink="">
      <xdr:nvSpPr>
        <xdr:cNvPr id="152" name="Rectángulo: esquinas redondeadas 151">
          <a:extLst>
            <a:ext uri="{FF2B5EF4-FFF2-40B4-BE49-F238E27FC236}">
              <a16:creationId xmlns:a16="http://schemas.microsoft.com/office/drawing/2014/main" id="{CABA1A76-BE1D-41C4-BF68-8A52887FF226}"/>
            </a:ext>
          </a:extLst>
        </xdr:cNvPr>
        <xdr:cNvSpPr/>
      </xdr:nvSpPr>
      <xdr:spPr>
        <a:xfrm>
          <a:off x="17055989" y="4514171"/>
          <a:ext cx="1177200" cy="2217964"/>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entidad estatal puede realizar contratación directa en modalidad selección abreviada dentro</a:t>
          </a:r>
          <a:r>
            <a:rPr lang="es-CO" sz="1100" baseline="0">
              <a:solidFill>
                <a:schemeClr val="dk1"/>
              </a:solidFill>
              <a:latin typeface="+mn-lt"/>
              <a:ea typeface="+mn-ea"/>
              <a:cs typeface="+mn-cs"/>
            </a:rPr>
            <a:t> de los 4 meses siguientes</a:t>
          </a:r>
          <a:endParaRPr lang="es-CO" sz="1100">
            <a:solidFill>
              <a:schemeClr val="dk1"/>
            </a:solidFill>
            <a:latin typeface="+mn-lt"/>
            <a:ea typeface="+mn-ea"/>
            <a:cs typeface="+mn-cs"/>
          </a:endParaRPr>
        </a:p>
      </xdr:txBody>
    </xdr:sp>
    <xdr:clientData/>
  </xdr:twoCellAnchor>
  <xdr:twoCellAnchor>
    <xdr:from>
      <xdr:col>25</xdr:col>
      <xdr:colOff>230939</xdr:colOff>
      <xdr:row>25</xdr:row>
      <xdr:rowOff>145707</xdr:rowOff>
    </xdr:from>
    <xdr:to>
      <xdr:col>25</xdr:col>
      <xdr:colOff>502901</xdr:colOff>
      <xdr:row>25</xdr:row>
      <xdr:rowOff>146278</xdr:rowOff>
    </xdr:to>
    <xdr:cxnSp macro="">
      <xdr:nvCxnSpPr>
        <xdr:cNvPr id="155" name="Conector recto 154">
          <a:extLst>
            <a:ext uri="{FF2B5EF4-FFF2-40B4-BE49-F238E27FC236}">
              <a16:creationId xmlns:a16="http://schemas.microsoft.com/office/drawing/2014/main" id="{98B97319-C8E6-487B-B31E-3B001577582F}"/>
            </a:ext>
          </a:extLst>
        </xdr:cNvPr>
        <xdr:cNvCxnSpPr>
          <a:cxnSpLocks/>
          <a:stCxn id="152" idx="3"/>
          <a:endCxn id="194" idx="1"/>
        </xdr:cNvCxnSpPr>
      </xdr:nvCxnSpPr>
      <xdr:spPr>
        <a:xfrm flipV="1">
          <a:off x="16788564" y="5638457"/>
          <a:ext cx="271962" cy="571"/>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18</xdr:col>
      <xdr:colOff>721182</xdr:colOff>
      <xdr:row>44</xdr:row>
      <xdr:rowOff>139475</xdr:rowOff>
    </xdr:from>
    <xdr:to>
      <xdr:col>20</xdr:col>
      <xdr:colOff>574158</xdr:colOff>
      <xdr:row>47</xdr:row>
      <xdr:rowOff>106018</xdr:rowOff>
    </xdr:to>
    <xdr:cxnSp macro="">
      <xdr:nvCxnSpPr>
        <xdr:cNvPr id="169" name="Conector recto 168">
          <a:extLst>
            <a:ext uri="{FF2B5EF4-FFF2-40B4-BE49-F238E27FC236}">
              <a16:creationId xmlns:a16="http://schemas.microsoft.com/office/drawing/2014/main" id="{64E50FC8-67B2-486B-9E6B-939C12B3A2DB}"/>
            </a:ext>
          </a:extLst>
        </xdr:cNvPr>
        <xdr:cNvCxnSpPr>
          <a:cxnSpLocks/>
          <a:stCxn id="171" idx="2"/>
          <a:endCxn id="179" idx="2"/>
        </xdr:cNvCxnSpPr>
      </xdr:nvCxnSpPr>
      <xdr:spPr>
        <a:xfrm rot="16200000" flipH="1">
          <a:off x="12364273" y="8832259"/>
          <a:ext cx="538043" cy="1376976"/>
        </a:xfrm>
        <a:prstGeom prst="bentConnector3">
          <a:avLst>
            <a:gd name="adj1" fmla="val 142487"/>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21</xdr:col>
      <xdr:colOff>323175</xdr:colOff>
      <xdr:row>24</xdr:row>
      <xdr:rowOff>180292</xdr:rowOff>
    </xdr:from>
    <xdr:to>
      <xdr:col>21</xdr:col>
      <xdr:colOff>694650</xdr:colOff>
      <xdr:row>26</xdr:row>
      <xdr:rowOff>65992</xdr:rowOff>
    </xdr:to>
    <xdr:sp macro="" textlink="">
      <xdr:nvSpPr>
        <xdr:cNvPr id="170" name="Rectángulo 169">
          <a:extLst>
            <a:ext uri="{FF2B5EF4-FFF2-40B4-BE49-F238E27FC236}">
              <a16:creationId xmlns:a16="http://schemas.microsoft.com/office/drawing/2014/main" id="{303341E4-0E67-48E6-9290-1CB1CFE3D097}"/>
            </a:ext>
          </a:extLst>
        </xdr:cNvPr>
        <xdr:cNvSpPr/>
      </xdr:nvSpPr>
      <xdr:spPr>
        <a:xfrm>
          <a:off x="15253613" y="5466667"/>
          <a:ext cx="371475" cy="266700"/>
        </a:xfrm>
        <a:prstGeom prst="rect">
          <a:avLst/>
        </a:prstGeom>
        <a:solidFill>
          <a:schemeClr val="bg1"/>
        </a:solidFill>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r>
            <a:rPr lang="es-CO" sz="1100" b="1"/>
            <a:t>NO</a:t>
          </a:r>
        </a:p>
      </xdr:txBody>
    </xdr:sp>
    <xdr:clientData/>
  </xdr:twoCellAnchor>
  <xdr:twoCellAnchor>
    <xdr:from>
      <xdr:col>18</xdr:col>
      <xdr:colOff>190502</xdr:colOff>
      <xdr:row>36</xdr:row>
      <xdr:rowOff>112260</xdr:rowOff>
    </xdr:from>
    <xdr:to>
      <xdr:col>19</xdr:col>
      <xdr:colOff>489859</xdr:colOff>
      <xdr:row>44</xdr:row>
      <xdr:rowOff>139476</xdr:rowOff>
    </xdr:to>
    <xdr:sp macro="" textlink="">
      <xdr:nvSpPr>
        <xdr:cNvPr id="171" name="Rectángulo: esquinas redondeadas 170">
          <a:extLst>
            <a:ext uri="{FF2B5EF4-FFF2-40B4-BE49-F238E27FC236}">
              <a16:creationId xmlns:a16="http://schemas.microsoft.com/office/drawing/2014/main" id="{CEE80D1C-9D8D-445E-806A-C375F3C5394E}"/>
            </a:ext>
          </a:extLst>
        </xdr:cNvPr>
        <xdr:cNvSpPr/>
      </xdr:nvSpPr>
      <xdr:spPr>
        <a:xfrm>
          <a:off x="12858752" y="7684635"/>
          <a:ext cx="1061357" cy="1551216"/>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Publicación de pliego de condiciones en el portal único de contratación SECOP</a:t>
          </a:r>
        </a:p>
        <a:p>
          <a:pPr marL="0" indent="0" algn="ctr"/>
          <a:endParaRPr lang="es-CO" sz="1100">
            <a:solidFill>
              <a:schemeClr val="dk1"/>
            </a:solidFill>
            <a:latin typeface="+mn-lt"/>
            <a:ea typeface="+mn-ea"/>
            <a:cs typeface="+mn-cs"/>
          </a:endParaRPr>
        </a:p>
      </xdr:txBody>
    </xdr:sp>
    <xdr:clientData/>
  </xdr:twoCellAnchor>
  <xdr:twoCellAnchor>
    <xdr:from>
      <xdr:col>19</xdr:col>
      <xdr:colOff>732519</xdr:colOff>
      <xdr:row>28</xdr:row>
      <xdr:rowOff>19843</xdr:rowOff>
    </xdr:from>
    <xdr:to>
      <xdr:col>21</xdr:col>
      <xdr:colOff>428625</xdr:colOff>
      <xdr:row>39</xdr:row>
      <xdr:rowOff>127000</xdr:rowOff>
    </xdr:to>
    <xdr:sp macro="" textlink="">
      <xdr:nvSpPr>
        <xdr:cNvPr id="178" name="Rectángulo: esquinas redondeadas 177">
          <a:extLst>
            <a:ext uri="{FF2B5EF4-FFF2-40B4-BE49-F238E27FC236}">
              <a16:creationId xmlns:a16="http://schemas.microsoft.com/office/drawing/2014/main" id="{FF7D88FE-2293-41CE-80BF-CDD67D87A7B9}"/>
            </a:ext>
          </a:extLst>
        </xdr:cNvPr>
        <xdr:cNvSpPr/>
      </xdr:nvSpPr>
      <xdr:spPr>
        <a:xfrm>
          <a:off x="12718144" y="6084093"/>
          <a:ext cx="1220106" cy="2202657"/>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Evaluación del sobre 1 y publicación de informe con la calificación de los proponentes en el SECOP, posible</a:t>
          </a:r>
          <a:r>
            <a:rPr lang="es-CO" sz="1100" baseline="0">
              <a:solidFill>
                <a:schemeClr val="dk1"/>
              </a:solidFill>
              <a:latin typeface="+mn-lt"/>
              <a:ea typeface="+mn-ea"/>
              <a:cs typeface="+mn-cs"/>
            </a:rPr>
            <a:t> presentación de observaciones</a:t>
          </a:r>
          <a:endParaRPr lang="es-CO" sz="1100">
            <a:solidFill>
              <a:schemeClr val="dk1"/>
            </a:solidFill>
            <a:latin typeface="+mn-lt"/>
            <a:ea typeface="+mn-ea"/>
            <a:cs typeface="+mn-cs"/>
          </a:endParaRPr>
        </a:p>
      </xdr:txBody>
    </xdr:sp>
    <xdr:clientData/>
  </xdr:twoCellAnchor>
  <xdr:twoCellAnchor>
    <xdr:from>
      <xdr:col>19</xdr:col>
      <xdr:colOff>742157</xdr:colOff>
      <xdr:row>40</xdr:row>
      <xdr:rowOff>146840</xdr:rowOff>
    </xdr:from>
    <xdr:to>
      <xdr:col>21</xdr:col>
      <xdr:colOff>406157</xdr:colOff>
      <xdr:row>47</xdr:row>
      <xdr:rowOff>106019</xdr:rowOff>
    </xdr:to>
    <xdr:sp macro="" textlink="">
      <xdr:nvSpPr>
        <xdr:cNvPr id="179" name="Rectángulo: esquinas redondeadas 178">
          <a:extLst>
            <a:ext uri="{FF2B5EF4-FFF2-40B4-BE49-F238E27FC236}">
              <a16:creationId xmlns:a16="http://schemas.microsoft.com/office/drawing/2014/main" id="{20FE3D1D-128B-40ED-9C0B-206D9706780C}"/>
            </a:ext>
          </a:extLst>
        </xdr:cNvPr>
        <xdr:cNvSpPr/>
      </xdr:nvSpPr>
      <xdr:spPr>
        <a:xfrm>
          <a:off x="12727782" y="8497090"/>
          <a:ext cx="1188000" cy="1292679"/>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Entrega de sobre 1 y sobre 2 con la documentación especificada en los pliegos</a:t>
          </a:r>
        </a:p>
      </xdr:txBody>
    </xdr:sp>
    <xdr:clientData/>
  </xdr:twoCellAnchor>
  <xdr:twoCellAnchor>
    <xdr:from>
      <xdr:col>20</xdr:col>
      <xdr:colOff>574157</xdr:colOff>
      <xdr:row>39</xdr:row>
      <xdr:rowOff>127000</xdr:rowOff>
    </xdr:from>
    <xdr:to>
      <xdr:col>20</xdr:col>
      <xdr:colOff>580572</xdr:colOff>
      <xdr:row>40</xdr:row>
      <xdr:rowOff>146840</xdr:rowOff>
    </xdr:to>
    <xdr:cxnSp macro="">
      <xdr:nvCxnSpPr>
        <xdr:cNvPr id="180" name="Conector recto 179">
          <a:extLst>
            <a:ext uri="{FF2B5EF4-FFF2-40B4-BE49-F238E27FC236}">
              <a16:creationId xmlns:a16="http://schemas.microsoft.com/office/drawing/2014/main" id="{B8A1DB83-BBAD-47E8-89D1-01B51580D7F7}"/>
            </a:ext>
          </a:extLst>
        </xdr:cNvPr>
        <xdr:cNvCxnSpPr>
          <a:stCxn id="179" idx="0"/>
          <a:endCxn id="178" idx="2"/>
        </xdr:cNvCxnSpPr>
      </xdr:nvCxnSpPr>
      <xdr:spPr>
        <a:xfrm flipV="1">
          <a:off x="13321782" y="8286750"/>
          <a:ext cx="6415" cy="210340"/>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21</xdr:col>
      <xdr:colOff>428625</xdr:colOff>
      <xdr:row>33</xdr:row>
      <xdr:rowOff>168672</xdr:rowOff>
    </xdr:from>
    <xdr:to>
      <xdr:col>21</xdr:col>
      <xdr:colOff>501197</xdr:colOff>
      <xdr:row>34</xdr:row>
      <xdr:rowOff>66339</xdr:rowOff>
    </xdr:to>
    <xdr:cxnSp macro="">
      <xdr:nvCxnSpPr>
        <xdr:cNvPr id="183" name="Conector recto 182">
          <a:extLst>
            <a:ext uri="{FF2B5EF4-FFF2-40B4-BE49-F238E27FC236}">
              <a16:creationId xmlns:a16="http://schemas.microsoft.com/office/drawing/2014/main" id="{CE545EC9-662C-4E0C-8A89-7DAA56942216}"/>
            </a:ext>
          </a:extLst>
        </xdr:cNvPr>
        <xdr:cNvCxnSpPr>
          <a:cxnSpLocks/>
          <a:stCxn id="178" idx="3"/>
          <a:endCxn id="126" idx="1"/>
        </xdr:cNvCxnSpPr>
      </xdr:nvCxnSpPr>
      <xdr:spPr>
        <a:xfrm>
          <a:off x="13938250" y="7185422"/>
          <a:ext cx="72572" cy="88167"/>
        </a:xfrm>
        <a:prstGeom prst="bentConnector3">
          <a:avLst>
            <a:gd name="adj1" fmla="val 50000"/>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23</xdr:col>
      <xdr:colOff>57197</xdr:colOff>
      <xdr:row>32</xdr:row>
      <xdr:rowOff>93664</xdr:rowOff>
    </xdr:from>
    <xdr:to>
      <xdr:col>23</xdr:col>
      <xdr:colOff>400875</xdr:colOff>
      <xdr:row>34</xdr:row>
      <xdr:rowOff>66339</xdr:rowOff>
    </xdr:to>
    <xdr:cxnSp macro="">
      <xdr:nvCxnSpPr>
        <xdr:cNvPr id="184" name="Conector: angular 183">
          <a:extLst>
            <a:ext uri="{FF2B5EF4-FFF2-40B4-BE49-F238E27FC236}">
              <a16:creationId xmlns:a16="http://schemas.microsoft.com/office/drawing/2014/main" id="{5E32E0AF-A6D2-4AB0-AF2C-EACC4C124D70}"/>
            </a:ext>
          </a:extLst>
        </xdr:cNvPr>
        <xdr:cNvCxnSpPr>
          <a:stCxn id="126" idx="3"/>
          <a:endCxn id="185" idx="1"/>
        </xdr:cNvCxnSpPr>
      </xdr:nvCxnSpPr>
      <xdr:spPr>
        <a:xfrm flipV="1">
          <a:off x="15090822" y="6919914"/>
          <a:ext cx="343678" cy="353675"/>
        </a:xfrm>
        <a:prstGeom prst="bentConnector3">
          <a:avLst>
            <a:gd name="adj1" fmla="val 50000"/>
          </a:avLst>
        </a:prstGeom>
        <a:ln>
          <a:solidFill>
            <a:srgbClr val="9966FF"/>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23</xdr:col>
      <xdr:colOff>400875</xdr:colOff>
      <xdr:row>31</xdr:row>
      <xdr:rowOff>150814</xdr:rowOff>
    </xdr:from>
    <xdr:to>
      <xdr:col>24</xdr:col>
      <xdr:colOff>10350</xdr:colOff>
      <xdr:row>33</xdr:row>
      <xdr:rowOff>36514</xdr:rowOff>
    </xdr:to>
    <xdr:sp macro="" textlink="">
      <xdr:nvSpPr>
        <xdr:cNvPr id="185" name="Rectángulo 184">
          <a:extLst>
            <a:ext uri="{FF2B5EF4-FFF2-40B4-BE49-F238E27FC236}">
              <a16:creationId xmlns:a16="http://schemas.microsoft.com/office/drawing/2014/main" id="{D2FC4270-F82C-4585-96F5-C5618B63085D}"/>
            </a:ext>
          </a:extLst>
        </xdr:cNvPr>
        <xdr:cNvSpPr/>
      </xdr:nvSpPr>
      <xdr:spPr>
        <a:xfrm>
          <a:off x="15434500" y="6786564"/>
          <a:ext cx="371475" cy="266700"/>
        </a:xfrm>
        <a:prstGeom prst="rect">
          <a:avLst/>
        </a:prstGeom>
        <a:solidFill>
          <a:schemeClr val="bg1"/>
        </a:solidFill>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marL="0" indent="0" algn="l"/>
          <a:r>
            <a:rPr lang="es-CO" sz="1100" b="1">
              <a:solidFill>
                <a:schemeClr val="tx1"/>
              </a:solidFill>
              <a:latin typeface="+mn-lt"/>
              <a:ea typeface="+mn-ea"/>
              <a:cs typeface="+mn-cs"/>
            </a:rPr>
            <a:t>SI</a:t>
          </a:r>
        </a:p>
      </xdr:txBody>
    </xdr:sp>
    <xdr:clientData/>
  </xdr:twoCellAnchor>
  <xdr:twoCellAnchor>
    <xdr:from>
      <xdr:col>23</xdr:col>
      <xdr:colOff>57197</xdr:colOff>
      <xdr:row>34</xdr:row>
      <xdr:rowOff>66339</xdr:rowOff>
    </xdr:from>
    <xdr:to>
      <xdr:col>23</xdr:col>
      <xdr:colOff>427524</xdr:colOff>
      <xdr:row>44</xdr:row>
      <xdr:rowOff>55108</xdr:rowOff>
    </xdr:to>
    <xdr:cxnSp macro="">
      <xdr:nvCxnSpPr>
        <xdr:cNvPr id="186" name="Conector: angular 185">
          <a:extLst>
            <a:ext uri="{FF2B5EF4-FFF2-40B4-BE49-F238E27FC236}">
              <a16:creationId xmlns:a16="http://schemas.microsoft.com/office/drawing/2014/main" id="{84D639F6-665D-45A3-A7A9-DD31D08F0396}"/>
            </a:ext>
          </a:extLst>
        </xdr:cNvPr>
        <xdr:cNvCxnSpPr>
          <a:stCxn id="126" idx="3"/>
          <a:endCxn id="188" idx="1"/>
        </xdr:cNvCxnSpPr>
      </xdr:nvCxnSpPr>
      <xdr:spPr>
        <a:xfrm>
          <a:off x="15090822" y="7273589"/>
          <a:ext cx="370327" cy="1893769"/>
        </a:xfrm>
        <a:prstGeom prst="bentConnector3">
          <a:avLst/>
        </a:prstGeom>
        <a:ln>
          <a:solidFill>
            <a:srgbClr val="9966FF"/>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23</xdr:col>
      <xdr:colOff>98650</xdr:colOff>
      <xdr:row>34</xdr:row>
      <xdr:rowOff>75403</xdr:rowOff>
    </xdr:from>
    <xdr:to>
      <xdr:col>24</xdr:col>
      <xdr:colOff>250029</xdr:colOff>
      <xdr:row>39</xdr:row>
      <xdr:rowOff>99216</xdr:rowOff>
    </xdr:to>
    <xdr:sp macro="" textlink="">
      <xdr:nvSpPr>
        <xdr:cNvPr id="187" name="Rectángulo 186">
          <a:extLst>
            <a:ext uri="{FF2B5EF4-FFF2-40B4-BE49-F238E27FC236}">
              <a16:creationId xmlns:a16="http://schemas.microsoft.com/office/drawing/2014/main" id="{2F50CAE3-41F9-49F4-84C8-EC3AEBEEDAB5}"/>
            </a:ext>
          </a:extLst>
        </xdr:cNvPr>
        <xdr:cNvSpPr/>
      </xdr:nvSpPr>
      <xdr:spPr>
        <a:xfrm>
          <a:off x="15132275" y="7282653"/>
          <a:ext cx="913379" cy="976313"/>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s-CO" sz="1100" b="1">
              <a:solidFill>
                <a:schemeClr val="tx1"/>
              </a:solidFill>
            </a:rPr>
            <a:t>Tiene el proponente inicial la mejor oferta?</a:t>
          </a:r>
        </a:p>
      </xdr:txBody>
    </xdr:sp>
    <xdr:clientData/>
  </xdr:twoCellAnchor>
  <xdr:twoCellAnchor>
    <xdr:from>
      <xdr:col>23</xdr:col>
      <xdr:colOff>427524</xdr:colOff>
      <xdr:row>43</xdr:row>
      <xdr:rowOff>112258</xdr:rowOff>
    </xdr:from>
    <xdr:to>
      <xdr:col>24</xdr:col>
      <xdr:colOff>36999</xdr:colOff>
      <xdr:row>44</xdr:row>
      <xdr:rowOff>188458</xdr:rowOff>
    </xdr:to>
    <xdr:sp macro="" textlink="">
      <xdr:nvSpPr>
        <xdr:cNvPr id="188" name="Rectángulo 187">
          <a:extLst>
            <a:ext uri="{FF2B5EF4-FFF2-40B4-BE49-F238E27FC236}">
              <a16:creationId xmlns:a16="http://schemas.microsoft.com/office/drawing/2014/main" id="{A04B98B8-805A-4918-B211-A3FBD14F931C}"/>
            </a:ext>
          </a:extLst>
        </xdr:cNvPr>
        <xdr:cNvSpPr/>
      </xdr:nvSpPr>
      <xdr:spPr>
        <a:xfrm>
          <a:off x="15461149" y="9034008"/>
          <a:ext cx="371475" cy="266700"/>
        </a:xfrm>
        <a:prstGeom prst="rect">
          <a:avLst/>
        </a:prstGeom>
        <a:solidFill>
          <a:schemeClr val="bg1"/>
        </a:solidFill>
        <a:ln>
          <a:solidFill>
            <a:srgbClr val="9966FF"/>
          </a:solidFill>
          <a:tailEnd type="non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r>
            <a:rPr lang="es-CO" sz="1100" b="1"/>
            <a:t>NO</a:t>
          </a:r>
        </a:p>
      </xdr:txBody>
    </xdr:sp>
    <xdr:clientData/>
  </xdr:twoCellAnchor>
  <xdr:twoCellAnchor>
    <xdr:from>
      <xdr:col>25</xdr:col>
      <xdr:colOff>298244</xdr:colOff>
      <xdr:row>41</xdr:row>
      <xdr:rowOff>170089</xdr:rowOff>
    </xdr:from>
    <xdr:to>
      <xdr:col>25</xdr:col>
      <xdr:colOff>299074</xdr:colOff>
      <xdr:row>42</xdr:row>
      <xdr:rowOff>127001</xdr:rowOff>
    </xdr:to>
    <xdr:cxnSp macro="">
      <xdr:nvCxnSpPr>
        <xdr:cNvPr id="189" name="Conector recto 188">
          <a:extLst>
            <a:ext uri="{FF2B5EF4-FFF2-40B4-BE49-F238E27FC236}">
              <a16:creationId xmlns:a16="http://schemas.microsoft.com/office/drawing/2014/main" id="{75D00CBF-73C6-4419-8ABF-44E316432817}"/>
            </a:ext>
          </a:extLst>
        </xdr:cNvPr>
        <xdr:cNvCxnSpPr>
          <a:stCxn id="120" idx="0"/>
          <a:endCxn id="190" idx="2"/>
        </xdr:cNvCxnSpPr>
      </xdr:nvCxnSpPr>
      <xdr:spPr>
        <a:xfrm flipH="1" flipV="1">
          <a:off x="16855869" y="8710839"/>
          <a:ext cx="830" cy="147412"/>
        </a:xfrm>
        <a:prstGeom prst="straightConnector1">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24</xdr:col>
      <xdr:colOff>345868</xdr:colOff>
      <xdr:row>36</xdr:row>
      <xdr:rowOff>156482</xdr:rowOff>
    </xdr:from>
    <xdr:to>
      <xdr:col>26</xdr:col>
      <xdr:colOff>250619</xdr:colOff>
      <xdr:row>41</xdr:row>
      <xdr:rowOff>170089</xdr:rowOff>
    </xdr:to>
    <xdr:sp macro="" textlink="">
      <xdr:nvSpPr>
        <xdr:cNvPr id="190" name="Rectángulo: esquinas redondeadas 189">
          <a:extLst>
            <a:ext uri="{FF2B5EF4-FFF2-40B4-BE49-F238E27FC236}">
              <a16:creationId xmlns:a16="http://schemas.microsoft.com/office/drawing/2014/main" id="{54613B4F-8626-4781-8924-3246F1600FAE}"/>
            </a:ext>
          </a:extLst>
        </xdr:cNvPr>
        <xdr:cNvSpPr/>
      </xdr:nvSpPr>
      <xdr:spPr>
        <a:xfrm>
          <a:off x="16141493" y="7744732"/>
          <a:ext cx="1428751" cy="966107"/>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Entrega de la propuesta mejorada por parte del proponente</a:t>
          </a:r>
        </a:p>
      </xdr:txBody>
    </xdr:sp>
    <xdr:clientData/>
  </xdr:twoCellAnchor>
  <xdr:twoCellAnchor>
    <xdr:from>
      <xdr:col>24</xdr:col>
      <xdr:colOff>402563</xdr:colOff>
      <xdr:row>32</xdr:row>
      <xdr:rowOff>189942</xdr:rowOff>
    </xdr:from>
    <xdr:to>
      <xdr:col>26</xdr:col>
      <xdr:colOff>212062</xdr:colOff>
      <xdr:row>36</xdr:row>
      <xdr:rowOff>13048</xdr:rowOff>
    </xdr:to>
    <xdr:sp macro="" textlink="">
      <xdr:nvSpPr>
        <xdr:cNvPr id="191" name="Rectángulo: esquinas redondeadas 190">
          <a:extLst>
            <a:ext uri="{FF2B5EF4-FFF2-40B4-BE49-F238E27FC236}">
              <a16:creationId xmlns:a16="http://schemas.microsoft.com/office/drawing/2014/main" id="{C387373B-5244-4B49-ABC8-7672EA78C419}"/>
            </a:ext>
          </a:extLst>
        </xdr:cNvPr>
        <xdr:cNvSpPr/>
      </xdr:nvSpPr>
      <xdr:spPr>
        <a:xfrm>
          <a:off x="16198188" y="7016192"/>
          <a:ext cx="1333499" cy="585106"/>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Audiencia de adjudicación</a:t>
          </a:r>
        </a:p>
      </xdr:txBody>
    </xdr:sp>
    <xdr:clientData/>
  </xdr:twoCellAnchor>
  <xdr:twoCellAnchor>
    <xdr:from>
      <xdr:col>25</xdr:col>
      <xdr:colOff>298244</xdr:colOff>
      <xdr:row>36</xdr:row>
      <xdr:rowOff>13048</xdr:rowOff>
    </xdr:from>
    <xdr:to>
      <xdr:col>25</xdr:col>
      <xdr:colOff>307313</xdr:colOff>
      <xdr:row>36</xdr:row>
      <xdr:rowOff>156482</xdr:rowOff>
    </xdr:to>
    <xdr:cxnSp macro="">
      <xdr:nvCxnSpPr>
        <xdr:cNvPr id="192" name="Conector recto 191">
          <a:extLst>
            <a:ext uri="{FF2B5EF4-FFF2-40B4-BE49-F238E27FC236}">
              <a16:creationId xmlns:a16="http://schemas.microsoft.com/office/drawing/2014/main" id="{DB87F280-5A32-4E95-B299-1CBCA92434D3}"/>
            </a:ext>
          </a:extLst>
        </xdr:cNvPr>
        <xdr:cNvCxnSpPr>
          <a:stCxn id="190" idx="0"/>
          <a:endCxn id="191" idx="2"/>
        </xdr:cNvCxnSpPr>
      </xdr:nvCxnSpPr>
      <xdr:spPr>
        <a:xfrm flipV="1">
          <a:off x="16855869" y="7601298"/>
          <a:ext cx="9069" cy="143434"/>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25</xdr:col>
      <xdr:colOff>502901</xdr:colOff>
      <xdr:row>24</xdr:row>
      <xdr:rowOff>43654</xdr:rowOff>
    </xdr:from>
    <xdr:to>
      <xdr:col>27</xdr:col>
      <xdr:colOff>310130</xdr:colOff>
      <xdr:row>27</xdr:row>
      <xdr:rowOff>57260</xdr:rowOff>
    </xdr:to>
    <xdr:sp macro="" textlink="">
      <xdr:nvSpPr>
        <xdr:cNvPr id="194" name="Rectángulo: esquinas redondeadas 193">
          <a:extLst>
            <a:ext uri="{FF2B5EF4-FFF2-40B4-BE49-F238E27FC236}">
              <a16:creationId xmlns:a16="http://schemas.microsoft.com/office/drawing/2014/main" id="{BB5A42B5-FF8C-4A41-9A94-5B81D7801233}"/>
            </a:ext>
          </a:extLst>
        </xdr:cNvPr>
        <xdr:cNvSpPr/>
      </xdr:nvSpPr>
      <xdr:spPr>
        <a:xfrm>
          <a:off x="17060526" y="5345904"/>
          <a:ext cx="1331229" cy="585106"/>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Perfeccionamiento del contrato</a:t>
          </a:r>
        </a:p>
      </xdr:txBody>
    </xdr:sp>
    <xdr:clientData/>
  </xdr:twoCellAnchor>
  <xdr:twoCellAnchor>
    <xdr:from>
      <xdr:col>26</xdr:col>
      <xdr:colOff>406516</xdr:colOff>
      <xdr:row>27</xdr:row>
      <xdr:rowOff>57260</xdr:rowOff>
    </xdr:from>
    <xdr:to>
      <xdr:col>26</xdr:col>
      <xdr:colOff>499508</xdr:colOff>
      <xdr:row>31</xdr:row>
      <xdr:rowOff>113960</xdr:rowOff>
    </xdr:to>
    <xdr:cxnSp macro="">
      <xdr:nvCxnSpPr>
        <xdr:cNvPr id="195" name="Conector recto 194">
          <a:extLst>
            <a:ext uri="{FF2B5EF4-FFF2-40B4-BE49-F238E27FC236}">
              <a16:creationId xmlns:a16="http://schemas.microsoft.com/office/drawing/2014/main" id="{E30E7753-192C-47C3-9E58-64C3820324F8}"/>
            </a:ext>
          </a:extLst>
        </xdr:cNvPr>
        <xdr:cNvCxnSpPr>
          <a:stCxn id="194" idx="2"/>
          <a:endCxn id="196" idx="1"/>
        </xdr:cNvCxnSpPr>
      </xdr:nvCxnSpPr>
      <xdr:spPr>
        <a:xfrm>
          <a:off x="17726141" y="5931010"/>
          <a:ext cx="92992" cy="818700"/>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26</xdr:col>
      <xdr:colOff>499508</xdr:colOff>
      <xdr:row>28</xdr:row>
      <xdr:rowOff>147977</xdr:rowOff>
    </xdr:from>
    <xdr:to>
      <xdr:col>27</xdr:col>
      <xdr:colOff>667325</xdr:colOff>
      <xdr:row>34</xdr:row>
      <xdr:rowOff>79943</xdr:rowOff>
    </xdr:to>
    <xdr:sp macro="" textlink="">
      <xdr:nvSpPr>
        <xdr:cNvPr id="196" name="Rectángulo: esquinas redondeadas 195">
          <a:extLst>
            <a:ext uri="{FF2B5EF4-FFF2-40B4-BE49-F238E27FC236}">
              <a16:creationId xmlns:a16="http://schemas.microsoft.com/office/drawing/2014/main" id="{8C35FBFF-BF8A-4C12-A429-8217868C4CA4}"/>
            </a:ext>
          </a:extLst>
        </xdr:cNvPr>
        <xdr:cNvSpPr/>
      </xdr:nvSpPr>
      <xdr:spPr>
        <a:xfrm>
          <a:off x="17819133" y="6212227"/>
          <a:ext cx="929817" cy="1074966"/>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Publicación del contrato en el SECOP</a:t>
          </a:r>
        </a:p>
      </xdr:txBody>
    </xdr:sp>
    <xdr:clientData/>
  </xdr:twoCellAnchor>
  <xdr:twoCellAnchor>
    <xdr:from>
      <xdr:col>25</xdr:col>
      <xdr:colOff>307314</xdr:colOff>
      <xdr:row>25</xdr:row>
      <xdr:rowOff>145707</xdr:rowOff>
    </xdr:from>
    <xdr:to>
      <xdr:col>25</xdr:col>
      <xdr:colOff>502902</xdr:colOff>
      <xdr:row>32</xdr:row>
      <xdr:rowOff>189942</xdr:rowOff>
    </xdr:to>
    <xdr:cxnSp macro="">
      <xdr:nvCxnSpPr>
        <xdr:cNvPr id="197" name="Conector: angular 196">
          <a:extLst>
            <a:ext uri="{FF2B5EF4-FFF2-40B4-BE49-F238E27FC236}">
              <a16:creationId xmlns:a16="http://schemas.microsoft.com/office/drawing/2014/main" id="{370F4FCF-BE57-4886-BD87-E2D060369001}"/>
            </a:ext>
          </a:extLst>
        </xdr:cNvPr>
        <xdr:cNvCxnSpPr>
          <a:stCxn id="191" idx="0"/>
          <a:endCxn id="194" idx="1"/>
        </xdr:cNvCxnSpPr>
      </xdr:nvCxnSpPr>
      <xdr:spPr>
        <a:xfrm rot="5400000" flipH="1" flipV="1">
          <a:off x="16273865" y="6229531"/>
          <a:ext cx="1377735" cy="195588"/>
        </a:xfrm>
        <a:prstGeom prst="bentConnector2">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26</xdr:col>
      <xdr:colOff>191353</xdr:colOff>
      <xdr:row>22</xdr:row>
      <xdr:rowOff>2</xdr:rowOff>
    </xdr:from>
    <xdr:to>
      <xdr:col>26</xdr:col>
      <xdr:colOff>406516</xdr:colOff>
      <xdr:row>24</xdr:row>
      <xdr:rowOff>43653</xdr:rowOff>
    </xdr:to>
    <xdr:cxnSp macro="">
      <xdr:nvCxnSpPr>
        <xdr:cNvPr id="198" name="Conector: angular 197">
          <a:extLst>
            <a:ext uri="{FF2B5EF4-FFF2-40B4-BE49-F238E27FC236}">
              <a16:creationId xmlns:a16="http://schemas.microsoft.com/office/drawing/2014/main" id="{ED780308-0D4A-4EE1-A0BB-B4B513EC0A42}"/>
            </a:ext>
          </a:extLst>
        </xdr:cNvPr>
        <xdr:cNvCxnSpPr>
          <a:cxnSpLocks/>
          <a:stCxn id="141" idx="2"/>
          <a:endCxn id="194" idx="0"/>
        </xdr:cNvCxnSpPr>
      </xdr:nvCxnSpPr>
      <xdr:spPr>
        <a:xfrm rot="16200000" flipH="1">
          <a:off x="17406234" y="5025996"/>
          <a:ext cx="424651" cy="215163"/>
        </a:xfrm>
        <a:prstGeom prst="bentConnector3">
          <a:avLst>
            <a:gd name="adj1" fmla="val 50000"/>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22</xdr:col>
      <xdr:colOff>434178</xdr:colOff>
      <xdr:row>27</xdr:row>
      <xdr:rowOff>57260</xdr:rowOff>
    </xdr:from>
    <xdr:to>
      <xdr:col>26</xdr:col>
      <xdr:colOff>406516</xdr:colOff>
      <xdr:row>51</xdr:row>
      <xdr:rowOff>49546</xdr:rowOff>
    </xdr:to>
    <xdr:cxnSp macro="">
      <xdr:nvCxnSpPr>
        <xdr:cNvPr id="199" name="Conector: angular 198">
          <a:extLst>
            <a:ext uri="{FF2B5EF4-FFF2-40B4-BE49-F238E27FC236}">
              <a16:creationId xmlns:a16="http://schemas.microsoft.com/office/drawing/2014/main" id="{694176FC-9465-4504-8DAA-280521017910}"/>
            </a:ext>
          </a:extLst>
        </xdr:cNvPr>
        <xdr:cNvCxnSpPr>
          <a:stCxn id="117" idx="2"/>
          <a:endCxn id="194" idx="2"/>
        </xdr:cNvCxnSpPr>
      </xdr:nvCxnSpPr>
      <xdr:spPr>
        <a:xfrm rot="5400000" flipH="1" flipV="1">
          <a:off x="13933829" y="6702984"/>
          <a:ext cx="4564286" cy="3020338"/>
        </a:xfrm>
        <a:prstGeom prst="bentConnector3">
          <a:avLst>
            <a:gd name="adj1" fmla="val -2573"/>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27</xdr:col>
      <xdr:colOff>667325</xdr:colOff>
      <xdr:row>31</xdr:row>
      <xdr:rowOff>113960</xdr:rowOff>
    </xdr:from>
    <xdr:to>
      <xdr:col>28</xdr:col>
      <xdr:colOff>65013</xdr:colOff>
      <xdr:row>45</xdr:row>
      <xdr:rowOff>139093</xdr:rowOff>
    </xdr:to>
    <xdr:cxnSp macro="">
      <xdr:nvCxnSpPr>
        <xdr:cNvPr id="200" name="Conector recto 199">
          <a:extLst>
            <a:ext uri="{FF2B5EF4-FFF2-40B4-BE49-F238E27FC236}">
              <a16:creationId xmlns:a16="http://schemas.microsoft.com/office/drawing/2014/main" id="{5D715644-69EA-4A1E-A232-335B3891FE1F}"/>
            </a:ext>
          </a:extLst>
        </xdr:cNvPr>
        <xdr:cNvCxnSpPr>
          <a:cxnSpLocks/>
          <a:stCxn id="196" idx="3"/>
          <a:endCxn id="201" idx="1"/>
        </xdr:cNvCxnSpPr>
      </xdr:nvCxnSpPr>
      <xdr:spPr>
        <a:xfrm>
          <a:off x="18748950" y="6749710"/>
          <a:ext cx="921688" cy="2692133"/>
        </a:xfrm>
        <a:prstGeom prst="bentConnector3">
          <a:avLst>
            <a:gd name="adj1" fmla="val 50000"/>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28</xdr:col>
      <xdr:colOff>65013</xdr:colOff>
      <xdr:row>41</xdr:row>
      <xdr:rowOff>130019</xdr:rowOff>
    </xdr:from>
    <xdr:to>
      <xdr:col>29</xdr:col>
      <xdr:colOff>541262</xdr:colOff>
      <xdr:row>49</xdr:row>
      <xdr:rowOff>148167</xdr:rowOff>
    </xdr:to>
    <xdr:sp macro="" textlink="">
      <xdr:nvSpPr>
        <xdr:cNvPr id="201" name="Rectángulo: esquinas redondeadas 200">
          <a:extLst>
            <a:ext uri="{FF2B5EF4-FFF2-40B4-BE49-F238E27FC236}">
              <a16:creationId xmlns:a16="http://schemas.microsoft.com/office/drawing/2014/main" id="{74E1A8C2-76AA-4CA9-B843-E9D2F28168E8}"/>
            </a:ext>
          </a:extLst>
        </xdr:cNvPr>
        <xdr:cNvSpPr/>
      </xdr:nvSpPr>
      <xdr:spPr>
        <a:xfrm>
          <a:off x="21866680" y="8702519"/>
          <a:ext cx="1238249" cy="1542148"/>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Verificación por parte del ente estatal ANI de</a:t>
          </a:r>
          <a:r>
            <a:rPr lang="es-CO" sz="1100" baseline="0">
              <a:solidFill>
                <a:schemeClr val="dk1"/>
              </a:solidFill>
              <a:latin typeface="+mn-lt"/>
              <a:ea typeface="+mn-ea"/>
              <a:cs typeface="+mn-cs"/>
            </a:rPr>
            <a:t> la documentación contractual y el contrato de interventoría</a:t>
          </a:r>
          <a:endParaRPr lang="es-CO" sz="1100">
            <a:solidFill>
              <a:schemeClr val="dk1"/>
            </a:solidFill>
            <a:latin typeface="+mn-lt"/>
            <a:ea typeface="+mn-ea"/>
            <a:cs typeface="+mn-cs"/>
          </a:endParaRPr>
        </a:p>
      </xdr:txBody>
    </xdr:sp>
    <xdr:clientData/>
  </xdr:twoCellAnchor>
  <xdr:twoCellAnchor>
    <xdr:from>
      <xdr:col>28</xdr:col>
      <xdr:colOff>92228</xdr:colOff>
      <xdr:row>34</xdr:row>
      <xdr:rowOff>130016</xdr:rowOff>
    </xdr:from>
    <xdr:to>
      <xdr:col>29</xdr:col>
      <xdr:colOff>518228</xdr:colOff>
      <xdr:row>40</xdr:row>
      <xdr:rowOff>89198</xdr:rowOff>
    </xdr:to>
    <xdr:sp macro="" textlink="">
      <xdr:nvSpPr>
        <xdr:cNvPr id="202" name="Rectángulo: esquinas redondeadas 201">
          <a:extLst>
            <a:ext uri="{FF2B5EF4-FFF2-40B4-BE49-F238E27FC236}">
              <a16:creationId xmlns:a16="http://schemas.microsoft.com/office/drawing/2014/main" id="{666731AA-B90A-4C05-9DBC-053A3E949EEA}"/>
            </a:ext>
          </a:extLst>
        </xdr:cNvPr>
        <xdr:cNvSpPr/>
      </xdr:nvSpPr>
      <xdr:spPr>
        <a:xfrm>
          <a:off x="21893895" y="7369016"/>
          <a:ext cx="1188000" cy="1102182"/>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Entrega</a:t>
          </a:r>
          <a:r>
            <a:rPr lang="es-CO" sz="1100" baseline="0">
              <a:solidFill>
                <a:schemeClr val="dk1"/>
              </a:solidFill>
              <a:latin typeface="+mn-lt"/>
              <a:ea typeface="+mn-ea"/>
              <a:cs typeface="+mn-cs"/>
            </a:rPr>
            <a:t> de la documentación contractual  del contrato a la interventoría</a:t>
          </a:r>
          <a:endParaRPr lang="es-CO" sz="1100">
            <a:solidFill>
              <a:schemeClr val="dk1"/>
            </a:solidFill>
            <a:latin typeface="+mn-lt"/>
            <a:ea typeface="+mn-ea"/>
            <a:cs typeface="+mn-cs"/>
          </a:endParaRPr>
        </a:p>
      </xdr:txBody>
    </xdr:sp>
    <xdr:clientData/>
  </xdr:twoCellAnchor>
  <xdr:twoCellAnchor>
    <xdr:from>
      <xdr:col>28</xdr:col>
      <xdr:colOff>179918</xdr:colOff>
      <xdr:row>25</xdr:row>
      <xdr:rowOff>82397</xdr:rowOff>
    </xdr:from>
    <xdr:to>
      <xdr:col>29</xdr:col>
      <xdr:colOff>439967</xdr:colOff>
      <xdr:row>33</xdr:row>
      <xdr:rowOff>143630</xdr:rowOff>
    </xdr:to>
    <xdr:sp macro="" textlink="">
      <xdr:nvSpPr>
        <xdr:cNvPr id="204" name="Rectángulo: esquinas redondeadas 203">
          <a:extLst>
            <a:ext uri="{FF2B5EF4-FFF2-40B4-BE49-F238E27FC236}">
              <a16:creationId xmlns:a16="http://schemas.microsoft.com/office/drawing/2014/main" id="{C24A0C4F-6900-4AC2-B51E-32B4A17EDDB4}"/>
            </a:ext>
          </a:extLst>
        </xdr:cNvPr>
        <xdr:cNvSpPr/>
      </xdr:nvSpPr>
      <xdr:spPr>
        <a:xfrm>
          <a:off x="21981585" y="5606897"/>
          <a:ext cx="1022049" cy="158523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Inventario de la vía (condiciones de servicio</a:t>
          </a:r>
          <a:r>
            <a:rPr lang="es-CO" sz="1100" baseline="0">
              <a:solidFill>
                <a:schemeClr val="dk1"/>
              </a:solidFill>
              <a:latin typeface="+mn-lt"/>
              <a:ea typeface="+mn-ea"/>
              <a:cs typeface="+mn-cs"/>
            </a:rPr>
            <a:t> y estado actual) por parte de la ANI</a:t>
          </a:r>
          <a:endParaRPr lang="es-CO" sz="1100">
            <a:solidFill>
              <a:schemeClr val="dk1"/>
            </a:solidFill>
            <a:latin typeface="+mn-lt"/>
            <a:ea typeface="+mn-ea"/>
            <a:cs typeface="+mn-cs"/>
          </a:endParaRPr>
        </a:p>
      </xdr:txBody>
    </xdr:sp>
    <xdr:clientData/>
  </xdr:twoCellAnchor>
  <xdr:twoCellAnchor>
    <xdr:from>
      <xdr:col>28</xdr:col>
      <xdr:colOff>690186</xdr:colOff>
      <xdr:row>24</xdr:row>
      <xdr:rowOff>137586</xdr:rowOff>
    </xdr:from>
    <xdr:to>
      <xdr:col>28</xdr:col>
      <xdr:colOff>690943</xdr:colOff>
      <xdr:row>25</xdr:row>
      <xdr:rowOff>82397</xdr:rowOff>
    </xdr:to>
    <xdr:cxnSp macro="">
      <xdr:nvCxnSpPr>
        <xdr:cNvPr id="205" name="Conector recto 204">
          <a:extLst>
            <a:ext uri="{FF2B5EF4-FFF2-40B4-BE49-F238E27FC236}">
              <a16:creationId xmlns:a16="http://schemas.microsoft.com/office/drawing/2014/main" id="{2873C1A9-D5CC-4845-8842-7403805B94EA}"/>
            </a:ext>
          </a:extLst>
        </xdr:cNvPr>
        <xdr:cNvCxnSpPr>
          <a:stCxn id="204" idx="0"/>
          <a:endCxn id="206" idx="2"/>
        </xdr:cNvCxnSpPr>
      </xdr:nvCxnSpPr>
      <xdr:spPr>
        <a:xfrm flipH="1" flipV="1">
          <a:off x="22491853" y="5471586"/>
          <a:ext cx="757" cy="135311"/>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28</xdr:col>
      <xdr:colOff>152705</xdr:colOff>
      <xdr:row>17</xdr:row>
      <xdr:rowOff>144389</xdr:rowOff>
    </xdr:from>
    <xdr:to>
      <xdr:col>29</xdr:col>
      <xdr:colOff>465666</xdr:colOff>
      <xdr:row>24</xdr:row>
      <xdr:rowOff>137586</xdr:rowOff>
    </xdr:to>
    <xdr:sp macro="" textlink="">
      <xdr:nvSpPr>
        <xdr:cNvPr id="206" name="Rectángulo: esquinas redondeadas 205">
          <a:extLst>
            <a:ext uri="{FF2B5EF4-FFF2-40B4-BE49-F238E27FC236}">
              <a16:creationId xmlns:a16="http://schemas.microsoft.com/office/drawing/2014/main" id="{0C321BC6-6033-4786-B8FD-28F3654C7281}"/>
            </a:ext>
          </a:extLst>
        </xdr:cNvPr>
        <xdr:cNvSpPr/>
      </xdr:nvSpPr>
      <xdr:spPr>
        <a:xfrm>
          <a:off x="21954372" y="4144889"/>
          <a:ext cx="1074961" cy="1326697"/>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a:t>
          </a:r>
          <a:r>
            <a:rPr lang="es-CO" sz="1100" baseline="0">
              <a:solidFill>
                <a:schemeClr val="dk1"/>
              </a:solidFill>
              <a:latin typeface="+mn-lt"/>
              <a:ea typeface="+mn-ea"/>
              <a:cs typeface="+mn-cs"/>
            </a:rPr>
            <a:t> ANI entrega al concesionario el tramo estación de peaje y peajes</a:t>
          </a:r>
          <a:endParaRPr lang="es-CO" sz="1100">
            <a:solidFill>
              <a:schemeClr val="dk1"/>
            </a:solidFill>
            <a:latin typeface="+mn-lt"/>
            <a:ea typeface="+mn-ea"/>
            <a:cs typeface="+mn-cs"/>
          </a:endParaRPr>
        </a:p>
      </xdr:txBody>
    </xdr:sp>
    <xdr:clientData/>
  </xdr:twoCellAnchor>
  <xdr:twoCellAnchor>
    <xdr:from>
      <xdr:col>28</xdr:col>
      <xdr:colOff>681870</xdr:colOff>
      <xdr:row>17</xdr:row>
      <xdr:rowOff>13607</xdr:rowOff>
    </xdr:from>
    <xdr:to>
      <xdr:col>28</xdr:col>
      <xdr:colOff>690186</xdr:colOff>
      <xdr:row>17</xdr:row>
      <xdr:rowOff>144389</xdr:rowOff>
    </xdr:to>
    <xdr:cxnSp macro="">
      <xdr:nvCxnSpPr>
        <xdr:cNvPr id="207" name="Conector recto 206">
          <a:extLst>
            <a:ext uri="{FF2B5EF4-FFF2-40B4-BE49-F238E27FC236}">
              <a16:creationId xmlns:a16="http://schemas.microsoft.com/office/drawing/2014/main" id="{DAD864E8-5152-4BB7-9595-07F6E979FA74}"/>
            </a:ext>
          </a:extLst>
        </xdr:cNvPr>
        <xdr:cNvCxnSpPr>
          <a:stCxn id="206" idx="0"/>
          <a:endCxn id="208" idx="2"/>
        </xdr:cNvCxnSpPr>
      </xdr:nvCxnSpPr>
      <xdr:spPr>
        <a:xfrm flipH="1" flipV="1">
          <a:off x="22494120" y="3982357"/>
          <a:ext cx="8316" cy="130782"/>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28</xdr:col>
      <xdr:colOff>287263</xdr:colOff>
      <xdr:row>12</xdr:row>
      <xdr:rowOff>6800</xdr:rowOff>
    </xdr:from>
    <xdr:to>
      <xdr:col>29</xdr:col>
      <xdr:colOff>314476</xdr:colOff>
      <xdr:row>17</xdr:row>
      <xdr:rowOff>13607</xdr:rowOff>
    </xdr:to>
    <xdr:sp macro="" textlink="">
      <xdr:nvSpPr>
        <xdr:cNvPr id="208" name="Rectángulo: esquinas redondeadas 207">
          <a:extLst>
            <a:ext uri="{FF2B5EF4-FFF2-40B4-BE49-F238E27FC236}">
              <a16:creationId xmlns:a16="http://schemas.microsoft.com/office/drawing/2014/main" id="{91D33A8B-7411-4802-832F-EDEAFD49D443}"/>
            </a:ext>
          </a:extLst>
        </xdr:cNvPr>
        <xdr:cNvSpPr/>
      </xdr:nvSpPr>
      <xdr:spPr>
        <a:xfrm>
          <a:off x="22099513" y="3023050"/>
          <a:ext cx="789213" cy="959307"/>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Firma acta de inicio de proyecto</a:t>
          </a:r>
        </a:p>
      </xdr:txBody>
    </xdr:sp>
    <xdr:clientData/>
  </xdr:twoCellAnchor>
  <xdr:twoCellAnchor>
    <xdr:from>
      <xdr:col>30</xdr:col>
      <xdr:colOff>237365</xdr:colOff>
      <xdr:row>34</xdr:row>
      <xdr:rowOff>120197</xdr:rowOff>
    </xdr:from>
    <xdr:to>
      <xdr:col>32</xdr:col>
      <xdr:colOff>594182</xdr:colOff>
      <xdr:row>47</xdr:row>
      <xdr:rowOff>181429</xdr:rowOff>
    </xdr:to>
    <xdr:sp macro="" textlink="">
      <xdr:nvSpPr>
        <xdr:cNvPr id="209" name="Rectángulo: esquinas redondeadas 208">
          <a:extLst>
            <a:ext uri="{FF2B5EF4-FFF2-40B4-BE49-F238E27FC236}">
              <a16:creationId xmlns:a16="http://schemas.microsoft.com/office/drawing/2014/main" id="{5ACC8231-8C2C-420D-9EBD-22D6F352853C}"/>
            </a:ext>
          </a:extLst>
        </xdr:cNvPr>
        <xdr:cNvSpPr/>
      </xdr:nvSpPr>
      <xdr:spPr>
        <a:xfrm>
          <a:off x="24325032" y="7359197"/>
          <a:ext cx="1256400" cy="2537732"/>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El concesionario</a:t>
          </a:r>
          <a:r>
            <a:rPr lang="es-CO" sz="1100" baseline="0">
              <a:solidFill>
                <a:schemeClr val="dk1"/>
              </a:solidFill>
              <a:latin typeface="+mn-lt"/>
              <a:ea typeface="+mn-ea"/>
              <a:cs typeface="+mn-cs"/>
            </a:rPr>
            <a:t> ejecuta las actividades que se solicitan en el contrato especificado en la fase de preconstrucción de acuerdo a normatividad vigente y especificaciones técnicas</a:t>
          </a:r>
          <a:endParaRPr lang="es-CO" sz="1100">
            <a:solidFill>
              <a:schemeClr val="dk1"/>
            </a:solidFill>
            <a:latin typeface="+mn-lt"/>
            <a:ea typeface="+mn-ea"/>
            <a:cs typeface="+mn-cs"/>
          </a:endParaRPr>
        </a:p>
      </xdr:txBody>
    </xdr:sp>
    <xdr:clientData/>
  </xdr:twoCellAnchor>
  <xdr:twoCellAnchor>
    <xdr:from>
      <xdr:col>29</xdr:col>
      <xdr:colOff>481543</xdr:colOff>
      <xdr:row>8</xdr:row>
      <xdr:rowOff>80887</xdr:rowOff>
    </xdr:from>
    <xdr:to>
      <xdr:col>30</xdr:col>
      <xdr:colOff>237365</xdr:colOff>
      <xdr:row>41</xdr:row>
      <xdr:rowOff>55563</xdr:rowOff>
    </xdr:to>
    <xdr:cxnSp macro="">
      <xdr:nvCxnSpPr>
        <xdr:cNvPr id="210" name="Conector: angular 209">
          <a:extLst>
            <a:ext uri="{FF2B5EF4-FFF2-40B4-BE49-F238E27FC236}">
              <a16:creationId xmlns:a16="http://schemas.microsoft.com/office/drawing/2014/main" id="{052DE421-0181-4BE5-A885-A619CB1B3E24}"/>
            </a:ext>
          </a:extLst>
        </xdr:cNvPr>
        <xdr:cNvCxnSpPr>
          <a:stCxn id="332" idx="3"/>
          <a:endCxn id="209" idx="1"/>
        </xdr:cNvCxnSpPr>
      </xdr:nvCxnSpPr>
      <xdr:spPr>
        <a:xfrm>
          <a:off x="23055793" y="2192262"/>
          <a:ext cx="1279822" cy="6404051"/>
        </a:xfrm>
        <a:prstGeom prst="bentConnector3">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30</xdr:col>
      <xdr:colOff>220743</xdr:colOff>
      <xdr:row>18</xdr:row>
      <xdr:rowOff>7559</xdr:rowOff>
    </xdr:from>
    <xdr:to>
      <xdr:col>32</xdr:col>
      <xdr:colOff>577560</xdr:colOff>
      <xdr:row>33</xdr:row>
      <xdr:rowOff>140608</xdr:rowOff>
    </xdr:to>
    <xdr:sp macro="" textlink="">
      <xdr:nvSpPr>
        <xdr:cNvPr id="211" name="Rectángulo: esquinas redondeadas 210">
          <a:extLst>
            <a:ext uri="{FF2B5EF4-FFF2-40B4-BE49-F238E27FC236}">
              <a16:creationId xmlns:a16="http://schemas.microsoft.com/office/drawing/2014/main" id="{AEEE9F2A-C119-442E-A328-6598A6197E99}"/>
            </a:ext>
          </a:extLst>
        </xdr:cNvPr>
        <xdr:cNvSpPr/>
      </xdr:nvSpPr>
      <xdr:spPr>
        <a:xfrm>
          <a:off x="24308410" y="4198559"/>
          <a:ext cx="1256400" cy="2990549"/>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interventoría dará seguimiento y verificara</a:t>
          </a:r>
          <a:r>
            <a:rPr lang="es-CO" sz="1100" baseline="0">
              <a:solidFill>
                <a:schemeClr val="dk1"/>
              </a:solidFill>
              <a:latin typeface="+mn-lt"/>
              <a:ea typeface="+mn-ea"/>
              <a:cs typeface="+mn-cs"/>
            </a:rPr>
            <a:t> las actividades que ejecuta el concesionario en la fase de preconstrucción de acuerdo a especificaciones técnicas, normativa vigente y al contrato</a:t>
          </a:r>
          <a:endParaRPr lang="es-CO" sz="1100">
            <a:solidFill>
              <a:schemeClr val="dk1"/>
            </a:solidFill>
            <a:latin typeface="+mn-lt"/>
            <a:ea typeface="+mn-ea"/>
            <a:cs typeface="+mn-cs"/>
          </a:endParaRPr>
        </a:p>
      </xdr:txBody>
    </xdr:sp>
    <xdr:clientData/>
  </xdr:twoCellAnchor>
  <xdr:twoCellAnchor>
    <xdr:from>
      <xdr:col>28</xdr:col>
      <xdr:colOff>681870</xdr:colOff>
      <xdr:row>11</xdr:row>
      <xdr:rowOff>60476</xdr:rowOff>
    </xdr:from>
    <xdr:to>
      <xdr:col>28</xdr:col>
      <xdr:colOff>712864</xdr:colOff>
      <xdr:row>12</xdr:row>
      <xdr:rowOff>6800</xdr:rowOff>
    </xdr:to>
    <xdr:cxnSp macro="">
      <xdr:nvCxnSpPr>
        <xdr:cNvPr id="212" name="Conector recto 211">
          <a:extLst>
            <a:ext uri="{FF2B5EF4-FFF2-40B4-BE49-F238E27FC236}">
              <a16:creationId xmlns:a16="http://schemas.microsoft.com/office/drawing/2014/main" id="{B9469609-71B3-4868-8C87-F42EACB4F7B8}"/>
            </a:ext>
          </a:extLst>
        </xdr:cNvPr>
        <xdr:cNvCxnSpPr>
          <a:stCxn id="208" idx="0"/>
          <a:endCxn id="332" idx="2"/>
        </xdr:cNvCxnSpPr>
      </xdr:nvCxnSpPr>
      <xdr:spPr>
        <a:xfrm flipV="1">
          <a:off x="22494120" y="2886226"/>
          <a:ext cx="30994" cy="136824"/>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30</xdr:col>
      <xdr:colOff>207137</xdr:colOff>
      <xdr:row>9</xdr:row>
      <xdr:rowOff>45359</xdr:rowOff>
    </xdr:from>
    <xdr:to>
      <xdr:col>32</xdr:col>
      <xdr:colOff>563939</xdr:colOff>
      <xdr:row>17</xdr:row>
      <xdr:rowOff>31752</xdr:rowOff>
    </xdr:to>
    <xdr:sp macro="" textlink="">
      <xdr:nvSpPr>
        <xdr:cNvPr id="213" name="Rectángulo: esquinas redondeadas 212">
          <a:extLst>
            <a:ext uri="{FF2B5EF4-FFF2-40B4-BE49-F238E27FC236}">
              <a16:creationId xmlns:a16="http://schemas.microsoft.com/office/drawing/2014/main" id="{6E1CAD8F-57B2-4FB2-AF0B-046F08CFFD2C}"/>
            </a:ext>
          </a:extLst>
        </xdr:cNvPr>
        <xdr:cNvSpPr/>
      </xdr:nvSpPr>
      <xdr:spPr>
        <a:xfrm>
          <a:off x="24294804" y="2416026"/>
          <a:ext cx="1256385" cy="1616226"/>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entidad estatal ANI hará seguimiento a la concesión con apoyo de la interventoría a la fase de preconstrucción</a:t>
          </a:r>
        </a:p>
      </xdr:txBody>
    </xdr:sp>
    <xdr:clientData/>
  </xdr:twoCellAnchor>
  <xdr:twoCellAnchor>
    <xdr:from>
      <xdr:col>29</xdr:col>
      <xdr:colOff>481543</xdr:colOff>
      <xdr:row>8</xdr:row>
      <xdr:rowOff>80887</xdr:rowOff>
    </xdr:from>
    <xdr:to>
      <xdr:col>31</xdr:col>
      <xdr:colOff>472851</xdr:colOff>
      <xdr:row>9</xdr:row>
      <xdr:rowOff>45359</xdr:rowOff>
    </xdr:to>
    <xdr:cxnSp macro="">
      <xdr:nvCxnSpPr>
        <xdr:cNvPr id="214" name="Conector: angular 213">
          <a:extLst>
            <a:ext uri="{FF2B5EF4-FFF2-40B4-BE49-F238E27FC236}">
              <a16:creationId xmlns:a16="http://schemas.microsoft.com/office/drawing/2014/main" id="{9F62D026-22F6-4A8A-95D4-A8D0E4843DF2}"/>
            </a:ext>
          </a:extLst>
        </xdr:cNvPr>
        <xdr:cNvCxnSpPr>
          <a:cxnSpLocks/>
          <a:stCxn id="332" idx="3"/>
          <a:endCxn id="213" idx="0"/>
        </xdr:cNvCxnSpPr>
      </xdr:nvCxnSpPr>
      <xdr:spPr>
        <a:xfrm>
          <a:off x="23055793" y="2192262"/>
          <a:ext cx="912058" cy="202597"/>
        </a:xfrm>
        <a:prstGeom prst="bentConnector2">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33</xdr:col>
      <xdr:colOff>140910</xdr:colOff>
      <xdr:row>37</xdr:row>
      <xdr:rowOff>116417</xdr:rowOff>
    </xdr:from>
    <xdr:to>
      <xdr:col>34</xdr:col>
      <xdr:colOff>345016</xdr:colOff>
      <xdr:row>45</xdr:row>
      <xdr:rowOff>0</xdr:rowOff>
    </xdr:to>
    <xdr:sp macro="" textlink="">
      <xdr:nvSpPr>
        <xdr:cNvPr id="215" name="Rectángulo: esquinas redondeadas 214">
          <a:extLst>
            <a:ext uri="{FF2B5EF4-FFF2-40B4-BE49-F238E27FC236}">
              <a16:creationId xmlns:a16="http://schemas.microsoft.com/office/drawing/2014/main" id="{8B36F0A1-5D43-46FB-9E61-0D36F54DEAE0}"/>
            </a:ext>
          </a:extLst>
        </xdr:cNvPr>
        <xdr:cNvSpPr/>
      </xdr:nvSpPr>
      <xdr:spPr>
        <a:xfrm>
          <a:off x="25890160" y="7926917"/>
          <a:ext cx="966106" cy="140758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Obtención de la financiación MAX 70%, lograr cierre financiero</a:t>
          </a:r>
        </a:p>
      </xdr:txBody>
    </xdr:sp>
    <xdr:clientData/>
  </xdr:twoCellAnchor>
  <xdr:twoCellAnchor>
    <xdr:from>
      <xdr:col>32</xdr:col>
      <xdr:colOff>594182</xdr:colOff>
      <xdr:row>41</xdr:row>
      <xdr:rowOff>55563</xdr:rowOff>
    </xdr:from>
    <xdr:to>
      <xdr:col>33</xdr:col>
      <xdr:colOff>140910</xdr:colOff>
      <xdr:row>41</xdr:row>
      <xdr:rowOff>58209</xdr:rowOff>
    </xdr:to>
    <xdr:cxnSp macro="">
      <xdr:nvCxnSpPr>
        <xdr:cNvPr id="216" name="Conector: angular 215">
          <a:extLst>
            <a:ext uri="{FF2B5EF4-FFF2-40B4-BE49-F238E27FC236}">
              <a16:creationId xmlns:a16="http://schemas.microsoft.com/office/drawing/2014/main" id="{8278DA5A-3876-4FDB-8617-9905E1129E8F}"/>
            </a:ext>
          </a:extLst>
        </xdr:cNvPr>
        <xdr:cNvCxnSpPr>
          <a:stCxn id="209" idx="3"/>
          <a:endCxn id="215" idx="1"/>
        </xdr:cNvCxnSpPr>
      </xdr:nvCxnSpPr>
      <xdr:spPr>
        <a:xfrm>
          <a:off x="25581432" y="8628063"/>
          <a:ext cx="308728" cy="2646"/>
        </a:xfrm>
        <a:prstGeom prst="bentConnector3">
          <a:avLst>
            <a:gd name="adj1" fmla="val 50000"/>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31</xdr:col>
      <xdr:colOff>472850</xdr:colOff>
      <xdr:row>9</xdr:row>
      <xdr:rowOff>45360</xdr:rowOff>
    </xdr:from>
    <xdr:to>
      <xdr:col>33</xdr:col>
      <xdr:colOff>140909</xdr:colOff>
      <xdr:row>41</xdr:row>
      <xdr:rowOff>58210</xdr:rowOff>
    </xdr:to>
    <xdr:cxnSp macro="">
      <xdr:nvCxnSpPr>
        <xdr:cNvPr id="217" name="Conector: angular 216">
          <a:extLst>
            <a:ext uri="{FF2B5EF4-FFF2-40B4-BE49-F238E27FC236}">
              <a16:creationId xmlns:a16="http://schemas.microsoft.com/office/drawing/2014/main" id="{109848DC-7DEE-49DB-A7EA-BFEBFF4620C8}"/>
            </a:ext>
          </a:extLst>
        </xdr:cNvPr>
        <xdr:cNvCxnSpPr>
          <a:stCxn id="213" idx="0"/>
          <a:endCxn id="215" idx="1"/>
        </xdr:cNvCxnSpPr>
      </xdr:nvCxnSpPr>
      <xdr:spPr>
        <a:xfrm rot="16200000" flipH="1">
          <a:off x="21350705" y="5012005"/>
          <a:ext cx="6204100" cy="969809"/>
        </a:xfrm>
        <a:prstGeom prst="bentConnector4">
          <a:avLst>
            <a:gd name="adj1" fmla="val -3685"/>
            <a:gd name="adj2" fmla="val 82524"/>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32</xdr:col>
      <xdr:colOff>577560</xdr:colOff>
      <xdr:row>25</xdr:row>
      <xdr:rowOff>169334</xdr:rowOff>
    </xdr:from>
    <xdr:to>
      <xdr:col>33</xdr:col>
      <xdr:colOff>140910</xdr:colOff>
      <xdr:row>41</xdr:row>
      <xdr:rowOff>58209</xdr:rowOff>
    </xdr:to>
    <xdr:cxnSp macro="">
      <xdr:nvCxnSpPr>
        <xdr:cNvPr id="218" name="Conector: angular 217">
          <a:extLst>
            <a:ext uri="{FF2B5EF4-FFF2-40B4-BE49-F238E27FC236}">
              <a16:creationId xmlns:a16="http://schemas.microsoft.com/office/drawing/2014/main" id="{2378A8D8-AF4A-4463-A422-DDD42869B8F9}"/>
            </a:ext>
          </a:extLst>
        </xdr:cNvPr>
        <xdr:cNvCxnSpPr>
          <a:stCxn id="211" idx="3"/>
          <a:endCxn id="215" idx="1"/>
        </xdr:cNvCxnSpPr>
      </xdr:nvCxnSpPr>
      <xdr:spPr>
        <a:xfrm>
          <a:off x="25564810" y="5693834"/>
          <a:ext cx="325350" cy="2936875"/>
        </a:xfrm>
        <a:prstGeom prst="bentConnector3">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33</xdr:col>
      <xdr:colOff>623963</xdr:colOff>
      <xdr:row>36</xdr:row>
      <xdr:rowOff>63501</xdr:rowOff>
    </xdr:from>
    <xdr:to>
      <xdr:col>33</xdr:col>
      <xdr:colOff>625476</xdr:colOff>
      <xdr:row>37</xdr:row>
      <xdr:rowOff>116417</xdr:rowOff>
    </xdr:to>
    <xdr:cxnSp macro="">
      <xdr:nvCxnSpPr>
        <xdr:cNvPr id="219" name="Conector recto 218">
          <a:extLst>
            <a:ext uri="{FF2B5EF4-FFF2-40B4-BE49-F238E27FC236}">
              <a16:creationId xmlns:a16="http://schemas.microsoft.com/office/drawing/2014/main" id="{8A2FB42A-535F-45CA-BC72-74B7546BC1FF}"/>
            </a:ext>
          </a:extLst>
        </xdr:cNvPr>
        <xdr:cNvCxnSpPr>
          <a:cxnSpLocks/>
          <a:stCxn id="215" idx="0"/>
          <a:endCxn id="333" idx="2"/>
        </xdr:cNvCxnSpPr>
      </xdr:nvCxnSpPr>
      <xdr:spPr>
        <a:xfrm flipV="1">
          <a:off x="26373213" y="7683501"/>
          <a:ext cx="1513" cy="243416"/>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36</xdr:col>
      <xdr:colOff>110066</xdr:colOff>
      <xdr:row>40</xdr:row>
      <xdr:rowOff>146051</xdr:rowOff>
    </xdr:from>
    <xdr:to>
      <xdr:col>36</xdr:col>
      <xdr:colOff>278947</xdr:colOff>
      <xdr:row>44</xdr:row>
      <xdr:rowOff>68034</xdr:rowOff>
    </xdr:to>
    <xdr:cxnSp macro="">
      <xdr:nvCxnSpPr>
        <xdr:cNvPr id="223" name="Conector recto 222">
          <a:extLst>
            <a:ext uri="{FF2B5EF4-FFF2-40B4-BE49-F238E27FC236}">
              <a16:creationId xmlns:a16="http://schemas.microsoft.com/office/drawing/2014/main" id="{51727D45-AB98-4E96-8AFD-D6CBBE807755}"/>
            </a:ext>
          </a:extLst>
        </xdr:cNvPr>
        <xdr:cNvCxnSpPr>
          <a:cxnSpLocks/>
          <a:stCxn id="352" idx="2"/>
          <a:endCxn id="225" idx="1"/>
        </xdr:cNvCxnSpPr>
      </xdr:nvCxnSpPr>
      <xdr:spPr>
        <a:xfrm rot="16200000" flipH="1">
          <a:off x="26617765" y="8753852"/>
          <a:ext cx="683983" cy="168881"/>
        </a:xfrm>
        <a:prstGeom prst="bentConnector2">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36</xdr:col>
      <xdr:colOff>278947</xdr:colOff>
      <xdr:row>42</xdr:row>
      <xdr:rowOff>6801</xdr:rowOff>
    </xdr:from>
    <xdr:to>
      <xdr:col>37</xdr:col>
      <xdr:colOff>605518</xdr:colOff>
      <xdr:row>46</xdr:row>
      <xdr:rowOff>129268</xdr:rowOff>
    </xdr:to>
    <xdr:sp macro="" textlink="">
      <xdr:nvSpPr>
        <xdr:cNvPr id="225" name="Rectángulo: esquinas redondeadas 224">
          <a:extLst>
            <a:ext uri="{FF2B5EF4-FFF2-40B4-BE49-F238E27FC236}">
              <a16:creationId xmlns:a16="http://schemas.microsoft.com/office/drawing/2014/main" id="{78DBBA7A-4CC2-45DC-940B-A5E55B15B714}"/>
            </a:ext>
          </a:extLst>
        </xdr:cNvPr>
        <xdr:cNvSpPr/>
      </xdr:nvSpPr>
      <xdr:spPr>
        <a:xfrm>
          <a:off x="27044197" y="8738051"/>
          <a:ext cx="1088571" cy="884467"/>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Firma acta de inicio de</a:t>
          </a:r>
          <a:r>
            <a:rPr lang="es-CO" sz="1100" baseline="0">
              <a:solidFill>
                <a:schemeClr val="dk1"/>
              </a:solidFill>
              <a:latin typeface="+mn-lt"/>
              <a:ea typeface="+mn-ea"/>
              <a:cs typeface="+mn-cs"/>
            </a:rPr>
            <a:t> etapa de construcción</a:t>
          </a:r>
          <a:endParaRPr lang="es-CO" sz="1100">
            <a:solidFill>
              <a:schemeClr val="dk1"/>
            </a:solidFill>
            <a:latin typeface="+mn-lt"/>
            <a:ea typeface="+mn-ea"/>
            <a:cs typeface="+mn-cs"/>
          </a:endParaRPr>
        </a:p>
      </xdr:txBody>
    </xdr:sp>
    <xdr:clientData/>
  </xdr:twoCellAnchor>
  <xdr:twoCellAnchor>
    <xdr:from>
      <xdr:col>15</xdr:col>
      <xdr:colOff>58974</xdr:colOff>
      <xdr:row>23</xdr:row>
      <xdr:rowOff>173866</xdr:rowOff>
    </xdr:from>
    <xdr:to>
      <xdr:col>15</xdr:col>
      <xdr:colOff>430449</xdr:colOff>
      <xdr:row>25</xdr:row>
      <xdr:rowOff>59566</xdr:rowOff>
    </xdr:to>
    <xdr:sp macro="" textlink="">
      <xdr:nvSpPr>
        <xdr:cNvPr id="226" name="Rectángulo 225">
          <a:extLst>
            <a:ext uri="{FF2B5EF4-FFF2-40B4-BE49-F238E27FC236}">
              <a16:creationId xmlns:a16="http://schemas.microsoft.com/office/drawing/2014/main" id="{F791A595-7C81-4015-AF50-6FDCB5F08299}"/>
            </a:ext>
          </a:extLst>
        </xdr:cNvPr>
        <xdr:cNvSpPr/>
      </xdr:nvSpPr>
      <xdr:spPr>
        <a:xfrm>
          <a:off x="10695224" y="5317366"/>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2</xdr:col>
      <xdr:colOff>0</xdr:colOff>
      <xdr:row>16</xdr:row>
      <xdr:rowOff>79369</xdr:rowOff>
    </xdr:from>
    <xdr:to>
      <xdr:col>3</xdr:col>
      <xdr:colOff>539750</xdr:colOff>
      <xdr:row>31</xdr:row>
      <xdr:rowOff>74076</xdr:rowOff>
    </xdr:to>
    <xdr:sp macro="" textlink="">
      <xdr:nvSpPr>
        <xdr:cNvPr id="227" name="Rectángulo: esquinas redondeadas 226">
          <a:extLst>
            <a:ext uri="{FF2B5EF4-FFF2-40B4-BE49-F238E27FC236}">
              <a16:creationId xmlns:a16="http://schemas.microsoft.com/office/drawing/2014/main" id="{E4001AED-ABCD-4C76-8B30-0FCA6AD9F55A}"/>
            </a:ext>
          </a:extLst>
        </xdr:cNvPr>
        <xdr:cNvSpPr/>
      </xdr:nvSpPr>
      <xdr:spPr>
        <a:xfrm>
          <a:off x="211667" y="3889369"/>
          <a:ext cx="1301750" cy="2852207"/>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l"/>
          <a:r>
            <a:rPr lang="es-CO" sz="1600"/>
            <a:t>PROYECTOS DE INICIATIVA PRIVADA CON</a:t>
          </a:r>
          <a:r>
            <a:rPr lang="es-CO" sz="1600" baseline="0"/>
            <a:t> MONTO DE INVERSIÓN MAYOR A 6000 SMMLV</a:t>
          </a:r>
          <a:endParaRPr lang="es-CO" sz="1600"/>
        </a:p>
      </xdr:txBody>
    </xdr:sp>
    <xdr:clientData/>
  </xdr:twoCellAnchor>
  <xdr:twoCellAnchor>
    <xdr:from>
      <xdr:col>2</xdr:col>
      <xdr:colOff>650876</xdr:colOff>
      <xdr:row>13</xdr:row>
      <xdr:rowOff>146956</xdr:rowOff>
    </xdr:from>
    <xdr:to>
      <xdr:col>4</xdr:col>
      <xdr:colOff>74088</xdr:colOff>
      <xdr:row>16</xdr:row>
      <xdr:rowOff>79369</xdr:rowOff>
    </xdr:to>
    <xdr:cxnSp macro="">
      <xdr:nvCxnSpPr>
        <xdr:cNvPr id="228" name="Conector recto de flecha 227">
          <a:extLst>
            <a:ext uri="{FF2B5EF4-FFF2-40B4-BE49-F238E27FC236}">
              <a16:creationId xmlns:a16="http://schemas.microsoft.com/office/drawing/2014/main" id="{EEF0854C-8D7B-4C95-9F9E-4F5DEC79D7D3}"/>
            </a:ext>
          </a:extLst>
        </xdr:cNvPr>
        <xdr:cNvCxnSpPr>
          <a:stCxn id="227" idx="0"/>
          <a:endCxn id="11" idx="1"/>
        </xdr:cNvCxnSpPr>
      </xdr:nvCxnSpPr>
      <xdr:spPr>
        <a:xfrm rot="5400000" flipH="1" flipV="1">
          <a:off x="1078900" y="3132057"/>
          <a:ext cx="503913" cy="947212"/>
        </a:xfrm>
        <a:prstGeom prst="bentConnector2">
          <a:avLst/>
        </a:prstGeom>
        <a:ln>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9</xdr:col>
      <xdr:colOff>528862</xdr:colOff>
      <xdr:row>20</xdr:row>
      <xdr:rowOff>106135</xdr:rowOff>
    </xdr:from>
    <xdr:to>
      <xdr:col>10</xdr:col>
      <xdr:colOff>138337</xdr:colOff>
      <xdr:row>21</xdr:row>
      <xdr:rowOff>182335</xdr:rowOff>
    </xdr:to>
    <xdr:sp macro="" textlink="">
      <xdr:nvSpPr>
        <xdr:cNvPr id="229" name="Rectángulo 228">
          <a:extLst>
            <a:ext uri="{FF2B5EF4-FFF2-40B4-BE49-F238E27FC236}">
              <a16:creationId xmlns:a16="http://schemas.microsoft.com/office/drawing/2014/main" id="{8DBADB6B-2445-438E-B04A-9E8A9F99A1EE}"/>
            </a:ext>
          </a:extLst>
        </xdr:cNvPr>
        <xdr:cNvSpPr/>
      </xdr:nvSpPr>
      <xdr:spPr>
        <a:xfrm>
          <a:off x="15044962" y="4640035"/>
          <a:ext cx="371475" cy="266700"/>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s-CO" sz="1100" b="1"/>
            <a:t>SI</a:t>
          </a:r>
        </a:p>
      </xdr:txBody>
    </xdr:sp>
    <xdr:clientData/>
  </xdr:twoCellAnchor>
  <xdr:twoCellAnchor>
    <xdr:from>
      <xdr:col>14</xdr:col>
      <xdr:colOff>157248</xdr:colOff>
      <xdr:row>18</xdr:row>
      <xdr:rowOff>84666</xdr:rowOff>
    </xdr:from>
    <xdr:to>
      <xdr:col>14</xdr:col>
      <xdr:colOff>528723</xdr:colOff>
      <xdr:row>19</xdr:row>
      <xdr:rowOff>160865</xdr:rowOff>
    </xdr:to>
    <xdr:sp macro="" textlink="">
      <xdr:nvSpPr>
        <xdr:cNvPr id="232" name="Rectángulo 231">
          <a:extLst>
            <a:ext uri="{FF2B5EF4-FFF2-40B4-BE49-F238E27FC236}">
              <a16:creationId xmlns:a16="http://schemas.microsoft.com/office/drawing/2014/main" id="{4D707750-E679-4F02-BC85-D37C25E7A29C}"/>
            </a:ext>
          </a:extLst>
        </xdr:cNvPr>
        <xdr:cNvSpPr/>
      </xdr:nvSpPr>
      <xdr:spPr>
        <a:xfrm>
          <a:off x="10031498" y="4275666"/>
          <a:ext cx="371475" cy="26669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37</xdr:col>
      <xdr:colOff>193524</xdr:colOff>
      <xdr:row>28</xdr:row>
      <xdr:rowOff>57933</xdr:rowOff>
    </xdr:from>
    <xdr:to>
      <xdr:col>40</xdr:col>
      <xdr:colOff>215124</xdr:colOff>
      <xdr:row>39</xdr:row>
      <xdr:rowOff>166787</xdr:rowOff>
    </xdr:to>
    <xdr:sp macro="" textlink="">
      <xdr:nvSpPr>
        <xdr:cNvPr id="236" name="Rectángulo: esquinas redondeadas 235">
          <a:extLst>
            <a:ext uri="{FF2B5EF4-FFF2-40B4-BE49-F238E27FC236}">
              <a16:creationId xmlns:a16="http://schemas.microsoft.com/office/drawing/2014/main" id="{334E33C0-C86F-4AE4-90A6-F1074B5ABFB0}"/>
            </a:ext>
          </a:extLst>
        </xdr:cNvPr>
        <xdr:cNvSpPr/>
      </xdr:nvSpPr>
      <xdr:spPr>
        <a:xfrm>
          <a:off x="27712115" y="6153933"/>
          <a:ext cx="2307600" cy="2204354"/>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El concesionario ejecuta las actividades que se solicitan en el contrato especificado en la fase de construcción y obras diseñadas en la etapa de preconstrucción de acuerdo a </a:t>
          </a:r>
          <a:r>
            <a:rPr lang="es-CO" sz="1100">
              <a:solidFill>
                <a:schemeClr val="dk1"/>
              </a:solidFill>
              <a:effectLst/>
              <a:latin typeface="+mn-lt"/>
              <a:ea typeface="+mn-ea"/>
              <a:cs typeface="+mn-cs"/>
            </a:rPr>
            <a:t>las  especificaciones técnicas, normativa vigente,</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al contrato, la programación, las obligaciones financieras, ambientales, sociales y prediales.</a:t>
          </a:r>
          <a:endParaRPr lang="es-CO" sz="1100">
            <a:solidFill>
              <a:schemeClr val="dk1"/>
            </a:solidFill>
            <a:latin typeface="+mn-lt"/>
            <a:ea typeface="+mn-ea"/>
            <a:cs typeface="+mn-cs"/>
          </a:endParaRPr>
        </a:p>
      </xdr:txBody>
    </xdr:sp>
    <xdr:clientData/>
  </xdr:twoCellAnchor>
  <xdr:twoCellAnchor>
    <xdr:from>
      <xdr:col>37</xdr:col>
      <xdr:colOff>190501</xdr:colOff>
      <xdr:row>19</xdr:row>
      <xdr:rowOff>14427</xdr:rowOff>
    </xdr:from>
    <xdr:to>
      <xdr:col>40</xdr:col>
      <xdr:colOff>211667</xdr:colOff>
      <xdr:row>28</xdr:row>
      <xdr:rowOff>821</xdr:rowOff>
    </xdr:to>
    <xdr:sp macro="" textlink="">
      <xdr:nvSpPr>
        <xdr:cNvPr id="237" name="Rectángulo: esquinas redondeadas 236">
          <a:extLst>
            <a:ext uri="{FF2B5EF4-FFF2-40B4-BE49-F238E27FC236}">
              <a16:creationId xmlns:a16="http://schemas.microsoft.com/office/drawing/2014/main" id="{F83E3DE3-3598-49EB-A171-0A03DF5983CD}"/>
            </a:ext>
          </a:extLst>
        </xdr:cNvPr>
        <xdr:cNvSpPr/>
      </xdr:nvSpPr>
      <xdr:spPr>
        <a:xfrm>
          <a:off x="27709092" y="4395927"/>
          <a:ext cx="2307166" cy="1700894"/>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interventoría dará seguimiento y verificara las actividades que ejecuta el concesionario en la fase de construcción de acuerdo a especificaciones técnicas, diseño generado en etapa de</a:t>
          </a:r>
          <a:r>
            <a:rPr lang="es-CO" sz="1100" baseline="0">
              <a:solidFill>
                <a:schemeClr val="dk1"/>
              </a:solidFill>
              <a:latin typeface="+mn-lt"/>
              <a:ea typeface="+mn-ea"/>
              <a:cs typeface="+mn-cs"/>
            </a:rPr>
            <a:t> preconstrucción,</a:t>
          </a:r>
          <a:r>
            <a:rPr lang="es-CO" sz="1100">
              <a:solidFill>
                <a:schemeClr val="dk1"/>
              </a:solidFill>
              <a:latin typeface="+mn-lt"/>
              <a:ea typeface="+mn-ea"/>
              <a:cs typeface="+mn-cs"/>
            </a:rPr>
            <a:t> normativa vigente,</a:t>
          </a:r>
          <a:r>
            <a:rPr lang="es-CO" sz="1100" baseline="0">
              <a:solidFill>
                <a:schemeClr val="dk1"/>
              </a:solidFill>
              <a:latin typeface="+mn-lt"/>
              <a:ea typeface="+mn-ea"/>
              <a:cs typeface="+mn-cs"/>
            </a:rPr>
            <a:t> </a:t>
          </a:r>
          <a:r>
            <a:rPr lang="es-CO" sz="1100">
              <a:solidFill>
                <a:schemeClr val="dk1"/>
              </a:solidFill>
              <a:latin typeface="+mn-lt"/>
              <a:ea typeface="+mn-ea"/>
              <a:cs typeface="+mn-cs"/>
            </a:rPr>
            <a:t>al contrato, la programación, las obligaciones financieras, ambientales, sociales y prediales.</a:t>
          </a:r>
        </a:p>
      </xdr:txBody>
    </xdr:sp>
    <xdr:clientData/>
  </xdr:twoCellAnchor>
  <xdr:twoCellAnchor>
    <xdr:from>
      <xdr:col>37</xdr:col>
      <xdr:colOff>190499</xdr:colOff>
      <xdr:row>7</xdr:row>
      <xdr:rowOff>67331</xdr:rowOff>
    </xdr:from>
    <xdr:to>
      <xdr:col>40</xdr:col>
      <xdr:colOff>212099</xdr:colOff>
      <xdr:row>16</xdr:row>
      <xdr:rowOff>179158</xdr:rowOff>
    </xdr:to>
    <xdr:sp macro="" textlink="">
      <xdr:nvSpPr>
        <xdr:cNvPr id="238" name="Rectángulo: esquinas redondeadas 237">
          <a:extLst>
            <a:ext uri="{FF2B5EF4-FFF2-40B4-BE49-F238E27FC236}">
              <a16:creationId xmlns:a16="http://schemas.microsoft.com/office/drawing/2014/main" id="{D07E3A0F-9A7C-43BD-BD79-69F401201600}"/>
            </a:ext>
          </a:extLst>
        </xdr:cNvPr>
        <xdr:cNvSpPr/>
      </xdr:nvSpPr>
      <xdr:spPr>
        <a:xfrm>
          <a:off x="27709090" y="1955013"/>
          <a:ext cx="2307600" cy="2034145"/>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entidad estatal ANI hará seguimiento a la concesión con apoyo de la interventoría a la fase de construcción,</a:t>
          </a:r>
          <a:r>
            <a:rPr lang="es-CO" sz="1100" baseline="0">
              <a:solidFill>
                <a:schemeClr val="dk1"/>
              </a:solidFill>
              <a:latin typeface="+mn-lt"/>
              <a:ea typeface="+mn-ea"/>
              <a:cs typeface="+mn-cs"/>
            </a:rPr>
            <a:t> </a:t>
          </a:r>
          <a:r>
            <a:rPr lang="es-CO" sz="1100">
              <a:solidFill>
                <a:schemeClr val="dk1"/>
              </a:solidFill>
              <a:effectLst/>
              <a:latin typeface="+mn-lt"/>
              <a:ea typeface="+mn-ea"/>
              <a:cs typeface="+mn-cs"/>
            </a:rPr>
            <a:t>de acuerdo a diseño generado en etapa de</a:t>
          </a:r>
          <a:r>
            <a:rPr lang="es-CO" sz="1100" baseline="0">
              <a:solidFill>
                <a:schemeClr val="dk1"/>
              </a:solidFill>
              <a:effectLst/>
              <a:latin typeface="+mn-lt"/>
              <a:ea typeface="+mn-ea"/>
              <a:cs typeface="+mn-cs"/>
            </a:rPr>
            <a:t> preconstrucción,</a:t>
          </a:r>
          <a:r>
            <a:rPr lang="es-CO" sz="1100">
              <a:solidFill>
                <a:schemeClr val="dk1"/>
              </a:solidFill>
              <a:effectLst/>
              <a:latin typeface="+mn-lt"/>
              <a:ea typeface="+mn-ea"/>
              <a:cs typeface="+mn-cs"/>
            </a:rPr>
            <a:t> especificaciones técnicas, normativa vigente,</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al contrato, la programación, las obligaciones financieras, ambientales, sociales y prediales.</a:t>
          </a:r>
          <a:endParaRPr lang="es-CO" sz="1100">
            <a:solidFill>
              <a:schemeClr val="dk1"/>
            </a:solidFill>
            <a:latin typeface="+mn-lt"/>
            <a:ea typeface="+mn-ea"/>
            <a:cs typeface="+mn-cs"/>
          </a:endParaRPr>
        </a:p>
      </xdr:txBody>
    </xdr:sp>
    <xdr:clientData/>
  </xdr:twoCellAnchor>
  <xdr:twoCellAnchor>
    <xdr:from>
      <xdr:col>37</xdr:col>
      <xdr:colOff>61234</xdr:colOff>
      <xdr:row>11</xdr:row>
      <xdr:rowOff>114586</xdr:rowOff>
    </xdr:from>
    <xdr:to>
      <xdr:col>37</xdr:col>
      <xdr:colOff>190500</xdr:colOff>
      <xdr:row>42</xdr:row>
      <xdr:rowOff>6801</xdr:rowOff>
    </xdr:to>
    <xdr:cxnSp macro="">
      <xdr:nvCxnSpPr>
        <xdr:cNvPr id="239" name="Conector: angular 238">
          <a:extLst>
            <a:ext uri="{FF2B5EF4-FFF2-40B4-BE49-F238E27FC236}">
              <a16:creationId xmlns:a16="http://schemas.microsoft.com/office/drawing/2014/main" id="{249618CC-D817-433C-8605-0B46C14F1BA2}"/>
            </a:ext>
          </a:extLst>
        </xdr:cNvPr>
        <xdr:cNvCxnSpPr>
          <a:stCxn id="225" idx="0"/>
          <a:endCxn id="238" idx="1"/>
        </xdr:cNvCxnSpPr>
      </xdr:nvCxnSpPr>
      <xdr:spPr>
        <a:xfrm rot="5400000" flipH="1" flipV="1">
          <a:off x="24745600" y="5806311"/>
          <a:ext cx="5797715" cy="129266"/>
        </a:xfrm>
        <a:prstGeom prst="bentConnector2">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37</xdr:col>
      <xdr:colOff>61233</xdr:colOff>
      <xdr:row>34</xdr:row>
      <xdr:rowOff>17111</xdr:rowOff>
    </xdr:from>
    <xdr:to>
      <xdr:col>37</xdr:col>
      <xdr:colOff>193524</xdr:colOff>
      <xdr:row>42</xdr:row>
      <xdr:rowOff>6802</xdr:rowOff>
    </xdr:to>
    <xdr:cxnSp macro="">
      <xdr:nvCxnSpPr>
        <xdr:cNvPr id="240" name="Conector: angular 239">
          <a:extLst>
            <a:ext uri="{FF2B5EF4-FFF2-40B4-BE49-F238E27FC236}">
              <a16:creationId xmlns:a16="http://schemas.microsoft.com/office/drawing/2014/main" id="{E6A564A9-856B-4D71-A1D3-89C2DDA7D912}"/>
            </a:ext>
          </a:extLst>
        </xdr:cNvPr>
        <xdr:cNvCxnSpPr>
          <a:stCxn id="225" idx="0"/>
          <a:endCxn id="236" idx="1"/>
        </xdr:cNvCxnSpPr>
      </xdr:nvCxnSpPr>
      <xdr:spPr>
        <a:xfrm rot="5400000" flipH="1" flipV="1">
          <a:off x="26889124" y="7946811"/>
          <a:ext cx="1513691" cy="132291"/>
        </a:xfrm>
        <a:prstGeom prst="bentConnector2">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37</xdr:col>
      <xdr:colOff>61234</xdr:colOff>
      <xdr:row>23</xdr:row>
      <xdr:rowOff>102874</xdr:rowOff>
    </xdr:from>
    <xdr:to>
      <xdr:col>37</xdr:col>
      <xdr:colOff>190502</xdr:colOff>
      <xdr:row>42</xdr:row>
      <xdr:rowOff>6801</xdr:rowOff>
    </xdr:to>
    <xdr:cxnSp macro="">
      <xdr:nvCxnSpPr>
        <xdr:cNvPr id="241" name="Conector recto de flecha 240">
          <a:extLst>
            <a:ext uri="{FF2B5EF4-FFF2-40B4-BE49-F238E27FC236}">
              <a16:creationId xmlns:a16="http://schemas.microsoft.com/office/drawing/2014/main" id="{ABF9852C-3EF1-4578-BA80-69D5295E4907}"/>
            </a:ext>
          </a:extLst>
        </xdr:cNvPr>
        <xdr:cNvCxnSpPr>
          <a:stCxn id="225" idx="0"/>
          <a:endCxn id="237" idx="1"/>
        </xdr:cNvCxnSpPr>
      </xdr:nvCxnSpPr>
      <xdr:spPr>
        <a:xfrm rot="5400000" flipH="1" flipV="1">
          <a:off x="25882745" y="6943454"/>
          <a:ext cx="3523427" cy="129268"/>
        </a:xfrm>
        <a:prstGeom prst="bentConnector2">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40</xdr:col>
      <xdr:colOff>365884</xdr:colOff>
      <xdr:row>30</xdr:row>
      <xdr:rowOff>6050</xdr:rowOff>
    </xdr:from>
    <xdr:to>
      <xdr:col>42</xdr:col>
      <xdr:colOff>662217</xdr:colOff>
      <xdr:row>37</xdr:row>
      <xdr:rowOff>185966</xdr:rowOff>
    </xdr:to>
    <xdr:sp macro="" textlink="">
      <xdr:nvSpPr>
        <xdr:cNvPr id="242" name="Rectángulo: esquinas redondeadas 241">
          <a:extLst>
            <a:ext uri="{FF2B5EF4-FFF2-40B4-BE49-F238E27FC236}">
              <a16:creationId xmlns:a16="http://schemas.microsoft.com/office/drawing/2014/main" id="{DF0351C5-50FA-4811-A367-CB884B58610D}"/>
            </a:ext>
          </a:extLst>
        </xdr:cNvPr>
        <xdr:cNvSpPr/>
      </xdr:nvSpPr>
      <xdr:spPr>
        <a:xfrm>
          <a:off x="30179134" y="6451300"/>
          <a:ext cx="1820333" cy="1513416"/>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Realizar</a:t>
          </a:r>
          <a:r>
            <a:rPr lang="es-CO" sz="1100" baseline="0">
              <a:solidFill>
                <a:schemeClr val="dk1"/>
              </a:solidFill>
              <a:latin typeface="+mn-lt"/>
              <a:ea typeface="+mn-ea"/>
              <a:cs typeface="+mn-cs"/>
            </a:rPr>
            <a:t> reportes financieros, actas de aforo, administración de fiducia, asignación de recursos, recaudo de peajes, aportes estatales, aportes propios</a:t>
          </a:r>
          <a:endParaRPr lang="es-CO" sz="1100">
            <a:solidFill>
              <a:schemeClr val="dk1"/>
            </a:solidFill>
            <a:latin typeface="+mn-lt"/>
            <a:ea typeface="+mn-ea"/>
            <a:cs typeface="+mn-cs"/>
          </a:endParaRPr>
        </a:p>
      </xdr:txBody>
    </xdr:sp>
    <xdr:clientData/>
  </xdr:twoCellAnchor>
  <xdr:twoCellAnchor>
    <xdr:from>
      <xdr:col>40</xdr:col>
      <xdr:colOff>343959</xdr:colOff>
      <xdr:row>18</xdr:row>
      <xdr:rowOff>89958</xdr:rowOff>
    </xdr:from>
    <xdr:to>
      <xdr:col>42</xdr:col>
      <xdr:colOff>640292</xdr:colOff>
      <xdr:row>28</xdr:row>
      <xdr:rowOff>126999</xdr:rowOff>
    </xdr:to>
    <xdr:sp macro="" textlink="">
      <xdr:nvSpPr>
        <xdr:cNvPr id="243" name="Rectángulo: esquinas redondeadas 242">
          <a:extLst>
            <a:ext uri="{FF2B5EF4-FFF2-40B4-BE49-F238E27FC236}">
              <a16:creationId xmlns:a16="http://schemas.microsoft.com/office/drawing/2014/main" id="{B5364193-F586-4DF1-9F39-FE833A8F2489}"/>
            </a:ext>
          </a:extLst>
        </xdr:cNvPr>
        <xdr:cNvSpPr/>
      </xdr:nvSpPr>
      <xdr:spPr>
        <a:xfrm>
          <a:off x="30157209" y="4249208"/>
          <a:ext cx="1820333" cy="1942041"/>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Realizar</a:t>
          </a:r>
          <a:r>
            <a:rPr lang="es-CO" sz="1100" baseline="0">
              <a:solidFill>
                <a:schemeClr val="dk1"/>
              </a:solidFill>
              <a:latin typeface="+mn-lt"/>
              <a:ea typeface="+mn-ea"/>
              <a:cs typeface="+mn-cs"/>
            </a:rPr>
            <a:t> seguimiento y verificación a actividades financieras, actas de aforo, administración de fiducia, asignación de recursos, recaudo de peajes, aportes estatales, aportes propios que realiza el concesionario</a:t>
          </a:r>
          <a:endParaRPr lang="es-CO" sz="1100">
            <a:solidFill>
              <a:schemeClr val="dk1"/>
            </a:solidFill>
            <a:latin typeface="+mn-lt"/>
            <a:ea typeface="+mn-ea"/>
            <a:cs typeface="+mn-cs"/>
          </a:endParaRPr>
        </a:p>
      </xdr:txBody>
    </xdr:sp>
    <xdr:clientData/>
  </xdr:twoCellAnchor>
  <xdr:twoCellAnchor>
    <xdr:from>
      <xdr:col>40</xdr:col>
      <xdr:colOff>349250</xdr:colOff>
      <xdr:row>6</xdr:row>
      <xdr:rowOff>143989</xdr:rowOff>
    </xdr:from>
    <xdr:to>
      <xdr:col>42</xdr:col>
      <xdr:colOff>645583</xdr:colOff>
      <xdr:row>17</xdr:row>
      <xdr:rowOff>174623</xdr:rowOff>
    </xdr:to>
    <xdr:sp macro="" textlink="">
      <xdr:nvSpPr>
        <xdr:cNvPr id="244" name="Rectángulo: esquinas redondeadas 243">
          <a:extLst>
            <a:ext uri="{FF2B5EF4-FFF2-40B4-BE49-F238E27FC236}">
              <a16:creationId xmlns:a16="http://schemas.microsoft.com/office/drawing/2014/main" id="{8C621C43-7BC2-42E1-9E7C-7A2715300342}"/>
            </a:ext>
          </a:extLst>
        </xdr:cNvPr>
        <xdr:cNvSpPr/>
      </xdr:nvSpPr>
      <xdr:spPr>
        <a:xfrm>
          <a:off x="30153841" y="1789216"/>
          <a:ext cx="1820333" cy="2385907"/>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Realizar</a:t>
          </a:r>
          <a:r>
            <a:rPr lang="es-CO" sz="1100" baseline="0">
              <a:solidFill>
                <a:schemeClr val="dk1"/>
              </a:solidFill>
              <a:latin typeface="+mn-lt"/>
              <a:ea typeface="+mn-ea"/>
              <a:cs typeface="+mn-cs"/>
            </a:rPr>
            <a:t> seguimiento y verificación con apoyo de la interventoría a actividades financieras, actas de aforo, administración de fiducia, asignación de recursos, recaudo de peajes, aportes estatales, aportes propios que realiza el concesionario</a:t>
          </a:r>
          <a:endParaRPr lang="es-CO" sz="1100">
            <a:solidFill>
              <a:schemeClr val="dk1"/>
            </a:solidFill>
            <a:latin typeface="+mn-lt"/>
            <a:ea typeface="+mn-ea"/>
            <a:cs typeface="+mn-cs"/>
          </a:endParaRPr>
        </a:p>
      </xdr:txBody>
    </xdr:sp>
    <xdr:clientData/>
  </xdr:twoCellAnchor>
  <xdr:twoCellAnchor>
    <xdr:from>
      <xdr:col>40</xdr:col>
      <xdr:colOff>212099</xdr:colOff>
      <xdr:row>11</xdr:row>
      <xdr:rowOff>114586</xdr:rowOff>
    </xdr:from>
    <xdr:to>
      <xdr:col>40</xdr:col>
      <xdr:colOff>349250</xdr:colOff>
      <xdr:row>11</xdr:row>
      <xdr:rowOff>124670</xdr:rowOff>
    </xdr:to>
    <xdr:cxnSp macro="">
      <xdr:nvCxnSpPr>
        <xdr:cNvPr id="245" name="Conector recto de flecha 244">
          <a:extLst>
            <a:ext uri="{FF2B5EF4-FFF2-40B4-BE49-F238E27FC236}">
              <a16:creationId xmlns:a16="http://schemas.microsoft.com/office/drawing/2014/main" id="{065D0E1D-46F0-4854-B655-081777A88948}"/>
            </a:ext>
          </a:extLst>
        </xdr:cNvPr>
        <xdr:cNvCxnSpPr>
          <a:stCxn id="238" idx="3"/>
          <a:endCxn id="244" idx="1"/>
        </xdr:cNvCxnSpPr>
      </xdr:nvCxnSpPr>
      <xdr:spPr>
        <a:xfrm>
          <a:off x="30016690" y="2972086"/>
          <a:ext cx="137151" cy="10084"/>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40</xdr:col>
      <xdr:colOff>211667</xdr:colOff>
      <xdr:row>23</xdr:row>
      <xdr:rowOff>102874</xdr:rowOff>
    </xdr:from>
    <xdr:to>
      <xdr:col>40</xdr:col>
      <xdr:colOff>343959</xdr:colOff>
      <xdr:row>23</xdr:row>
      <xdr:rowOff>108479</xdr:rowOff>
    </xdr:to>
    <xdr:cxnSp macro="">
      <xdr:nvCxnSpPr>
        <xdr:cNvPr id="246" name="Conector recto de flecha 245">
          <a:extLst>
            <a:ext uri="{FF2B5EF4-FFF2-40B4-BE49-F238E27FC236}">
              <a16:creationId xmlns:a16="http://schemas.microsoft.com/office/drawing/2014/main" id="{805DA3FD-EAC5-42B8-AEC3-752264760E00}"/>
            </a:ext>
          </a:extLst>
        </xdr:cNvPr>
        <xdr:cNvCxnSpPr>
          <a:stCxn id="237" idx="3"/>
          <a:endCxn id="243" idx="1"/>
        </xdr:cNvCxnSpPr>
      </xdr:nvCxnSpPr>
      <xdr:spPr>
        <a:xfrm>
          <a:off x="30016258" y="5246374"/>
          <a:ext cx="132292" cy="5605"/>
        </a:xfrm>
        <a:prstGeom prst="bentConnector3">
          <a:avLst>
            <a:gd name="adj1" fmla="val 50000"/>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40</xdr:col>
      <xdr:colOff>215124</xdr:colOff>
      <xdr:row>34</xdr:row>
      <xdr:rowOff>758</xdr:rowOff>
    </xdr:from>
    <xdr:to>
      <xdr:col>40</xdr:col>
      <xdr:colOff>365884</xdr:colOff>
      <xdr:row>34</xdr:row>
      <xdr:rowOff>17110</xdr:rowOff>
    </xdr:to>
    <xdr:cxnSp macro="">
      <xdr:nvCxnSpPr>
        <xdr:cNvPr id="247" name="Conector recto de flecha 246">
          <a:extLst>
            <a:ext uri="{FF2B5EF4-FFF2-40B4-BE49-F238E27FC236}">
              <a16:creationId xmlns:a16="http://schemas.microsoft.com/office/drawing/2014/main" id="{B0FEE0FF-5F38-45B9-842A-EB4E27D2969B}"/>
            </a:ext>
          </a:extLst>
        </xdr:cNvPr>
        <xdr:cNvCxnSpPr>
          <a:stCxn id="236" idx="3"/>
          <a:endCxn id="242" idx="1"/>
        </xdr:cNvCxnSpPr>
      </xdr:nvCxnSpPr>
      <xdr:spPr>
        <a:xfrm flipV="1">
          <a:off x="30019715" y="7239758"/>
          <a:ext cx="150760" cy="16352"/>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42</xdr:col>
      <xdr:colOff>640292</xdr:colOff>
      <xdr:row>17</xdr:row>
      <xdr:rowOff>177782</xdr:rowOff>
    </xdr:from>
    <xdr:to>
      <xdr:col>43</xdr:col>
      <xdr:colOff>53401</xdr:colOff>
      <xdr:row>23</xdr:row>
      <xdr:rowOff>108479</xdr:rowOff>
    </xdr:to>
    <xdr:cxnSp macro="">
      <xdr:nvCxnSpPr>
        <xdr:cNvPr id="251" name="Conector recto de flecha 250">
          <a:extLst>
            <a:ext uri="{FF2B5EF4-FFF2-40B4-BE49-F238E27FC236}">
              <a16:creationId xmlns:a16="http://schemas.microsoft.com/office/drawing/2014/main" id="{20718530-4D07-4D35-B44D-4E17A3EB99FB}"/>
            </a:ext>
          </a:extLst>
        </xdr:cNvPr>
        <xdr:cNvCxnSpPr>
          <a:stCxn id="243" idx="3"/>
          <a:endCxn id="266" idx="1"/>
        </xdr:cNvCxnSpPr>
      </xdr:nvCxnSpPr>
      <xdr:spPr>
        <a:xfrm flipV="1">
          <a:off x="31968883" y="4178282"/>
          <a:ext cx="175109" cy="1073697"/>
        </a:xfrm>
        <a:prstGeom prst="bentConnector3">
          <a:avLst>
            <a:gd name="adj1" fmla="val 50000"/>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43</xdr:col>
      <xdr:colOff>141625</xdr:colOff>
      <xdr:row>21</xdr:row>
      <xdr:rowOff>52563</xdr:rowOff>
    </xdr:from>
    <xdr:to>
      <xdr:col>45</xdr:col>
      <xdr:colOff>25225</xdr:colOff>
      <xdr:row>26</xdr:row>
      <xdr:rowOff>25977</xdr:rowOff>
    </xdr:to>
    <xdr:sp macro="" textlink="">
      <xdr:nvSpPr>
        <xdr:cNvPr id="252" name="Rectángulo: esquinas redondeadas 251">
          <a:extLst>
            <a:ext uri="{FF2B5EF4-FFF2-40B4-BE49-F238E27FC236}">
              <a16:creationId xmlns:a16="http://schemas.microsoft.com/office/drawing/2014/main" id="{550E5F19-D829-4ADF-893C-B1D9DDAC03E6}"/>
            </a:ext>
          </a:extLst>
        </xdr:cNvPr>
        <xdr:cNvSpPr/>
      </xdr:nvSpPr>
      <xdr:spPr>
        <a:xfrm>
          <a:off x="32232216" y="4815063"/>
          <a:ext cx="1407600" cy="925914"/>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finalizaron las obras incluidas en el diseño de la concesión?</a:t>
          </a:r>
        </a:p>
      </xdr:txBody>
    </xdr:sp>
    <xdr:clientData/>
  </xdr:twoCellAnchor>
  <xdr:twoCellAnchor>
    <xdr:from>
      <xdr:col>44</xdr:col>
      <xdr:colOff>81975</xdr:colOff>
      <xdr:row>20</xdr:row>
      <xdr:rowOff>59910</xdr:rowOff>
    </xdr:from>
    <xdr:to>
      <xdr:col>44</xdr:col>
      <xdr:colOff>83425</xdr:colOff>
      <xdr:row>21</xdr:row>
      <xdr:rowOff>52563</xdr:rowOff>
    </xdr:to>
    <xdr:cxnSp macro="">
      <xdr:nvCxnSpPr>
        <xdr:cNvPr id="254" name="Conector recto de flecha 253">
          <a:extLst>
            <a:ext uri="{FF2B5EF4-FFF2-40B4-BE49-F238E27FC236}">
              <a16:creationId xmlns:a16="http://schemas.microsoft.com/office/drawing/2014/main" id="{0E85E073-D193-429E-B5D8-69AFC802E533}"/>
            </a:ext>
          </a:extLst>
        </xdr:cNvPr>
        <xdr:cNvCxnSpPr>
          <a:cxnSpLocks/>
          <a:stCxn id="266" idx="2"/>
          <a:endCxn id="252" idx="0"/>
        </xdr:cNvCxnSpPr>
      </xdr:nvCxnSpPr>
      <xdr:spPr>
        <a:xfrm>
          <a:off x="32934566" y="4631910"/>
          <a:ext cx="1450" cy="183153"/>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43</xdr:col>
      <xdr:colOff>303069</xdr:colOff>
      <xdr:row>28</xdr:row>
      <xdr:rowOff>189180</xdr:rowOff>
    </xdr:from>
    <xdr:to>
      <xdr:col>44</xdr:col>
      <xdr:colOff>629640</xdr:colOff>
      <xdr:row>34</xdr:row>
      <xdr:rowOff>181839</xdr:rowOff>
    </xdr:to>
    <xdr:sp macro="" textlink="">
      <xdr:nvSpPr>
        <xdr:cNvPr id="259" name="Rectángulo: esquinas redondeadas 258">
          <a:extLst>
            <a:ext uri="{FF2B5EF4-FFF2-40B4-BE49-F238E27FC236}">
              <a16:creationId xmlns:a16="http://schemas.microsoft.com/office/drawing/2014/main" id="{5CEA9377-FE97-4502-9F14-D128965F86A5}"/>
            </a:ext>
          </a:extLst>
        </xdr:cNvPr>
        <xdr:cNvSpPr/>
      </xdr:nvSpPr>
      <xdr:spPr>
        <a:xfrm>
          <a:off x="32393660" y="6285180"/>
          <a:ext cx="1088571" cy="1135659"/>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Acta de recibos</a:t>
          </a:r>
          <a:r>
            <a:rPr lang="es-CO" sz="1100" baseline="0">
              <a:solidFill>
                <a:schemeClr val="dk1"/>
              </a:solidFill>
              <a:latin typeface="+mn-lt"/>
              <a:ea typeface="+mn-ea"/>
              <a:cs typeface="+mn-cs"/>
            </a:rPr>
            <a:t> parciales de la etapa de construcción</a:t>
          </a:r>
          <a:endParaRPr lang="es-CO" sz="1100">
            <a:solidFill>
              <a:schemeClr val="dk1"/>
            </a:solidFill>
            <a:latin typeface="+mn-lt"/>
            <a:ea typeface="+mn-ea"/>
            <a:cs typeface="+mn-cs"/>
          </a:endParaRPr>
        </a:p>
      </xdr:txBody>
    </xdr:sp>
    <xdr:clientData/>
  </xdr:twoCellAnchor>
  <xdr:twoCellAnchor>
    <xdr:from>
      <xdr:col>43</xdr:col>
      <xdr:colOff>294410</xdr:colOff>
      <xdr:row>36</xdr:row>
      <xdr:rowOff>9072</xdr:rowOff>
    </xdr:from>
    <xdr:to>
      <xdr:col>44</xdr:col>
      <xdr:colOff>620981</xdr:colOff>
      <xdr:row>40</xdr:row>
      <xdr:rowOff>136070</xdr:rowOff>
    </xdr:to>
    <xdr:sp macro="" textlink="">
      <xdr:nvSpPr>
        <xdr:cNvPr id="260" name="Rectángulo: esquinas redondeadas 259">
          <a:extLst>
            <a:ext uri="{FF2B5EF4-FFF2-40B4-BE49-F238E27FC236}">
              <a16:creationId xmlns:a16="http://schemas.microsoft.com/office/drawing/2014/main" id="{47BCDD8F-349C-49EB-BACC-6F4173984A17}"/>
            </a:ext>
          </a:extLst>
        </xdr:cNvPr>
        <xdr:cNvSpPr/>
      </xdr:nvSpPr>
      <xdr:spPr>
        <a:xfrm>
          <a:off x="32385001" y="7629072"/>
          <a:ext cx="1088571" cy="888998"/>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Acta de terminación de fase de construcción</a:t>
          </a:r>
        </a:p>
      </xdr:txBody>
    </xdr:sp>
    <xdr:clientData/>
  </xdr:twoCellAnchor>
  <xdr:twoCellAnchor>
    <xdr:from>
      <xdr:col>44</xdr:col>
      <xdr:colOff>76696</xdr:colOff>
      <xdr:row>34</xdr:row>
      <xdr:rowOff>181839</xdr:rowOff>
    </xdr:from>
    <xdr:to>
      <xdr:col>44</xdr:col>
      <xdr:colOff>85355</xdr:colOff>
      <xdr:row>36</xdr:row>
      <xdr:rowOff>9072</xdr:rowOff>
    </xdr:to>
    <xdr:cxnSp macro="">
      <xdr:nvCxnSpPr>
        <xdr:cNvPr id="261" name="Conector recto de flecha 260">
          <a:extLst>
            <a:ext uri="{FF2B5EF4-FFF2-40B4-BE49-F238E27FC236}">
              <a16:creationId xmlns:a16="http://schemas.microsoft.com/office/drawing/2014/main" id="{AF4A8D32-79AF-46F7-9D99-12002F075092}"/>
            </a:ext>
          </a:extLst>
        </xdr:cNvPr>
        <xdr:cNvCxnSpPr>
          <a:stCxn id="259" idx="2"/>
          <a:endCxn id="260" idx="0"/>
        </xdr:cNvCxnSpPr>
      </xdr:nvCxnSpPr>
      <xdr:spPr>
        <a:xfrm flipH="1">
          <a:off x="32929287" y="7420839"/>
          <a:ext cx="8659" cy="208233"/>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43</xdr:col>
      <xdr:colOff>690251</xdr:colOff>
      <xdr:row>26</xdr:row>
      <xdr:rowOff>125266</xdr:rowOff>
    </xdr:from>
    <xdr:to>
      <xdr:col>44</xdr:col>
      <xdr:colOff>299726</xdr:colOff>
      <xdr:row>28</xdr:row>
      <xdr:rowOff>10966</xdr:rowOff>
    </xdr:to>
    <xdr:sp macro="" textlink="">
      <xdr:nvSpPr>
        <xdr:cNvPr id="262" name="Rectángulo 261">
          <a:extLst>
            <a:ext uri="{FF2B5EF4-FFF2-40B4-BE49-F238E27FC236}">
              <a16:creationId xmlns:a16="http://schemas.microsoft.com/office/drawing/2014/main" id="{CE2E98B7-CFF3-44D2-800B-DD52A6490804}"/>
            </a:ext>
          </a:extLst>
        </xdr:cNvPr>
        <xdr:cNvSpPr/>
      </xdr:nvSpPr>
      <xdr:spPr>
        <a:xfrm>
          <a:off x="32780842" y="5840266"/>
          <a:ext cx="371475" cy="266700"/>
        </a:xfrm>
        <a:prstGeom prst="rect">
          <a:avLst/>
        </a:prstGeom>
        <a:solidFill>
          <a:schemeClr val="bg1"/>
        </a:solidFill>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marL="0" indent="0" algn="l"/>
          <a:r>
            <a:rPr lang="es-CO" sz="1100" b="1">
              <a:solidFill>
                <a:schemeClr val="tx1"/>
              </a:solidFill>
              <a:latin typeface="+mn-lt"/>
              <a:ea typeface="+mn-ea"/>
              <a:cs typeface="+mn-cs"/>
            </a:rPr>
            <a:t>SI</a:t>
          </a:r>
        </a:p>
      </xdr:txBody>
    </xdr:sp>
    <xdr:clientData/>
  </xdr:twoCellAnchor>
  <xdr:twoCellAnchor>
    <xdr:from>
      <xdr:col>44</xdr:col>
      <xdr:colOff>52927</xdr:colOff>
      <xdr:row>40</xdr:row>
      <xdr:rowOff>136071</xdr:rowOff>
    </xdr:from>
    <xdr:to>
      <xdr:col>44</xdr:col>
      <xdr:colOff>76696</xdr:colOff>
      <xdr:row>45</xdr:row>
      <xdr:rowOff>72567</xdr:rowOff>
    </xdr:to>
    <xdr:cxnSp macro="">
      <xdr:nvCxnSpPr>
        <xdr:cNvPr id="263" name="Conector recto de flecha 262">
          <a:extLst>
            <a:ext uri="{FF2B5EF4-FFF2-40B4-BE49-F238E27FC236}">
              <a16:creationId xmlns:a16="http://schemas.microsoft.com/office/drawing/2014/main" id="{F32470F4-9DBF-46B5-9BDC-144BAE51006D}"/>
            </a:ext>
          </a:extLst>
        </xdr:cNvPr>
        <xdr:cNvCxnSpPr>
          <a:stCxn id="260" idx="2"/>
          <a:endCxn id="264" idx="1"/>
        </xdr:cNvCxnSpPr>
      </xdr:nvCxnSpPr>
      <xdr:spPr>
        <a:xfrm rot="5400000">
          <a:off x="32433939" y="8903059"/>
          <a:ext cx="888996" cy="23769"/>
        </a:xfrm>
        <a:prstGeom prst="bentConnector4">
          <a:avLst>
            <a:gd name="adj1" fmla="val 25000"/>
            <a:gd name="adj2" fmla="val 1061757"/>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44</xdr:col>
      <xdr:colOff>52927</xdr:colOff>
      <xdr:row>43</xdr:row>
      <xdr:rowOff>9065</xdr:rowOff>
    </xdr:from>
    <xdr:to>
      <xdr:col>46</xdr:col>
      <xdr:colOff>235489</xdr:colOff>
      <xdr:row>47</xdr:row>
      <xdr:rowOff>136067</xdr:rowOff>
    </xdr:to>
    <xdr:sp macro="" textlink="">
      <xdr:nvSpPr>
        <xdr:cNvPr id="264" name="Rectángulo: esquinas redondeadas 263">
          <a:extLst>
            <a:ext uri="{FF2B5EF4-FFF2-40B4-BE49-F238E27FC236}">
              <a16:creationId xmlns:a16="http://schemas.microsoft.com/office/drawing/2014/main" id="{05F80E63-00AE-4AFA-B626-A2F089C0CC3B}"/>
            </a:ext>
          </a:extLst>
        </xdr:cNvPr>
        <xdr:cNvSpPr/>
      </xdr:nvSpPr>
      <xdr:spPr>
        <a:xfrm>
          <a:off x="32866552" y="8914940"/>
          <a:ext cx="1206500" cy="88900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Acta de inicio</a:t>
          </a:r>
          <a:r>
            <a:rPr lang="es-CO" sz="1100" baseline="0">
              <a:solidFill>
                <a:schemeClr val="dk1"/>
              </a:solidFill>
              <a:latin typeface="+mn-lt"/>
              <a:ea typeface="+mn-ea"/>
              <a:cs typeface="+mn-cs"/>
            </a:rPr>
            <a:t> de etapa de operación y mantenimiento</a:t>
          </a:r>
          <a:endParaRPr lang="es-CO" sz="1100">
            <a:solidFill>
              <a:schemeClr val="dk1"/>
            </a:solidFill>
            <a:latin typeface="+mn-lt"/>
            <a:ea typeface="+mn-ea"/>
            <a:cs typeface="+mn-cs"/>
          </a:endParaRPr>
        </a:p>
      </xdr:txBody>
    </xdr:sp>
    <xdr:clientData/>
  </xdr:twoCellAnchor>
  <xdr:twoCellAnchor>
    <xdr:from>
      <xdr:col>43</xdr:col>
      <xdr:colOff>251113</xdr:colOff>
      <xdr:row>9</xdr:row>
      <xdr:rowOff>96982</xdr:rowOff>
    </xdr:from>
    <xdr:to>
      <xdr:col>44</xdr:col>
      <xdr:colOff>695613</xdr:colOff>
      <xdr:row>14</xdr:row>
      <xdr:rowOff>119495</xdr:rowOff>
    </xdr:to>
    <xdr:sp macro="" textlink="">
      <xdr:nvSpPr>
        <xdr:cNvPr id="265" name="Rectángulo: esquinas redondeadas 264">
          <a:extLst>
            <a:ext uri="{FF2B5EF4-FFF2-40B4-BE49-F238E27FC236}">
              <a16:creationId xmlns:a16="http://schemas.microsoft.com/office/drawing/2014/main" id="{3C42E776-4883-40DB-943F-25011BDC1858}"/>
            </a:ext>
          </a:extLst>
        </xdr:cNvPr>
        <xdr:cNvSpPr/>
      </xdr:nvSpPr>
      <xdr:spPr>
        <a:xfrm>
          <a:off x="32341704" y="2469573"/>
          <a:ext cx="1206500" cy="1078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Acta de inicio</a:t>
          </a:r>
          <a:r>
            <a:rPr lang="es-CO" sz="1100" baseline="0">
              <a:solidFill>
                <a:schemeClr val="dk1"/>
              </a:solidFill>
              <a:latin typeface="+mn-lt"/>
              <a:ea typeface="+mn-ea"/>
              <a:cs typeface="+mn-cs"/>
            </a:rPr>
            <a:t> de operación por tramos</a:t>
          </a:r>
          <a:endParaRPr lang="es-CO" sz="1100">
            <a:solidFill>
              <a:schemeClr val="dk1"/>
            </a:solidFill>
            <a:latin typeface="+mn-lt"/>
            <a:ea typeface="+mn-ea"/>
            <a:cs typeface="+mn-cs"/>
          </a:endParaRPr>
        </a:p>
      </xdr:txBody>
    </xdr:sp>
    <xdr:clientData/>
  </xdr:twoCellAnchor>
  <xdr:twoCellAnchor>
    <xdr:from>
      <xdr:col>43</xdr:col>
      <xdr:colOff>53401</xdr:colOff>
      <xdr:row>15</xdr:row>
      <xdr:rowOff>105153</xdr:rowOff>
    </xdr:from>
    <xdr:to>
      <xdr:col>45</xdr:col>
      <xdr:colOff>110548</xdr:colOff>
      <xdr:row>20</xdr:row>
      <xdr:rowOff>59910</xdr:rowOff>
    </xdr:to>
    <xdr:sp macro="" textlink="">
      <xdr:nvSpPr>
        <xdr:cNvPr id="266" name="Rectángulo: esquinas redondeadas 265">
          <a:extLst>
            <a:ext uri="{FF2B5EF4-FFF2-40B4-BE49-F238E27FC236}">
              <a16:creationId xmlns:a16="http://schemas.microsoft.com/office/drawing/2014/main" id="{28236FC8-4473-49DE-97A6-18D767F156ED}"/>
            </a:ext>
          </a:extLst>
        </xdr:cNvPr>
        <xdr:cNvSpPr/>
      </xdr:nvSpPr>
      <xdr:spPr>
        <a:xfrm>
          <a:off x="32143992" y="3724653"/>
          <a:ext cx="1581147" cy="907257"/>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dará entrega al proyecto por unidades funcionales?</a:t>
          </a:r>
        </a:p>
      </xdr:txBody>
    </xdr:sp>
    <xdr:clientData/>
  </xdr:twoCellAnchor>
  <xdr:twoCellAnchor>
    <xdr:from>
      <xdr:col>42</xdr:col>
      <xdr:colOff>662217</xdr:colOff>
      <xdr:row>17</xdr:row>
      <xdr:rowOff>177782</xdr:rowOff>
    </xdr:from>
    <xdr:to>
      <xdr:col>43</xdr:col>
      <xdr:colOff>53401</xdr:colOff>
      <xdr:row>34</xdr:row>
      <xdr:rowOff>758</xdr:rowOff>
    </xdr:to>
    <xdr:cxnSp macro="">
      <xdr:nvCxnSpPr>
        <xdr:cNvPr id="268" name="Conector: angular 267">
          <a:extLst>
            <a:ext uri="{FF2B5EF4-FFF2-40B4-BE49-F238E27FC236}">
              <a16:creationId xmlns:a16="http://schemas.microsoft.com/office/drawing/2014/main" id="{6D11F44C-326D-40DE-AB6F-86F16FDE5488}"/>
            </a:ext>
          </a:extLst>
        </xdr:cNvPr>
        <xdr:cNvCxnSpPr>
          <a:stCxn id="242" idx="3"/>
          <a:endCxn id="266" idx="1"/>
        </xdr:cNvCxnSpPr>
      </xdr:nvCxnSpPr>
      <xdr:spPr>
        <a:xfrm flipV="1">
          <a:off x="31990808" y="4178282"/>
          <a:ext cx="153184" cy="3061476"/>
        </a:xfrm>
        <a:prstGeom prst="bentConnector3">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42</xdr:col>
      <xdr:colOff>645583</xdr:colOff>
      <xdr:row>11</xdr:row>
      <xdr:rowOff>124670</xdr:rowOff>
    </xdr:from>
    <xdr:to>
      <xdr:col>43</xdr:col>
      <xdr:colOff>53401</xdr:colOff>
      <xdr:row>17</xdr:row>
      <xdr:rowOff>177782</xdr:rowOff>
    </xdr:to>
    <xdr:cxnSp macro="">
      <xdr:nvCxnSpPr>
        <xdr:cNvPr id="269" name="Conector: angular 268">
          <a:extLst>
            <a:ext uri="{FF2B5EF4-FFF2-40B4-BE49-F238E27FC236}">
              <a16:creationId xmlns:a16="http://schemas.microsoft.com/office/drawing/2014/main" id="{B904C5D2-4266-4F90-BEFB-1871443A48C1}"/>
            </a:ext>
          </a:extLst>
        </xdr:cNvPr>
        <xdr:cNvCxnSpPr>
          <a:stCxn id="244" idx="3"/>
          <a:endCxn id="266" idx="1"/>
        </xdr:cNvCxnSpPr>
      </xdr:nvCxnSpPr>
      <xdr:spPr>
        <a:xfrm>
          <a:off x="31974174" y="2982170"/>
          <a:ext cx="169818" cy="1196112"/>
        </a:xfrm>
        <a:prstGeom prst="bentConnector3">
          <a:avLst>
            <a:gd name="adj1" fmla="val 50000"/>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44</xdr:col>
      <xdr:colOff>81975</xdr:colOff>
      <xdr:row>14</xdr:row>
      <xdr:rowOff>119495</xdr:rowOff>
    </xdr:from>
    <xdr:to>
      <xdr:col>44</xdr:col>
      <xdr:colOff>92363</xdr:colOff>
      <xdr:row>15</xdr:row>
      <xdr:rowOff>105153</xdr:rowOff>
    </xdr:to>
    <xdr:cxnSp macro="">
      <xdr:nvCxnSpPr>
        <xdr:cNvPr id="270" name="Conector recto de flecha 269">
          <a:extLst>
            <a:ext uri="{FF2B5EF4-FFF2-40B4-BE49-F238E27FC236}">
              <a16:creationId xmlns:a16="http://schemas.microsoft.com/office/drawing/2014/main" id="{26B53389-E2A4-4C64-85A3-211D54409F2D}"/>
            </a:ext>
          </a:extLst>
        </xdr:cNvPr>
        <xdr:cNvCxnSpPr>
          <a:stCxn id="266" idx="0"/>
          <a:endCxn id="265" idx="2"/>
        </xdr:cNvCxnSpPr>
      </xdr:nvCxnSpPr>
      <xdr:spPr>
        <a:xfrm flipV="1">
          <a:off x="32934566" y="3548495"/>
          <a:ext cx="10388" cy="176158"/>
        </a:xfrm>
        <a:prstGeom prst="straightConnector1">
          <a:avLst/>
        </a:prstGeom>
        <a:solidFill>
          <a:schemeClr val="bg1"/>
        </a:solidFill>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46</xdr:col>
      <xdr:colOff>422125</xdr:colOff>
      <xdr:row>31</xdr:row>
      <xdr:rowOff>76201</xdr:rowOff>
    </xdr:from>
    <xdr:to>
      <xdr:col>50</xdr:col>
      <xdr:colOff>443725</xdr:colOff>
      <xdr:row>41</xdr:row>
      <xdr:rowOff>62590</xdr:rowOff>
    </xdr:to>
    <xdr:sp macro="" textlink="">
      <xdr:nvSpPr>
        <xdr:cNvPr id="275" name="Rectángulo: esquinas redondeadas 274">
          <a:extLst>
            <a:ext uri="{FF2B5EF4-FFF2-40B4-BE49-F238E27FC236}">
              <a16:creationId xmlns:a16="http://schemas.microsoft.com/office/drawing/2014/main" id="{FA226635-D135-42CA-B0BF-23D42D0C97BE}"/>
            </a:ext>
          </a:extLst>
        </xdr:cNvPr>
        <xdr:cNvSpPr/>
      </xdr:nvSpPr>
      <xdr:spPr>
        <a:xfrm>
          <a:off x="34259688" y="6696076"/>
          <a:ext cx="3069600" cy="1891389"/>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El concesionario ejecuta las actividades que se solicitan en el contrato en la fase de operación y mantenimiento, dando cumplimiento además al manual de gestión para el mantenimiento y administración vial integral, además de mantener el nivel de servicio nivel 4 en la vía, cumplimiento además con las obligaciones financieras, ambientales, sociales y prediales</a:t>
          </a:r>
        </a:p>
      </xdr:txBody>
    </xdr:sp>
    <xdr:clientData/>
  </xdr:twoCellAnchor>
  <xdr:twoCellAnchor>
    <xdr:from>
      <xdr:col>46</xdr:col>
      <xdr:colOff>419102</xdr:colOff>
      <xdr:row>20</xdr:row>
      <xdr:rowOff>0</xdr:rowOff>
    </xdr:from>
    <xdr:to>
      <xdr:col>50</xdr:col>
      <xdr:colOff>440268</xdr:colOff>
      <xdr:row>30</xdr:row>
      <xdr:rowOff>163285</xdr:rowOff>
    </xdr:to>
    <xdr:sp macro="" textlink="">
      <xdr:nvSpPr>
        <xdr:cNvPr id="276" name="Rectángulo: esquinas redondeadas 275">
          <a:extLst>
            <a:ext uri="{FF2B5EF4-FFF2-40B4-BE49-F238E27FC236}">
              <a16:creationId xmlns:a16="http://schemas.microsoft.com/office/drawing/2014/main" id="{082AF23D-1883-45C7-BB06-CD7804D290BC}"/>
            </a:ext>
          </a:extLst>
        </xdr:cNvPr>
        <xdr:cNvSpPr/>
      </xdr:nvSpPr>
      <xdr:spPr>
        <a:xfrm>
          <a:off x="34256665" y="4524375"/>
          <a:ext cx="3069166" cy="206828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interventoría dará seguimiento y verificara las actividades que ejecuta el concesionario en la fase de operación y mantenimiento, verificar el cumplimiento además al manual de gestión para el mantenimiento y administración vial integral, además de verificar que se mantenga el nivel de servicio nivel 4 en la vía, cumplimiento además con las obligaciones financieras, ambientales, sociales y prediales por parte del concesionario</a:t>
          </a:r>
        </a:p>
      </xdr:txBody>
    </xdr:sp>
    <xdr:clientData/>
  </xdr:twoCellAnchor>
  <xdr:twoCellAnchor>
    <xdr:from>
      <xdr:col>46</xdr:col>
      <xdr:colOff>473529</xdr:colOff>
      <xdr:row>9</xdr:row>
      <xdr:rowOff>57150</xdr:rowOff>
    </xdr:from>
    <xdr:to>
      <xdr:col>50</xdr:col>
      <xdr:colOff>495129</xdr:colOff>
      <xdr:row>19</xdr:row>
      <xdr:rowOff>98879</xdr:rowOff>
    </xdr:to>
    <xdr:sp macro="" textlink="">
      <xdr:nvSpPr>
        <xdr:cNvPr id="277" name="Rectángulo: esquinas redondeadas 276">
          <a:extLst>
            <a:ext uri="{FF2B5EF4-FFF2-40B4-BE49-F238E27FC236}">
              <a16:creationId xmlns:a16="http://schemas.microsoft.com/office/drawing/2014/main" id="{55BD2ABD-F0B2-4F24-AB4E-FFC673A736AD}"/>
            </a:ext>
          </a:extLst>
        </xdr:cNvPr>
        <xdr:cNvSpPr/>
      </xdr:nvSpPr>
      <xdr:spPr>
        <a:xfrm>
          <a:off x="34311092" y="2390775"/>
          <a:ext cx="3069600" cy="2041979"/>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entidad estatal ANI hará seguimiento a la concesión con apoyo de la interventoría a la fase de operación y mantenimiento, verificar el cumplimiento además al manual de gestión para el mantenimiento y administración vial integral, además de verificar que se mantenga el nivel de servicio nivel 4 en la vía, cumplimiento además con las obligaciones financieras, ambientales, sociales y prediales por parte del concesionario</a:t>
          </a:r>
        </a:p>
      </xdr:txBody>
    </xdr:sp>
    <xdr:clientData/>
  </xdr:twoCellAnchor>
  <xdr:twoCellAnchor>
    <xdr:from>
      <xdr:col>50</xdr:col>
      <xdr:colOff>710672</xdr:colOff>
      <xdr:row>32</xdr:row>
      <xdr:rowOff>126093</xdr:rowOff>
    </xdr:from>
    <xdr:to>
      <xdr:col>52</xdr:col>
      <xdr:colOff>594272</xdr:colOff>
      <xdr:row>40</xdr:row>
      <xdr:rowOff>9676</xdr:rowOff>
    </xdr:to>
    <xdr:sp macro="" textlink="">
      <xdr:nvSpPr>
        <xdr:cNvPr id="281" name="Rectángulo: esquinas redondeadas 280">
          <a:extLst>
            <a:ext uri="{FF2B5EF4-FFF2-40B4-BE49-F238E27FC236}">
              <a16:creationId xmlns:a16="http://schemas.microsoft.com/office/drawing/2014/main" id="{D10869EB-3414-4641-9BB2-9641A93C3F4E}"/>
            </a:ext>
          </a:extLst>
        </xdr:cNvPr>
        <xdr:cNvSpPr/>
      </xdr:nvSpPr>
      <xdr:spPr>
        <a:xfrm>
          <a:off x="37596235" y="6936468"/>
          <a:ext cx="1407600" cy="1407583"/>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Si es necesario tramitar modificaciones, tramites de incumplimiento, garantías</a:t>
          </a:r>
        </a:p>
      </xdr:txBody>
    </xdr:sp>
    <xdr:clientData/>
  </xdr:twoCellAnchor>
  <xdr:twoCellAnchor>
    <xdr:from>
      <xdr:col>50</xdr:col>
      <xdr:colOff>668644</xdr:colOff>
      <xdr:row>21</xdr:row>
      <xdr:rowOff>93125</xdr:rowOff>
    </xdr:from>
    <xdr:to>
      <xdr:col>52</xdr:col>
      <xdr:colOff>552244</xdr:colOff>
      <xdr:row>29</xdr:row>
      <xdr:rowOff>61377</xdr:rowOff>
    </xdr:to>
    <xdr:sp macro="" textlink="">
      <xdr:nvSpPr>
        <xdr:cNvPr id="282" name="Rectángulo: esquinas redondeadas 281">
          <a:extLst>
            <a:ext uri="{FF2B5EF4-FFF2-40B4-BE49-F238E27FC236}">
              <a16:creationId xmlns:a16="http://schemas.microsoft.com/office/drawing/2014/main" id="{4EF3800A-E546-4E13-B956-5A72C7188BFA}"/>
            </a:ext>
          </a:extLst>
        </xdr:cNvPr>
        <xdr:cNvSpPr/>
      </xdr:nvSpPr>
      <xdr:spPr>
        <a:xfrm>
          <a:off x="37554207" y="4808000"/>
          <a:ext cx="1407600" cy="149225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Realizar seguimiento y verificación a aplicación de modificaciones, incumplimientos, garantías, renovaciones, multas entre otras.</a:t>
          </a:r>
        </a:p>
      </xdr:txBody>
    </xdr:sp>
    <xdr:clientData/>
  </xdr:twoCellAnchor>
  <xdr:twoCellAnchor>
    <xdr:from>
      <xdr:col>50</xdr:col>
      <xdr:colOff>701902</xdr:colOff>
      <xdr:row>10</xdr:row>
      <xdr:rowOff>134711</xdr:rowOff>
    </xdr:from>
    <xdr:to>
      <xdr:col>52</xdr:col>
      <xdr:colOff>585485</xdr:colOff>
      <xdr:row>18</xdr:row>
      <xdr:rowOff>3024</xdr:rowOff>
    </xdr:to>
    <xdr:sp macro="" textlink="">
      <xdr:nvSpPr>
        <xdr:cNvPr id="283" name="Rectángulo: esquinas redondeadas 282">
          <a:extLst>
            <a:ext uri="{FF2B5EF4-FFF2-40B4-BE49-F238E27FC236}">
              <a16:creationId xmlns:a16="http://schemas.microsoft.com/office/drawing/2014/main" id="{B1CCDFE1-AE61-462A-9205-012466DF2096}"/>
            </a:ext>
          </a:extLst>
        </xdr:cNvPr>
        <xdr:cNvSpPr/>
      </xdr:nvSpPr>
      <xdr:spPr>
        <a:xfrm>
          <a:off x="37587465" y="2706461"/>
          <a:ext cx="1407583" cy="14399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Coordinar modificaciones, multas, incumplimientos y garantías de el concesionario.</a:t>
          </a:r>
        </a:p>
      </xdr:txBody>
    </xdr:sp>
    <xdr:clientData/>
  </xdr:twoCellAnchor>
  <xdr:twoCellAnchor>
    <xdr:from>
      <xdr:col>50</xdr:col>
      <xdr:colOff>440268</xdr:colOff>
      <xdr:row>25</xdr:row>
      <xdr:rowOff>77251</xdr:rowOff>
    </xdr:from>
    <xdr:to>
      <xdr:col>50</xdr:col>
      <xdr:colOff>668644</xdr:colOff>
      <xdr:row>25</xdr:row>
      <xdr:rowOff>81643</xdr:rowOff>
    </xdr:to>
    <xdr:cxnSp macro="">
      <xdr:nvCxnSpPr>
        <xdr:cNvPr id="284" name="Conector recto de flecha 283">
          <a:extLst>
            <a:ext uri="{FF2B5EF4-FFF2-40B4-BE49-F238E27FC236}">
              <a16:creationId xmlns:a16="http://schemas.microsoft.com/office/drawing/2014/main" id="{AAE3329A-8693-4D96-8127-41970A30C300}"/>
            </a:ext>
          </a:extLst>
        </xdr:cNvPr>
        <xdr:cNvCxnSpPr>
          <a:stCxn id="276" idx="3"/>
          <a:endCxn id="282" idx="1"/>
        </xdr:cNvCxnSpPr>
      </xdr:nvCxnSpPr>
      <xdr:spPr>
        <a:xfrm flipV="1">
          <a:off x="37325831" y="5554126"/>
          <a:ext cx="228376" cy="439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552244</xdr:colOff>
      <xdr:row>25</xdr:row>
      <xdr:rowOff>77251</xdr:rowOff>
    </xdr:from>
    <xdr:to>
      <xdr:col>53</xdr:col>
      <xdr:colOff>38557</xdr:colOff>
      <xdr:row>25</xdr:row>
      <xdr:rowOff>78617</xdr:rowOff>
    </xdr:to>
    <xdr:cxnSp macro="">
      <xdr:nvCxnSpPr>
        <xdr:cNvPr id="286" name="Conector recto de flecha 285">
          <a:extLst>
            <a:ext uri="{FF2B5EF4-FFF2-40B4-BE49-F238E27FC236}">
              <a16:creationId xmlns:a16="http://schemas.microsoft.com/office/drawing/2014/main" id="{F769BC33-AFBF-4B7E-8F78-E45B39B23056}"/>
            </a:ext>
          </a:extLst>
        </xdr:cNvPr>
        <xdr:cNvCxnSpPr>
          <a:cxnSpLocks/>
          <a:stCxn id="282" idx="3"/>
          <a:endCxn id="292" idx="1"/>
        </xdr:cNvCxnSpPr>
      </xdr:nvCxnSpPr>
      <xdr:spPr>
        <a:xfrm>
          <a:off x="39001494" y="5570001"/>
          <a:ext cx="248313" cy="136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443725</xdr:colOff>
      <xdr:row>36</xdr:row>
      <xdr:rowOff>67885</xdr:rowOff>
    </xdr:from>
    <xdr:to>
      <xdr:col>50</xdr:col>
      <xdr:colOff>710672</xdr:colOff>
      <xdr:row>36</xdr:row>
      <xdr:rowOff>69396</xdr:rowOff>
    </xdr:to>
    <xdr:cxnSp macro="">
      <xdr:nvCxnSpPr>
        <xdr:cNvPr id="287" name="Conector recto de flecha 286">
          <a:extLst>
            <a:ext uri="{FF2B5EF4-FFF2-40B4-BE49-F238E27FC236}">
              <a16:creationId xmlns:a16="http://schemas.microsoft.com/office/drawing/2014/main" id="{DF7143EC-B4A1-4584-A094-904647A25265}"/>
            </a:ext>
          </a:extLst>
        </xdr:cNvPr>
        <xdr:cNvCxnSpPr>
          <a:stCxn id="275" idx="3"/>
          <a:endCxn id="281" idx="1"/>
        </xdr:cNvCxnSpPr>
      </xdr:nvCxnSpPr>
      <xdr:spPr>
        <a:xfrm flipV="1">
          <a:off x="37329288" y="7640260"/>
          <a:ext cx="266947" cy="151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495129</xdr:colOff>
      <xdr:row>14</xdr:row>
      <xdr:rowOff>30390</xdr:rowOff>
    </xdr:from>
    <xdr:to>
      <xdr:col>50</xdr:col>
      <xdr:colOff>701902</xdr:colOff>
      <xdr:row>14</xdr:row>
      <xdr:rowOff>45055</xdr:rowOff>
    </xdr:to>
    <xdr:cxnSp macro="">
      <xdr:nvCxnSpPr>
        <xdr:cNvPr id="288" name="Conector recto de flecha 287">
          <a:extLst>
            <a:ext uri="{FF2B5EF4-FFF2-40B4-BE49-F238E27FC236}">
              <a16:creationId xmlns:a16="http://schemas.microsoft.com/office/drawing/2014/main" id="{73DD3120-AF48-410B-8060-4D35D71881E7}"/>
            </a:ext>
          </a:extLst>
        </xdr:cNvPr>
        <xdr:cNvCxnSpPr>
          <a:stCxn id="277" idx="3"/>
          <a:endCxn id="283" idx="1"/>
        </xdr:cNvCxnSpPr>
      </xdr:nvCxnSpPr>
      <xdr:spPr>
        <a:xfrm>
          <a:off x="37380692" y="3411765"/>
          <a:ext cx="206773" cy="1466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585485</xdr:colOff>
      <xdr:row>14</xdr:row>
      <xdr:rowOff>45055</xdr:rowOff>
    </xdr:from>
    <xdr:to>
      <xdr:col>53</xdr:col>
      <xdr:colOff>38557</xdr:colOff>
      <xdr:row>25</xdr:row>
      <xdr:rowOff>78617</xdr:rowOff>
    </xdr:to>
    <xdr:cxnSp macro="">
      <xdr:nvCxnSpPr>
        <xdr:cNvPr id="289" name="Conector: angular 288">
          <a:extLst>
            <a:ext uri="{FF2B5EF4-FFF2-40B4-BE49-F238E27FC236}">
              <a16:creationId xmlns:a16="http://schemas.microsoft.com/office/drawing/2014/main" id="{65A6486C-D04C-4158-BA96-3DD65770C020}"/>
            </a:ext>
          </a:extLst>
        </xdr:cNvPr>
        <xdr:cNvCxnSpPr>
          <a:cxnSpLocks/>
          <a:stCxn id="283" idx="3"/>
          <a:endCxn id="292" idx="1"/>
        </xdr:cNvCxnSpPr>
      </xdr:nvCxnSpPr>
      <xdr:spPr>
        <a:xfrm>
          <a:off x="39034735" y="3442305"/>
          <a:ext cx="215072" cy="2129062"/>
        </a:xfrm>
        <a:prstGeom prst="bentConnector3">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594272</xdr:colOff>
      <xdr:row>25</xdr:row>
      <xdr:rowOff>78617</xdr:rowOff>
    </xdr:from>
    <xdr:to>
      <xdr:col>53</xdr:col>
      <xdr:colOff>38557</xdr:colOff>
      <xdr:row>36</xdr:row>
      <xdr:rowOff>67885</xdr:rowOff>
    </xdr:to>
    <xdr:cxnSp macro="">
      <xdr:nvCxnSpPr>
        <xdr:cNvPr id="290" name="Conector: angular 289">
          <a:extLst>
            <a:ext uri="{FF2B5EF4-FFF2-40B4-BE49-F238E27FC236}">
              <a16:creationId xmlns:a16="http://schemas.microsoft.com/office/drawing/2014/main" id="{B3AC88B9-180F-482A-98D8-33315B16E47C}"/>
            </a:ext>
          </a:extLst>
        </xdr:cNvPr>
        <xdr:cNvCxnSpPr>
          <a:cxnSpLocks/>
          <a:stCxn id="281" idx="3"/>
          <a:endCxn id="292" idx="1"/>
        </xdr:cNvCxnSpPr>
      </xdr:nvCxnSpPr>
      <xdr:spPr>
        <a:xfrm flipV="1">
          <a:off x="39043522" y="5571367"/>
          <a:ext cx="206285" cy="2084768"/>
        </a:xfrm>
        <a:prstGeom prst="bentConnector3">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38557</xdr:colOff>
      <xdr:row>22</xdr:row>
      <xdr:rowOff>83909</xdr:rowOff>
    </xdr:from>
    <xdr:to>
      <xdr:col>54</xdr:col>
      <xdr:colOff>684140</xdr:colOff>
      <xdr:row>28</xdr:row>
      <xdr:rowOff>73325</xdr:rowOff>
    </xdr:to>
    <xdr:sp macro="" textlink="">
      <xdr:nvSpPr>
        <xdr:cNvPr id="292" name="Rectángulo: esquinas redondeadas 291">
          <a:extLst>
            <a:ext uri="{FF2B5EF4-FFF2-40B4-BE49-F238E27FC236}">
              <a16:creationId xmlns:a16="http://schemas.microsoft.com/office/drawing/2014/main" id="{C3B6A4DB-AC45-4D57-915A-6AFA3A538762}"/>
            </a:ext>
          </a:extLst>
        </xdr:cNvPr>
        <xdr:cNvSpPr/>
      </xdr:nvSpPr>
      <xdr:spPr>
        <a:xfrm>
          <a:off x="39249807" y="5005159"/>
          <a:ext cx="1407583" cy="1132416"/>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Finalizo</a:t>
          </a:r>
          <a:r>
            <a:rPr lang="es-CO" sz="1100" baseline="0">
              <a:solidFill>
                <a:schemeClr val="dk1"/>
              </a:solidFill>
              <a:latin typeface="+mn-lt"/>
              <a:ea typeface="+mn-ea"/>
              <a:cs typeface="+mn-cs"/>
            </a:rPr>
            <a:t> el termino temporal de la concesión especificado en el contrato?</a:t>
          </a:r>
          <a:r>
            <a:rPr lang="es-CO" sz="1100">
              <a:solidFill>
                <a:schemeClr val="dk1"/>
              </a:solidFill>
              <a:latin typeface="+mn-lt"/>
              <a:ea typeface="+mn-ea"/>
              <a:cs typeface="+mn-cs"/>
            </a:rPr>
            <a:t>.</a:t>
          </a:r>
        </a:p>
      </xdr:txBody>
    </xdr:sp>
    <xdr:clientData/>
  </xdr:twoCellAnchor>
  <xdr:twoCellAnchor>
    <xdr:from>
      <xdr:col>52</xdr:col>
      <xdr:colOff>449035</xdr:colOff>
      <xdr:row>24</xdr:row>
      <xdr:rowOff>77107</xdr:rowOff>
    </xdr:from>
    <xdr:to>
      <xdr:col>53</xdr:col>
      <xdr:colOff>58510</xdr:colOff>
      <xdr:row>25</xdr:row>
      <xdr:rowOff>153307</xdr:rowOff>
    </xdr:to>
    <xdr:sp macro="" textlink="">
      <xdr:nvSpPr>
        <xdr:cNvPr id="293" name="Rectángulo 292">
          <a:extLst>
            <a:ext uri="{FF2B5EF4-FFF2-40B4-BE49-F238E27FC236}">
              <a16:creationId xmlns:a16="http://schemas.microsoft.com/office/drawing/2014/main" id="{7B037E9E-EF28-40D4-99B8-90D5E079F5B6}"/>
            </a:ext>
          </a:extLst>
        </xdr:cNvPr>
        <xdr:cNvSpPr/>
      </xdr:nvSpPr>
      <xdr:spPr>
        <a:xfrm>
          <a:off x="38898285" y="5379357"/>
          <a:ext cx="371475" cy="266700"/>
        </a:xfrm>
        <a:prstGeom prst="rect">
          <a:avLst/>
        </a:prstGeom>
        <a:solidFill>
          <a:schemeClr val="bg1"/>
        </a:solidFill>
        <a:ln>
          <a:solidFill>
            <a:srgbClr val="FF0000"/>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marL="0" indent="0" algn="l"/>
          <a:r>
            <a:rPr lang="es-CO" sz="1100" b="1">
              <a:solidFill>
                <a:schemeClr val="tx1"/>
              </a:solidFill>
              <a:latin typeface="+mn-lt"/>
              <a:ea typeface="+mn-ea"/>
              <a:cs typeface="+mn-cs"/>
            </a:rPr>
            <a:t>SI</a:t>
          </a:r>
        </a:p>
      </xdr:txBody>
    </xdr:sp>
    <xdr:clientData/>
  </xdr:twoCellAnchor>
  <xdr:twoCellAnchor>
    <xdr:from>
      <xdr:col>46</xdr:col>
      <xdr:colOff>235490</xdr:colOff>
      <xdr:row>42</xdr:row>
      <xdr:rowOff>166686</xdr:rowOff>
    </xdr:from>
    <xdr:to>
      <xdr:col>48</xdr:col>
      <xdr:colOff>452438</xdr:colOff>
      <xdr:row>45</xdr:row>
      <xdr:rowOff>72565</xdr:rowOff>
    </xdr:to>
    <xdr:cxnSp macro="">
      <xdr:nvCxnSpPr>
        <xdr:cNvPr id="294" name="Conector: angular 293">
          <a:extLst>
            <a:ext uri="{FF2B5EF4-FFF2-40B4-BE49-F238E27FC236}">
              <a16:creationId xmlns:a16="http://schemas.microsoft.com/office/drawing/2014/main" id="{FD1E5C86-61DB-4D56-8D11-0C3D8B4C0C65}"/>
            </a:ext>
          </a:extLst>
        </xdr:cNvPr>
        <xdr:cNvCxnSpPr>
          <a:stCxn id="849" idx="2"/>
          <a:endCxn id="264" idx="3"/>
        </xdr:cNvCxnSpPr>
      </xdr:nvCxnSpPr>
      <xdr:spPr>
        <a:xfrm rot="5400000">
          <a:off x="34704837" y="8250277"/>
          <a:ext cx="477379" cy="1740948"/>
        </a:xfrm>
        <a:prstGeom prst="bentConnector2">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742350</xdr:colOff>
      <xdr:row>28</xdr:row>
      <xdr:rowOff>73324</xdr:rowOff>
    </xdr:from>
    <xdr:to>
      <xdr:col>55</xdr:col>
      <xdr:colOff>106592</xdr:colOff>
      <xdr:row>34</xdr:row>
      <xdr:rowOff>114903</xdr:rowOff>
    </xdr:to>
    <xdr:cxnSp macro="">
      <xdr:nvCxnSpPr>
        <xdr:cNvPr id="295" name="Conector recto de flecha 294">
          <a:extLst>
            <a:ext uri="{FF2B5EF4-FFF2-40B4-BE49-F238E27FC236}">
              <a16:creationId xmlns:a16="http://schemas.microsoft.com/office/drawing/2014/main" id="{02B7C57D-033D-4023-9395-25E5E1A279C2}"/>
            </a:ext>
          </a:extLst>
        </xdr:cNvPr>
        <xdr:cNvCxnSpPr>
          <a:stCxn id="292" idx="2"/>
          <a:endCxn id="296" idx="1"/>
        </xdr:cNvCxnSpPr>
      </xdr:nvCxnSpPr>
      <xdr:spPr>
        <a:xfrm rot="16200000" flipH="1">
          <a:off x="39805431" y="6285743"/>
          <a:ext cx="1184579" cy="888242"/>
        </a:xfrm>
        <a:prstGeom prst="bentConnector2">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106591</xdr:colOff>
      <xdr:row>31</xdr:row>
      <xdr:rowOff>183695</xdr:rowOff>
    </xdr:from>
    <xdr:to>
      <xdr:col>56</xdr:col>
      <xdr:colOff>752174</xdr:colOff>
      <xdr:row>37</xdr:row>
      <xdr:rowOff>46112</xdr:rowOff>
    </xdr:to>
    <xdr:sp macro="" textlink="">
      <xdr:nvSpPr>
        <xdr:cNvPr id="296" name="Rectángulo: esquinas redondeadas 295">
          <a:extLst>
            <a:ext uri="{FF2B5EF4-FFF2-40B4-BE49-F238E27FC236}">
              <a16:creationId xmlns:a16="http://schemas.microsoft.com/office/drawing/2014/main" id="{16612474-166C-400C-AF13-9CFF603AEE98}"/>
            </a:ext>
          </a:extLst>
        </xdr:cNvPr>
        <xdr:cNvSpPr/>
      </xdr:nvSpPr>
      <xdr:spPr>
        <a:xfrm>
          <a:off x="40841841" y="6819445"/>
          <a:ext cx="1407583" cy="1005417"/>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Iniciar procedimiento de reversión</a:t>
          </a:r>
        </a:p>
      </xdr:txBody>
    </xdr:sp>
    <xdr:clientData/>
  </xdr:twoCellAnchor>
  <xdr:twoCellAnchor>
    <xdr:from>
      <xdr:col>55</xdr:col>
      <xdr:colOff>97520</xdr:colOff>
      <xdr:row>24</xdr:row>
      <xdr:rowOff>18141</xdr:rowOff>
    </xdr:from>
    <xdr:to>
      <xdr:col>56</xdr:col>
      <xdr:colOff>743103</xdr:colOff>
      <xdr:row>30</xdr:row>
      <xdr:rowOff>167822</xdr:rowOff>
    </xdr:to>
    <xdr:sp macro="" textlink="">
      <xdr:nvSpPr>
        <xdr:cNvPr id="297" name="Rectángulo: esquinas redondeadas 296">
          <a:extLst>
            <a:ext uri="{FF2B5EF4-FFF2-40B4-BE49-F238E27FC236}">
              <a16:creationId xmlns:a16="http://schemas.microsoft.com/office/drawing/2014/main" id="{8779BBDD-8D0A-4894-BF7A-B19C62F74DFA}"/>
            </a:ext>
          </a:extLst>
        </xdr:cNvPr>
        <xdr:cNvSpPr/>
      </xdr:nvSpPr>
      <xdr:spPr>
        <a:xfrm>
          <a:off x="40832770" y="5320391"/>
          <a:ext cx="1407583" cy="1292681"/>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Gestionar la devolución de la infraestructura correspondiente a la concesión a  la entidad estatal incluyendo activos</a:t>
          </a:r>
        </a:p>
      </xdr:txBody>
    </xdr:sp>
    <xdr:clientData/>
  </xdr:twoCellAnchor>
  <xdr:twoCellAnchor>
    <xdr:from>
      <xdr:col>55</xdr:col>
      <xdr:colOff>95249</xdr:colOff>
      <xdr:row>17</xdr:row>
      <xdr:rowOff>88446</xdr:rowOff>
    </xdr:from>
    <xdr:to>
      <xdr:col>56</xdr:col>
      <xdr:colOff>740832</xdr:colOff>
      <xdr:row>22</xdr:row>
      <xdr:rowOff>115660</xdr:rowOff>
    </xdr:to>
    <xdr:sp macro="" textlink="">
      <xdr:nvSpPr>
        <xdr:cNvPr id="298" name="Rectángulo: esquinas redondeadas 297">
          <a:extLst>
            <a:ext uri="{FF2B5EF4-FFF2-40B4-BE49-F238E27FC236}">
              <a16:creationId xmlns:a16="http://schemas.microsoft.com/office/drawing/2014/main" id="{5EF5E33F-1ECE-469B-A224-460E256922F6}"/>
            </a:ext>
          </a:extLst>
        </xdr:cNvPr>
        <xdr:cNvSpPr/>
      </xdr:nvSpPr>
      <xdr:spPr>
        <a:xfrm>
          <a:off x="40830499" y="4057196"/>
          <a:ext cx="1407583" cy="979714"/>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Firma de acta de terminación de la etapa de operación y mantenimiento</a:t>
          </a:r>
        </a:p>
      </xdr:txBody>
    </xdr:sp>
    <xdr:clientData/>
  </xdr:twoCellAnchor>
  <xdr:twoCellAnchor>
    <xdr:from>
      <xdr:col>56</xdr:col>
      <xdr:colOff>39312</xdr:colOff>
      <xdr:row>30</xdr:row>
      <xdr:rowOff>167822</xdr:rowOff>
    </xdr:from>
    <xdr:to>
      <xdr:col>56</xdr:col>
      <xdr:colOff>48383</xdr:colOff>
      <xdr:row>31</xdr:row>
      <xdr:rowOff>183695</xdr:rowOff>
    </xdr:to>
    <xdr:cxnSp macro="">
      <xdr:nvCxnSpPr>
        <xdr:cNvPr id="299" name="Conector recto de flecha 298">
          <a:extLst>
            <a:ext uri="{FF2B5EF4-FFF2-40B4-BE49-F238E27FC236}">
              <a16:creationId xmlns:a16="http://schemas.microsoft.com/office/drawing/2014/main" id="{459C0549-564E-422C-A858-C7A5EF5CAE9C}"/>
            </a:ext>
          </a:extLst>
        </xdr:cNvPr>
        <xdr:cNvCxnSpPr>
          <a:stCxn id="296" idx="0"/>
          <a:endCxn id="297" idx="2"/>
        </xdr:cNvCxnSpPr>
      </xdr:nvCxnSpPr>
      <xdr:spPr>
        <a:xfrm flipH="1" flipV="1">
          <a:off x="41536562" y="6613072"/>
          <a:ext cx="9071" cy="206373"/>
        </a:xfrm>
        <a:prstGeom prst="straightConnector1">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37041</xdr:colOff>
      <xdr:row>22</xdr:row>
      <xdr:rowOff>115660</xdr:rowOff>
    </xdr:from>
    <xdr:to>
      <xdr:col>56</xdr:col>
      <xdr:colOff>39312</xdr:colOff>
      <xdr:row>24</xdr:row>
      <xdr:rowOff>18141</xdr:rowOff>
    </xdr:to>
    <xdr:cxnSp macro="">
      <xdr:nvCxnSpPr>
        <xdr:cNvPr id="300" name="Conector recto de flecha 299">
          <a:extLst>
            <a:ext uri="{FF2B5EF4-FFF2-40B4-BE49-F238E27FC236}">
              <a16:creationId xmlns:a16="http://schemas.microsoft.com/office/drawing/2014/main" id="{B126F8F0-B9F8-4E12-9998-1C954CD72AB7}"/>
            </a:ext>
          </a:extLst>
        </xdr:cNvPr>
        <xdr:cNvCxnSpPr>
          <a:stCxn id="297" idx="0"/>
          <a:endCxn id="298" idx="2"/>
        </xdr:cNvCxnSpPr>
      </xdr:nvCxnSpPr>
      <xdr:spPr>
        <a:xfrm flipH="1" flipV="1">
          <a:off x="41534291" y="5036910"/>
          <a:ext cx="2271" cy="283481"/>
        </a:xfrm>
        <a:prstGeom prst="straightConnector1">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30237</xdr:colOff>
      <xdr:row>16</xdr:row>
      <xdr:rowOff>117929</xdr:rowOff>
    </xdr:from>
    <xdr:to>
      <xdr:col>56</xdr:col>
      <xdr:colOff>37041</xdr:colOff>
      <xdr:row>17</xdr:row>
      <xdr:rowOff>88446</xdr:rowOff>
    </xdr:to>
    <xdr:cxnSp macro="">
      <xdr:nvCxnSpPr>
        <xdr:cNvPr id="301" name="Conector recto de flecha 300">
          <a:extLst>
            <a:ext uri="{FF2B5EF4-FFF2-40B4-BE49-F238E27FC236}">
              <a16:creationId xmlns:a16="http://schemas.microsoft.com/office/drawing/2014/main" id="{B4767DBD-E894-469F-8438-01FBB64AE85C}"/>
            </a:ext>
          </a:extLst>
        </xdr:cNvPr>
        <xdr:cNvCxnSpPr>
          <a:stCxn id="298" idx="0"/>
          <a:endCxn id="302" idx="2"/>
        </xdr:cNvCxnSpPr>
      </xdr:nvCxnSpPr>
      <xdr:spPr>
        <a:xfrm flipH="1" flipV="1">
          <a:off x="41527487" y="3896179"/>
          <a:ext cx="6804" cy="161017"/>
        </a:xfrm>
        <a:prstGeom prst="straightConnector1">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88445</xdr:colOff>
      <xdr:row>12</xdr:row>
      <xdr:rowOff>104322</xdr:rowOff>
    </xdr:from>
    <xdr:to>
      <xdr:col>56</xdr:col>
      <xdr:colOff>734028</xdr:colOff>
      <xdr:row>16</xdr:row>
      <xdr:rowOff>117929</xdr:rowOff>
    </xdr:to>
    <xdr:sp macro="" textlink="">
      <xdr:nvSpPr>
        <xdr:cNvPr id="302" name="Rectángulo: esquinas redondeadas 301">
          <a:extLst>
            <a:ext uri="{FF2B5EF4-FFF2-40B4-BE49-F238E27FC236}">
              <a16:creationId xmlns:a16="http://schemas.microsoft.com/office/drawing/2014/main" id="{017454BA-F5AD-436B-9F75-D9BA90B9AEDE}"/>
            </a:ext>
          </a:extLst>
        </xdr:cNvPr>
        <xdr:cNvSpPr/>
      </xdr:nvSpPr>
      <xdr:spPr>
        <a:xfrm>
          <a:off x="40823695" y="3120572"/>
          <a:ext cx="1407583" cy="775607"/>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Liquidación de contrato de fiducia</a:t>
          </a:r>
        </a:p>
      </xdr:txBody>
    </xdr:sp>
    <xdr:clientData/>
  </xdr:twoCellAnchor>
  <xdr:twoCellAnchor>
    <xdr:from>
      <xdr:col>55</xdr:col>
      <xdr:colOff>6805</xdr:colOff>
      <xdr:row>6</xdr:row>
      <xdr:rowOff>120196</xdr:rowOff>
    </xdr:from>
    <xdr:to>
      <xdr:col>57</xdr:col>
      <xdr:colOff>34019</xdr:colOff>
      <xdr:row>11</xdr:row>
      <xdr:rowOff>99786</xdr:rowOff>
    </xdr:to>
    <xdr:sp macro="" textlink="">
      <xdr:nvSpPr>
        <xdr:cNvPr id="303" name="Rectángulo: esquinas redondeadas 302">
          <a:extLst>
            <a:ext uri="{FF2B5EF4-FFF2-40B4-BE49-F238E27FC236}">
              <a16:creationId xmlns:a16="http://schemas.microsoft.com/office/drawing/2014/main" id="{BE79DFFF-AD3C-4CB3-BA93-C9AECEB5E56B}"/>
            </a:ext>
          </a:extLst>
        </xdr:cNvPr>
        <xdr:cNvSpPr/>
      </xdr:nvSpPr>
      <xdr:spPr>
        <a:xfrm>
          <a:off x="40742055" y="1755321"/>
          <a:ext cx="1551214" cy="1170215"/>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Liquidación de contrato de concesión, interventoría con las respectivas actas</a:t>
          </a:r>
        </a:p>
      </xdr:txBody>
    </xdr:sp>
    <xdr:clientData/>
  </xdr:twoCellAnchor>
  <xdr:twoCellAnchor>
    <xdr:from>
      <xdr:col>56</xdr:col>
      <xdr:colOff>20412</xdr:colOff>
      <xdr:row>11</xdr:row>
      <xdr:rowOff>99786</xdr:rowOff>
    </xdr:from>
    <xdr:to>
      <xdr:col>56</xdr:col>
      <xdr:colOff>30237</xdr:colOff>
      <xdr:row>12</xdr:row>
      <xdr:rowOff>104322</xdr:rowOff>
    </xdr:to>
    <xdr:cxnSp macro="">
      <xdr:nvCxnSpPr>
        <xdr:cNvPr id="304" name="Conector recto de flecha 303">
          <a:extLst>
            <a:ext uri="{FF2B5EF4-FFF2-40B4-BE49-F238E27FC236}">
              <a16:creationId xmlns:a16="http://schemas.microsoft.com/office/drawing/2014/main" id="{E90C6518-63E3-4FCE-A585-0ACC83D2A921}"/>
            </a:ext>
          </a:extLst>
        </xdr:cNvPr>
        <xdr:cNvCxnSpPr>
          <a:stCxn id="302" idx="0"/>
          <a:endCxn id="303" idx="2"/>
        </xdr:cNvCxnSpPr>
      </xdr:nvCxnSpPr>
      <xdr:spPr>
        <a:xfrm flipH="1" flipV="1">
          <a:off x="41517662" y="2925536"/>
          <a:ext cx="9825" cy="195036"/>
        </a:xfrm>
        <a:prstGeom prst="straightConnector1">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251733</xdr:colOff>
      <xdr:row>7</xdr:row>
      <xdr:rowOff>156482</xdr:rowOff>
    </xdr:from>
    <xdr:to>
      <xdr:col>58</xdr:col>
      <xdr:colOff>170091</xdr:colOff>
      <xdr:row>10</xdr:row>
      <xdr:rowOff>81643</xdr:rowOff>
    </xdr:to>
    <xdr:sp macro="" textlink="">
      <xdr:nvSpPr>
        <xdr:cNvPr id="305" name="Rectángulo: esquinas redondeadas 304">
          <a:extLst>
            <a:ext uri="{FF2B5EF4-FFF2-40B4-BE49-F238E27FC236}">
              <a16:creationId xmlns:a16="http://schemas.microsoft.com/office/drawing/2014/main" id="{CBF574F4-4D39-4AEA-85C5-1520DBB4CF50}"/>
            </a:ext>
          </a:extLst>
        </xdr:cNvPr>
        <xdr:cNvSpPr/>
      </xdr:nvSpPr>
      <xdr:spPr>
        <a:xfrm>
          <a:off x="42510983" y="2029732"/>
          <a:ext cx="680358" cy="639536"/>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FIN</a:t>
          </a:r>
        </a:p>
      </xdr:txBody>
    </xdr:sp>
    <xdr:clientData/>
  </xdr:twoCellAnchor>
  <xdr:twoCellAnchor>
    <xdr:from>
      <xdr:col>57</xdr:col>
      <xdr:colOff>34019</xdr:colOff>
      <xdr:row>8</xdr:row>
      <xdr:rowOff>229054</xdr:rowOff>
    </xdr:from>
    <xdr:to>
      <xdr:col>57</xdr:col>
      <xdr:colOff>251733</xdr:colOff>
      <xdr:row>9</xdr:row>
      <xdr:rowOff>0</xdr:rowOff>
    </xdr:to>
    <xdr:cxnSp macro="">
      <xdr:nvCxnSpPr>
        <xdr:cNvPr id="306" name="Conector recto de flecha 305">
          <a:extLst>
            <a:ext uri="{FF2B5EF4-FFF2-40B4-BE49-F238E27FC236}">
              <a16:creationId xmlns:a16="http://schemas.microsoft.com/office/drawing/2014/main" id="{E35E2B39-F4D5-4F77-AA69-10BE387EA764}"/>
            </a:ext>
          </a:extLst>
        </xdr:cNvPr>
        <xdr:cNvCxnSpPr>
          <a:stCxn id="303" idx="3"/>
          <a:endCxn id="305" idx="1"/>
        </xdr:cNvCxnSpPr>
      </xdr:nvCxnSpPr>
      <xdr:spPr>
        <a:xfrm>
          <a:off x="42293269" y="2340429"/>
          <a:ext cx="217714" cy="9071"/>
        </a:xfrm>
        <a:prstGeom prst="straightConnector1">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559259</xdr:colOff>
      <xdr:row>7</xdr:row>
      <xdr:rowOff>60477</xdr:rowOff>
    </xdr:from>
    <xdr:to>
      <xdr:col>13</xdr:col>
      <xdr:colOff>683084</xdr:colOff>
      <xdr:row>8</xdr:row>
      <xdr:rowOff>83760</xdr:rowOff>
    </xdr:to>
    <xdr:sp macro="" textlink="">
      <xdr:nvSpPr>
        <xdr:cNvPr id="313" name="Rectángulo 312">
          <a:extLst>
            <a:ext uri="{FF2B5EF4-FFF2-40B4-BE49-F238E27FC236}">
              <a16:creationId xmlns:a16="http://schemas.microsoft.com/office/drawing/2014/main" id="{8C5662EB-7EDA-4341-B772-05B2A31AF4F3}"/>
            </a:ext>
          </a:extLst>
        </xdr:cNvPr>
        <xdr:cNvSpPr/>
      </xdr:nvSpPr>
      <xdr:spPr>
        <a:xfrm>
          <a:off x="8922209" y="1965477"/>
          <a:ext cx="885825" cy="270933"/>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s-CO" sz="1100" b="1">
              <a:solidFill>
                <a:schemeClr val="tx1"/>
              </a:solidFill>
            </a:rPr>
            <a:t>Aprobación</a:t>
          </a:r>
        </a:p>
      </xdr:txBody>
    </xdr:sp>
    <xdr:clientData/>
  </xdr:twoCellAnchor>
  <xdr:twoCellAnchor>
    <xdr:from>
      <xdr:col>9</xdr:col>
      <xdr:colOff>563109</xdr:colOff>
      <xdr:row>36</xdr:row>
      <xdr:rowOff>149225</xdr:rowOff>
    </xdr:from>
    <xdr:to>
      <xdr:col>10</xdr:col>
      <xdr:colOff>19501</xdr:colOff>
      <xdr:row>38</xdr:row>
      <xdr:rowOff>51705</xdr:rowOff>
    </xdr:to>
    <xdr:cxnSp macro="">
      <xdr:nvCxnSpPr>
        <xdr:cNvPr id="318" name="Conector: angular 317">
          <a:extLst>
            <a:ext uri="{FF2B5EF4-FFF2-40B4-BE49-F238E27FC236}">
              <a16:creationId xmlns:a16="http://schemas.microsoft.com/office/drawing/2014/main" id="{82558035-026F-4C28-9F77-44FA0C416635}"/>
            </a:ext>
          </a:extLst>
        </xdr:cNvPr>
        <xdr:cNvCxnSpPr>
          <a:stCxn id="45" idx="0"/>
          <a:endCxn id="46" idx="2"/>
        </xdr:cNvCxnSpPr>
      </xdr:nvCxnSpPr>
      <xdr:spPr>
        <a:xfrm rot="5400000" flipH="1" flipV="1">
          <a:off x="6594815" y="7801769"/>
          <a:ext cx="283480" cy="218392"/>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751154</xdr:colOff>
      <xdr:row>38</xdr:row>
      <xdr:rowOff>87425</xdr:rowOff>
    </xdr:from>
    <xdr:to>
      <xdr:col>15</xdr:col>
      <xdr:colOff>120771</xdr:colOff>
      <xdr:row>49</xdr:row>
      <xdr:rowOff>47433</xdr:rowOff>
    </xdr:to>
    <xdr:cxnSp macro="">
      <xdr:nvCxnSpPr>
        <xdr:cNvPr id="321" name="Conector: angular 320">
          <a:extLst>
            <a:ext uri="{FF2B5EF4-FFF2-40B4-BE49-F238E27FC236}">
              <a16:creationId xmlns:a16="http://schemas.microsoft.com/office/drawing/2014/main" id="{2433F315-3495-4121-99BB-6D0547F6D9A7}"/>
            </a:ext>
          </a:extLst>
        </xdr:cNvPr>
        <xdr:cNvCxnSpPr>
          <a:stCxn id="115" idx="2"/>
          <a:endCxn id="9" idx="1"/>
        </xdr:cNvCxnSpPr>
      </xdr:nvCxnSpPr>
      <xdr:spPr>
        <a:xfrm rot="16200000" flipH="1">
          <a:off x="8393459" y="9018620"/>
          <a:ext cx="2055508" cy="131617"/>
        </a:xfrm>
        <a:prstGeom prst="bentConnector2">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694650</xdr:colOff>
      <xdr:row>25</xdr:row>
      <xdr:rowOff>123142</xdr:rowOff>
    </xdr:from>
    <xdr:to>
      <xdr:col>22</xdr:col>
      <xdr:colOff>88450</xdr:colOff>
      <xdr:row>25</xdr:row>
      <xdr:rowOff>143442</xdr:rowOff>
    </xdr:to>
    <xdr:cxnSp macro="">
      <xdr:nvCxnSpPr>
        <xdr:cNvPr id="323" name="Conector recto 322">
          <a:extLst>
            <a:ext uri="{FF2B5EF4-FFF2-40B4-BE49-F238E27FC236}">
              <a16:creationId xmlns:a16="http://schemas.microsoft.com/office/drawing/2014/main" id="{EE9FECE8-D1D7-4272-BEA2-062DB8886A9D}"/>
            </a:ext>
          </a:extLst>
        </xdr:cNvPr>
        <xdr:cNvCxnSpPr>
          <a:stCxn id="170" idx="3"/>
          <a:endCxn id="146" idx="1"/>
        </xdr:cNvCxnSpPr>
      </xdr:nvCxnSpPr>
      <xdr:spPr>
        <a:xfrm>
          <a:off x="15625088" y="5600017"/>
          <a:ext cx="155800" cy="20300"/>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21</xdr:col>
      <xdr:colOff>694649</xdr:colOff>
      <xdr:row>15</xdr:row>
      <xdr:rowOff>36399</xdr:rowOff>
    </xdr:from>
    <xdr:to>
      <xdr:col>22</xdr:col>
      <xdr:colOff>59541</xdr:colOff>
      <xdr:row>15</xdr:row>
      <xdr:rowOff>42524</xdr:rowOff>
    </xdr:to>
    <xdr:cxnSp macro="">
      <xdr:nvCxnSpPr>
        <xdr:cNvPr id="324" name="Conector recto 323">
          <a:extLst>
            <a:ext uri="{FF2B5EF4-FFF2-40B4-BE49-F238E27FC236}">
              <a16:creationId xmlns:a16="http://schemas.microsoft.com/office/drawing/2014/main" id="{E625284D-260D-442C-9115-06613843ED19}"/>
            </a:ext>
          </a:extLst>
        </xdr:cNvPr>
        <xdr:cNvCxnSpPr>
          <a:stCxn id="144" idx="3"/>
          <a:endCxn id="129" idx="1"/>
        </xdr:cNvCxnSpPr>
      </xdr:nvCxnSpPr>
      <xdr:spPr>
        <a:xfrm>
          <a:off x="31974749" y="3617799"/>
          <a:ext cx="126892" cy="6125"/>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20</xdr:col>
      <xdr:colOff>702469</xdr:colOff>
      <xdr:row>20</xdr:row>
      <xdr:rowOff>154784</xdr:rowOff>
    </xdr:from>
    <xdr:to>
      <xdr:col>21</xdr:col>
      <xdr:colOff>23815</xdr:colOff>
      <xdr:row>21</xdr:row>
      <xdr:rowOff>2553</xdr:rowOff>
    </xdr:to>
    <xdr:cxnSp macro="">
      <xdr:nvCxnSpPr>
        <xdr:cNvPr id="325" name="Conector recto 324">
          <a:extLst>
            <a:ext uri="{FF2B5EF4-FFF2-40B4-BE49-F238E27FC236}">
              <a16:creationId xmlns:a16="http://schemas.microsoft.com/office/drawing/2014/main" id="{80715E92-8961-4DC5-925E-F1EA887F8E2A}"/>
            </a:ext>
          </a:extLst>
        </xdr:cNvPr>
        <xdr:cNvCxnSpPr>
          <a:stCxn id="127" idx="3"/>
          <a:endCxn id="145" idx="1"/>
        </xdr:cNvCxnSpPr>
      </xdr:nvCxnSpPr>
      <xdr:spPr>
        <a:xfrm flipV="1">
          <a:off x="14894719" y="4679159"/>
          <a:ext cx="83346" cy="38269"/>
        </a:xfrm>
        <a:prstGeom prst="line">
          <a:avLst/>
        </a:prstGeom>
        <a:ln>
          <a:solidFill>
            <a:srgbClr val="9966FF"/>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21</xdr:col>
      <xdr:colOff>508912</xdr:colOff>
      <xdr:row>15</xdr:row>
      <xdr:rowOff>169749</xdr:rowOff>
    </xdr:from>
    <xdr:to>
      <xdr:col>21</xdr:col>
      <xdr:colOff>517074</xdr:colOff>
      <xdr:row>19</xdr:row>
      <xdr:rowOff>32320</xdr:rowOff>
    </xdr:to>
    <xdr:cxnSp macro="">
      <xdr:nvCxnSpPr>
        <xdr:cNvPr id="326" name="Conector recto 325">
          <a:extLst>
            <a:ext uri="{FF2B5EF4-FFF2-40B4-BE49-F238E27FC236}">
              <a16:creationId xmlns:a16="http://schemas.microsoft.com/office/drawing/2014/main" id="{3B863346-8167-4CD3-A3AA-8E640DFA3506}"/>
            </a:ext>
          </a:extLst>
        </xdr:cNvPr>
        <xdr:cNvCxnSpPr>
          <a:stCxn id="145" idx="0"/>
          <a:endCxn id="144" idx="2"/>
        </xdr:cNvCxnSpPr>
      </xdr:nvCxnSpPr>
      <xdr:spPr>
        <a:xfrm flipH="1" flipV="1">
          <a:off x="15463162" y="3741624"/>
          <a:ext cx="8162" cy="624571"/>
        </a:xfrm>
        <a:prstGeom prst="line">
          <a:avLst/>
        </a:prstGeom>
        <a:ln>
          <a:solidFill>
            <a:srgbClr val="9966FF"/>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21</xdr:col>
      <xdr:colOff>508913</xdr:colOff>
      <xdr:row>22</xdr:row>
      <xdr:rowOff>86748</xdr:rowOff>
    </xdr:from>
    <xdr:to>
      <xdr:col>21</xdr:col>
      <xdr:colOff>517074</xdr:colOff>
      <xdr:row>24</xdr:row>
      <xdr:rowOff>180292</xdr:rowOff>
    </xdr:to>
    <xdr:cxnSp macro="">
      <xdr:nvCxnSpPr>
        <xdr:cNvPr id="327" name="Conector recto 326">
          <a:extLst>
            <a:ext uri="{FF2B5EF4-FFF2-40B4-BE49-F238E27FC236}">
              <a16:creationId xmlns:a16="http://schemas.microsoft.com/office/drawing/2014/main" id="{ED0BB8E2-E181-4852-965A-B32C1FB62FCE}"/>
            </a:ext>
          </a:extLst>
        </xdr:cNvPr>
        <xdr:cNvCxnSpPr>
          <a:stCxn id="170" idx="0"/>
          <a:endCxn id="145" idx="2"/>
        </xdr:cNvCxnSpPr>
      </xdr:nvCxnSpPr>
      <xdr:spPr>
        <a:xfrm flipV="1">
          <a:off x="15439351" y="4992123"/>
          <a:ext cx="8161" cy="474544"/>
        </a:xfrm>
        <a:prstGeom prst="line">
          <a:avLst/>
        </a:prstGeom>
        <a:ln>
          <a:solidFill>
            <a:srgbClr val="9966FF"/>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24</xdr:col>
      <xdr:colOff>10350</xdr:colOff>
      <xdr:row>32</xdr:row>
      <xdr:rowOff>93664</xdr:rowOff>
    </xdr:from>
    <xdr:to>
      <xdr:col>24</xdr:col>
      <xdr:colOff>402563</xdr:colOff>
      <xdr:row>34</xdr:row>
      <xdr:rowOff>101495</xdr:rowOff>
    </xdr:to>
    <xdr:cxnSp macro="">
      <xdr:nvCxnSpPr>
        <xdr:cNvPr id="328" name="Conector recto 327">
          <a:extLst>
            <a:ext uri="{FF2B5EF4-FFF2-40B4-BE49-F238E27FC236}">
              <a16:creationId xmlns:a16="http://schemas.microsoft.com/office/drawing/2014/main" id="{06C8E8B4-3D2E-4C73-83A5-A158709A579E}"/>
            </a:ext>
          </a:extLst>
        </xdr:cNvPr>
        <xdr:cNvCxnSpPr>
          <a:stCxn id="185" idx="3"/>
          <a:endCxn id="191" idx="1"/>
        </xdr:cNvCxnSpPr>
      </xdr:nvCxnSpPr>
      <xdr:spPr>
        <a:xfrm>
          <a:off x="15805975" y="6919914"/>
          <a:ext cx="392213" cy="388831"/>
        </a:xfrm>
        <a:prstGeom prst="bentConnector3">
          <a:avLst>
            <a:gd name="adj1" fmla="val 74285"/>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23</xdr:col>
      <xdr:colOff>613262</xdr:colOff>
      <xdr:row>44</xdr:row>
      <xdr:rowOff>188458</xdr:rowOff>
    </xdr:from>
    <xdr:to>
      <xdr:col>24</xdr:col>
      <xdr:colOff>129834</xdr:colOff>
      <xdr:row>47</xdr:row>
      <xdr:rowOff>19844</xdr:rowOff>
    </xdr:to>
    <xdr:cxnSp macro="">
      <xdr:nvCxnSpPr>
        <xdr:cNvPr id="329" name="Conector: angular 328">
          <a:extLst>
            <a:ext uri="{FF2B5EF4-FFF2-40B4-BE49-F238E27FC236}">
              <a16:creationId xmlns:a16="http://schemas.microsoft.com/office/drawing/2014/main" id="{6A94DFF3-967F-434D-9011-D04EE4C6862D}"/>
            </a:ext>
          </a:extLst>
        </xdr:cNvPr>
        <xdr:cNvCxnSpPr>
          <a:stCxn id="188" idx="2"/>
          <a:endCxn id="120" idx="1"/>
        </xdr:cNvCxnSpPr>
      </xdr:nvCxnSpPr>
      <xdr:spPr>
        <a:xfrm rot="16200000" flipH="1">
          <a:off x="15584730" y="9362865"/>
          <a:ext cx="402886" cy="278572"/>
        </a:xfrm>
        <a:prstGeom prst="bentConnector2">
          <a:avLst/>
        </a:prstGeom>
        <a:ln>
          <a:solidFill>
            <a:srgbClr val="9966FF"/>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17</xdr:col>
      <xdr:colOff>381000</xdr:colOff>
      <xdr:row>31</xdr:row>
      <xdr:rowOff>185733</xdr:rowOff>
    </xdr:from>
    <xdr:to>
      <xdr:col>18</xdr:col>
      <xdr:colOff>117929</xdr:colOff>
      <xdr:row>33</xdr:row>
      <xdr:rowOff>3670</xdr:rowOff>
    </xdr:to>
    <xdr:cxnSp macro="">
      <xdr:nvCxnSpPr>
        <xdr:cNvPr id="330" name="Conector: angular 329">
          <a:extLst>
            <a:ext uri="{FF2B5EF4-FFF2-40B4-BE49-F238E27FC236}">
              <a16:creationId xmlns:a16="http://schemas.microsoft.com/office/drawing/2014/main" id="{1D904E27-A7A7-4AD7-86D0-3F304FE4D7C7}"/>
            </a:ext>
          </a:extLst>
        </xdr:cNvPr>
        <xdr:cNvCxnSpPr>
          <a:cxnSpLocks/>
          <a:stCxn id="118" idx="3"/>
          <a:endCxn id="119" idx="1"/>
        </xdr:cNvCxnSpPr>
      </xdr:nvCxnSpPr>
      <xdr:spPr>
        <a:xfrm flipV="1">
          <a:off x="11144250" y="6821483"/>
          <a:ext cx="371929" cy="198937"/>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437105</xdr:colOff>
      <xdr:row>33</xdr:row>
      <xdr:rowOff>3670</xdr:rowOff>
    </xdr:from>
    <xdr:to>
      <xdr:col>15</xdr:col>
      <xdr:colOff>573814</xdr:colOff>
      <xdr:row>33</xdr:row>
      <xdr:rowOff>5968</xdr:rowOff>
    </xdr:to>
    <xdr:cxnSp macro="">
      <xdr:nvCxnSpPr>
        <xdr:cNvPr id="331" name="Conector recto 330">
          <a:extLst>
            <a:ext uri="{FF2B5EF4-FFF2-40B4-BE49-F238E27FC236}">
              <a16:creationId xmlns:a16="http://schemas.microsoft.com/office/drawing/2014/main" id="{0E1BE6DD-6EA5-4558-9370-71494074D8B0}"/>
            </a:ext>
          </a:extLst>
        </xdr:cNvPr>
        <xdr:cNvCxnSpPr>
          <a:stCxn id="116" idx="3"/>
          <a:endCxn id="118" idx="1"/>
        </xdr:cNvCxnSpPr>
      </xdr:nvCxnSpPr>
      <xdr:spPr>
        <a:xfrm flipV="1">
          <a:off x="9803355" y="7020420"/>
          <a:ext cx="136709" cy="2298"/>
        </a:xfrm>
        <a:prstGeom prst="line">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28</xdr:col>
      <xdr:colOff>182185</xdr:colOff>
      <xdr:row>5</xdr:row>
      <xdr:rowOff>101297</xdr:rowOff>
    </xdr:from>
    <xdr:to>
      <xdr:col>29</xdr:col>
      <xdr:colOff>481543</xdr:colOff>
      <xdr:row>11</xdr:row>
      <xdr:rowOff>60476</xdr:rowOff>
    </xdr:to>
    <xdr:sp macro="" textlink="">
      <xdr:nvSpPr>
        <xdr:cNvPr id="332" name="Rectángulo: esquinas redondeadas 331">
          <a:extLst>
            <a:ext uri="{FF2B5EF4-FFF2-40B4-BE49-F238E27FC236}">
              <a16:creationId xmlns:a16="http://schemas.microsoft.com/office/drawing/2014/main" id="{B7851220-E0E8-4D96-850A-6744C63B9B4E}"/>
            </a:ext>
          </a:extLst>
        </xdr:cNvPr>
        <xdr:cNvSpPr/>
      </xdr:nvSpPr>
      <xdr:spPr>
        <a:xfrm>
          <a:off x="21994435" y="1498297"/>
          <a:ext cx="1061358" cy="1387929"/>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Firma contrato de Operación y mantenimiento fase preoperativa</a:t>
          </a:r>
        </a:p>
      </xdr:txBody>
    </xdr:sp>
    <xdr:clientData/>
  </xdr:twoCellAnchor>
  <xdr:twoCellAnchor>
    <xdr:from>
      <xdr:col>33</xdr:col>
      <xdr:colOff>228601</xdr:colOff>
      <xdr:row>30</xdr:row>
      <xdr:rowOff>84668</xdr:rowOff>
    </xdr:from>
    <xdr:to>
      <xdr:col>34</xdr:col>
      <xdr:colOff>260351</xdr:colOff>
      <xdr:row>36</xdr:row>
      <xdr:rowOff>63501</xdr:rowOff>
    </xdr:to>
    <xdr:sp macro="" textlink="">
      <xdr:nvSpPr>
        <xdr:cNvPr id="333" name="Rectángulo: esquinas redondeadas 332">
          <a:extLst>
            <a:ext uri="{FF2B5EF4-FFF2-40B4-BE49-F238E27FC236}">
              <a16:creationId xmlns:a16="http://schemas.microsoft.com/office/drawing/2014/main" id="{0932D76E-E2A8-4FCE-9ACD-D19AB353772B}"/>
            </a:ext>
          </a:extLst>
        </xdr:cNvPr>
        <xdr:cNvSpPr/>
      </xdr:nvSpPr>
      <xdr:spPr>
        <a:xfrm>
          <a:off x="25977851" y="6561668"/>
          <a:ext cx="793750" cy="112183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Realizar giros Equity MIN 20%</a:t>
          </a:r>
        </a:p>
      </xdr:txBody>
    </xdr:sp>
    <xdr:clientData/>
  </xdr:twoCellAnchor>
  <xdr:twoCellAnchor>
    <xdr:from>
      <xdr:col>33</xdr:col>
      <xdr:colOff>175684</xdr:colOff>
      <xdr:row>24</xdr:row>
      <xdr:rowOff>31752</xdr:rowOff>
    </xdr:from>
    <xdr:to>
      <xdr:col>34</xdr:col>
      <xdr:colOff>323852</xdr:colOff>
      <xdr:row>29</xdr:row>
      <xdr:rowOff>42335</xdr:rowOff>
    </xdr:to>
    <xdr:sp macro="" textlink="">
      <xdr:nvSpPr>
        <xdr:cNvPr id="334" name="Rectángulo: esquinas redondeadas 333">
          <a:extLst>
            <a:ext uri="{FF2B5EF4-FFF2-40B4-BE49-F238E27FC236}">
              <a16:creationId xmlns:a16="http://schemas.microsoft.com/office/drawing/2014/main" id="{FCC33531-279C-4BF5-B9F2-459F0D3E6C47}"/>
            </a:ext>
          </a:extLst>
        </xdr:cNvPr>
        <xdr:cNvSpPr/>
      </xdr:nvSpPr>
      <xdr:spPr>
        <a:xfrm>
          <a:off x="25924934" y="5365752"/>
          <a:ext cx="910168" cy="96308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Fondeo</a:t>
          </a:r>
          <a:r>
            <a:rPr lang="es-CO" sz="1100" baseline="0">
              <a:solidFill>
                <a:schemeClr val="dk1"/>
              </a:solidFill>
              <a:latin typeface="+mn-lt"/>
              <a:ea typeface="+mn-ea"/>
              <a:cs typeface="+mn-cs"/>
            </a:rPr>
            <a:t> de cuentas de patrimonio autónomo</a:t>
          </a:r>
          <a:endParaRPr lang="es-CO" sz="1100">
            <a:solidFill>
              <a:schemeClr val="dk1"/>
            </a:solidFill>
            <a:latin typeface="+mn-lt"/>
            <a:ea typeface="+mn-ea"/>
            <a:cs typeface="+mn-cs"/>
          </a:endParaRPr>
        </a:p>
      </xdr:txBody>
    </xdr:sp>
    <xdr:clientData/>
  </xdr:twoCellAnchor>
  <xdr:twoCellAnchor>
    <xdr:from>
      <xdr:col>33</xdr:col>
      <xdr:colOff>625476</xdr:colOff>
      <xdr:row>29</xdr:row>
      <xdr:rowOff>42335</xdr:rowOff>
    </xdr:from>
    <xdr:to>
      <xdr:col>33</xdr:col>
      <xdr:colOff>630768</xdr:colOff>
      <xdr:row>30</xdr:row>
      <xdr:rowOff>84668</xdr:rowOff>
    </xdr:to>
    <xdr:cxnSp macro="">
      <xdr:nvCxnSpPr>
        <xdr:cNvPr id="335" name="Conector recto 334">
          <a:extLst>
            <a:ext uri="{FF2B5EF4-FFF2-40B4-BE49-F238E27FC236}">
              <a16:creationId xmlns:a16="http://schemas.microsoft.com/office/drawing/2014/main" id="{A5F3F09C-5F5B-4201-8932-27A21CB9F6DE}"/>
            </a:ext>
          </a:extLst>
        </xdr:cNvPr>
        <xdr:cNvCxnSpPr>
          <a:cxnSpLocks/>
          <a:stCxn id="333" idx="0"/>
          <a:endCxn id="334" idx="2"/>
        </xdr:cNvCxnSpPr>
      </xdr:nvCxnSpPr>
      <xdr:spPr>
        <a:xfrm flipV="1">
          <a:off x="26374726" y="6328835"/>
          <a:ext cx="5292" cy="232833"/>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33</xdr:col>
      <xdr:colOff>122765</xdr:colOff>
      <xdr:row>17</xdr:row>
      <xdr:rowOff>169334</xdr:rowOff>
    </xdr:from>
    <xdr:to>
      <xdr:col>34</xdr:col>
      <xdr:colOff>366182</xdr:colOff>
      <xdr:row>22</xdr:row>
      <xdr:rowOff>179917</xdr:rowOff>
    </xdr:to>
    <xdr:sp macro="" textlink="">
      <xdr:nvSpPr>
        <xdr:cNvPr id="336" name="Rectángulo: esquinas redondeadas 335">
          <a:extLst>
            <a:ext uri="{FF2B5EF4-FFF2-40B4-BE49-F238E27FC236}">
              <a16:creationId xmlns:a16="http://schemas.microsoft.com/office/drawing/2014/main" id="{E9267FFA-3E4B-4028-8678-674F1C5C0400}"/>
            </a:ext>
          </a:extLst>
        </xdr:cNvPr>
        <xdr:cNvSpPr/>
      </xdr:nvSpPr>
      <xdr:spPr>
        <a:xfrm>
          <a:off x="25872015" y="4169834"/>
          <a:ext cx="1005417" cy="96308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Celebrar contratos de diseño y construcción</a:t>
          </a:r>
        </a:p>
      </xdr:txBody>
    </xdr:sp>
    <xdr:clientData/>
  </xdr:twoCellAnchor>
  <xdr:twoCellAnchor>
    <xdr:from>
      <xdr:col>33</xdr:col>
      <xdr:colOff>625474</xdr:colOff>
      <xdr:row>22</xdr:row>
      <xdr:rowOff>179917</xdr:rowOff>
    </xdr:from>
    <xdr:to>
      <xdr:col>33</xdr:col>
      <xdr:colOff>630768</xdr:colOff>
      <xdr:row>24</xdr:row>
      <xdr:rowOff>31752</xdr:rowOff>
    </xdr:to>
    <xdr:cxnSp macro="">
      <xdr:nvCxnSpPr>
        <xdr:cNvPr id="341" name="Conector recto 340">
          <a:extLst>
            <a:ext uri="{FF2B5EF4-FFF2-40B4-BE49-F238E27FC236}">
              <a16:creationId xmlns:a16="http://schemas.microsoft.com/office/drawing/2014/main" id="{0A8AB64F-D5C0-40FE-8E65-2BF7C5438641}"/>
            </a:ext>
          </a:extLst>
        </xdr:cNvPr>
        <xdr:cNvCxnSpPr>
          <a:cxnSpLocks/>
          <a:stCxn id="334" idx="0"/>
          <a:endCxn id="336" idx="2"/>
        </xdr:cNvCxnSpPr>
      </xdr:nvCxnSpPr>
      <xdr:spPr>
        <a:xfrm flipH="1" flipV="1">
          <a:off x="26374724" y="5132917"/>
          <a:ext cx="5294" cy="232835"/>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33</xdr:col>
      <xdr:colOff>91015</xdr:colOff>
      <xdr:row>8</xdr:row>
      <xdr:rowOff>95254</xdr:rowOff>
    </xdr:from>
    <xdr:to>
      <xdr:col>34</xdr:col>
      <xdr:colOff>397932</xdr:colOff>
      <xdr:row>17</xdr:row>
      <xdr:rowOff>31752</xdr:rowOff>
    </xdr:to>
    <xdr:sp macro="" textlink="">
      <xdr:nvSpPr>
        <xdr:cNvPr id="343" name="Rectángulo: esquinas redondeadas 342">
          <a:extLst>
            <a:ext uri="{FF2B5EF4-FFF2-40B4-BE49-F238E27FC236}">
              <a16:creationId xmlns:a16="http://schemas.microsoft.com/office/drawing/2014/main" id="{743EB9D3-C327-4C4A-B821-409FC46C6D9C}"/>
            </a:ext>
          </a:extLst>
        </xdr:cNvPr>
        <xdr:cNvSpPr/>
      </xdr:nvSpPr>
      <xdr:spPr>
        <a:xfrm>
          <a:off x="25840265" y="2222504"/>
          <a:ext cx="1068917" cy="1809748"/>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Estudios</a:t>
          </a:r>
          <a:r>
            <a:rPr lang="es-CO" sz="1100" baseline="0">
              <a:solidFill>
                <a:schemeClr val="dk1"/>
              </a:solidFill>
              <a:latin typeface="+mn-lt"/>
              <a:ea typeface="+mn-ea"/>
              <a:cs typeface="+mn-cs"/>
            </a:rPr>
            <a:t> de detalle de acuerdo a circular 0013 de 2018 ANI y  especificados en el contrato</a:t>
          </a:r>
        </a:p>
      </xdr:txBody>
    </xdr:sp>
    <xdr:clientData/>
  </xdr:twoCellAnchor>
  <xdr:twoCellAnchor>
    <xdr:from>
      <xdr:col>35</xdr:col>
      <xdr:colOff>279398</xdr:colOff>
      <xdr:row>9</xdr:row>
      <xdr:rowOff>127000</xdr:rowOff>
    </xdr:from>
    <xdr:to>
      <xdr:col>36</xdr:col>
      <xdr:colOff>702734</xdr:colOff>
      <xdr:row>40</xdr:row>
      <xdr:rowOff>146052</xdr:rowOff>
    </xdr:to>
    <xdr:grpSp>
      <xdr:nvGrpSpPr>
        <xdr:cNvPr id="345" name="Grupo 344">
          <a:extLst>
            <a:ext uri="{FF2B5EF4-FFF2-40B4-BE49-F238E27FC236}">
              <a16:creationId xmlns:a16="http://schemas.microsoft.com/office/drawing/2014/main" id="{B072B7FA-671A-4CFE-9233-FF375ADE0550}"/>
            </a:ext>
          </a:extLst>
        </xdr:cNvPr>
        <xdr:cNvGrpSpPr/>
      </xdr:nvGrpSpPr>
      <xdr:grpSpPr>
        <a:xfrm>
          <a:off x="23314023" y="2476500"/>
          <a:ext cx="1185336" cy="6019802"/>
          <a:chOff x="68992748" y="1593590"/>
          <a:chExt cx="1185336" cy="5994662"/>
        </a:xfrm>
      </xdr:grpSpPr>
      <xdr:sp macro="" textlink="">
        <xdr:nvSpPr>
          <xdr:cNvPr id="346" name="Rectángulo: esquinas redondeadas 345">
            <a:extLst>
              <a:ext uri="{FF2B5EF4-FFF2-40B4-BE49-F238E27FC236}">
                <a16:creationId xmlns:a16="http://schemas.microsoft.com/office/drawing/2014/main" id="{993FD67B-566D-001B-62E5-1F25A5ECF5BB}"/>
              </a:ext>
            </a:extLst>
          </xdr:cNvPr>
          <xdr:cNvSpPr/>
        </xdr:nvSpPr>
        <xdr:spPr>
          <a:xfrm>
            <a:off x="69066834" y="3778252"/>
            <a:ext cx="994834" cy="804334"/>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Obtención de licencias ambientales</a:t>
            </a:r>
          </a:p>
        </xdr:txBody>
      </xdr:sp>
      <xdr:sp macro="" textlink="">
        <xdr:nvSpPr>
          <xdr:cNvPr id="347" name="Rectángulo: esquinas redondeadas 346">
            <a:extLst>
              <a:ext uri="{FF2B5EF4-FFF2-40B4-BE49-F238E27FC236}">
                <a16:creationId xmlns:a16="http://schemas.microsoft.com/office/drawing/2014/main" id="{4F5A43FC-C7C3-42F3-5790-6BA8E823E11A}"/>
              </a:ext>
            </a:extLst>
          </xdr:cNvPr>
          <xdr:cNvSpPr/>
        </xdr:nvSpPr>
        <xdr:spPr>
          <a:xfrm>
            <a:off x="69056251" y="4667252"/>
            <a:ext cx="993600" cy="889001"/>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Efectuar gestión predial</a:t>
            </a:r>
          </a:p>
          <a:p>
            <a:pPr marL="0" indent="0" algn="ctr"/>
            <a:r>
              <a:rPr lang="es-CO" sz="1100">
                <a:solidFill>
                  <a:schemeClr val="dk1"/>
                </a:solidFill>
                <a:latin typeface="+mn-lt"/>
                <a:ea typeface="+mn-ea"/>
                <a:cs typeface="+mn-cs"/>
              </a:rPr>
              <a:t>40%</a:t>
            </a:r>
          </a:p>
        </xdr:txBody>
      </xdr:sp>
      <xdr:sp macro="" textlink="">
        <xdr:nvSpPr>
          <xdr:cNvPr id="348" name="Rectángulo: esquinas redondeadas 347">
            <a:extLst>
              <a:ext uri="{FF2B5EF4-FFF2-40B4-BE49-F238E27FC236}">
                <a16:creationId xmlns:a16="http://schemas.microsoft.com/office/drawing/2014/main" id="{1C1BEEE3-5049-4593-0568-25FB01381762}"/>
              </a:ext>
            </a:extLst>
          </xdr:cNvPr>
          <xdr:cNvSpPr/>
        </xdr:nvSpPr>
        <xdr:spPr>
          <a:xfrm>
            <a:off x="69056250" y="1772440"/>
            <a:ext cx="993600" cy="1037436"/>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Inventario de redes, plan de traslado</a:t>
            </a:r>
          </a:p>
        </xdr:txBody>
      </xdr:sp>
      <xdr:sp macro="" textlink="">
        <xdr:nvSpPr>
          <xdr:cNvPr id="349" name="Rectángulo: esquinas redondeadas 348">
            <a:extLst>
              <a:ext uri="{FF2B5EF4-FFF2-40B4-BE49-F238E27FC236}">
                <a16:creationId xmlns:a16="http://schemas.microsoft.com/office/drawing/2014/main" id="{49A927C5-A1D5-7F38-C24F-CA35F5E06E6F}"/>
              </a:ext>
            </a:extLst>
          </xdr:cNvPr>
          <xdr:cNvSpPr/>
        </xdr:nvSpPr>
        <xdr:spPr>
          <a:xfrm>
            <a:off x="69066834" y="5651501"/>
            <a:ext cx="993600" cy="762000"/>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Plan de obras</a:t>
            </a:r>
          </a:p>
        </xdr:txBody>
      </xdr:sp>
      <xdr:sp macro="" textlink="">
        <xdr:nvSpPr>
          <xdr:cNvPr id="350" name="Rectángulo: esquinas redondeadas 349">
            <a:extLst>
              <a:ext uri="{FF2B5EF4-FFF2-40B4-BE49-F238E27FC236}">
                <a16:creationId xmlns:a16="http://schemas.microsoft.com/office/drawing/2014/main" id="{94FA5829-D32D-84FD-47F2-D0DF8C2F4E70}"/>
              </a:ext>
            </a:extLst>
          </xdr:cNvPr>
          <xdr:cNvSpPr/>
        </xdr:nvSpPr>
        <xdr:spPr>
          <a:xfrm>
            <a:off x="69045667" y="2879727"/>
            <a:ext cx="993600" cy="771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Estados financieros, auditados</a:t>
            </a:r>
          </a:p>
        </xdr:txBody>
      </xdr:sp>
      <xdr:sp macro="" textlink="">
        <xdr:nvSpPr>
          <xdr:cNvPr id="351" name="Rectángulo: esquinas redondeadas 350">
            <a:extLst>
              <a:ext uri="{FF2B5EF4-FFF2-40B4-BE49-F238E27FC236}">
                <a16:creationId xmlns:a16="http://schemas.microsoft.com/office/drawing/2014/main" id="{E502F35E-7596-4043-BB6C-A2EBEDF216DE}"/>
              </a:ext>
            </a:extLst>
          </xdr:cNvPr>
          <xdr:cNvSpPr/>
        </xdr:nvSpPr>
        <xdr:spPr>
          <a:xfrm>
            <a:off x="69066835" y="6529917"/>
            <a:ext cx="1037168" cy="941918"/>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Colaboración con autoridades de transito</a:t>
            </a:r>
          </a:p>
        </xdr:txBody>
      </xdr:sp>
      <xdr:sp macro="" textlink="">
        <xdr:nvSpPr>
          <xdr:cNvPr id="352" name="Rectángulo 351">
            <a:extLst>
              <a:ext uri="{FF2B5EF4-FFF2-40B4-BE49-F238E27FC236}">
                <a16:creationId xmlns:a16="http://schemas.microsoft.com/office/drawing/2014/main" id="{2CEA8DC6-5010-EEF6-9609-88BC2C3A6AB7}"/>
              </a:ext>
            </a:extLst>
          </xdr:cNvPr>
          <xdr:cNvSpPr/>
        </xdr:nvSpPr>
        <xdr:spPr>
          <a:xfrm>
            <a:off x="68992748" y="1593590"/>
            <a:ext cx="1185336" cy="5994662"/>
          </a:xfrm>
          <a:prstGeom prst="rect">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endParaRPr lang="es-CO" sz="1100"/>
          </a:p>
        </xdr:txBody>
      </xdr:sp>
    </xdr:grpSp>
    <xdr:clientData/>
  </xdr:twoCellAnchor>
  <xdr:twoCellAnchor>
    <xdr:from>
      <xdr:col>33</xdr:col>
      <xdr:colOff>625474</xdr:colOff>
      <xdr:row>8</xdr:row>
      <xdr:rowOff>95253</xdr:rowOff>
    </xdr:from>
    <xdr:to>
      <xdr:col>36</xdr:col>
      <xdr:colOff>110066</xdr:colOff>
      <xdr:row>9</xdr:row>
      <xdr:rowOff>126999</xdr:rowOff>
    </xdr:to>
    <xdr:cxnSp macro="">
      <xdr:nvCxnSpPr>
        <xdr:cNvPr id="353" name="Conector recto 352">
          <a:extLst>
            <a:ext uri="{FF2B5EF4-FFF2-40B4-BE49-F238E27FC236}">
              <a16:creationId xmlns:a16="http://schemas.microsoft.com/office/drawing/2014/main" id="{C507E24E-EE31-4433-840D-57D498D681D8}"/>
            </a:ext>
          </a:extLst>
        </xdr:cNvPr>
        <xdr:cNvCxnSpPr>
          <a:cxnSpLocks/>
          <a:stCxn id="343" idx="0"/>
          <a:endCxn id="352" idx="0"/>
        </xdr:cNvCxnSpPr>
      </xdr:nvCxnSpPr>
      <xdr:spPr>
        <a:xfrm rot="16200000" flipH="1">
          <a:off x="27122438" y="1474789"/>
          <a:ext cx="275163" cy="1770592"/>
        </a:xfrm>
        <a:prstGeom prst="bentConnector3">
          <a:avLst>
            <a:gd name="adj1" fmla="val -83078"/>
          </a:avLst>
        </a:prstGeom>
        <a:ln>
          <a:solidFill>
            <a:srgbClr val="00B0F0"/>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30</xdr:col>
      <xdr:colOff>0</xdr:colOff>
      <xdr:row>4</xdr:row>
      <xdr:rowOff>51405</xdr:rowOff>
    </xdr:from>
    <xdr:to>
      <xdr:col>35</xdr:col>
      <xdr:colOff>0</xdr:colOff>
      <xdr:row>7</xdr:row>
      <xdr:rowOff>3778</xdr:rowOff>
    </xdr:to>
    <xdr:sp macro="" textlink="">
      <xdr:nvSpPr>
        <xdr:cNvPr id="354" name="Rectángulo: esquinas redondeadas 353">
          <a:extLst>
            <a:ext uri="{FF2B5EF4-FFF2-40B4-BE49-F238E27FC236}">
              <a16:creationId xmlns:a16="http://schemas.microsoft.com/office/drawing/2014/main" id="{1B6EE911-BAD8-4EAF-BD92-8BD8DDCE095C}"/>
            </a:ext>
          </a:extLst>
        </xdr:cNvPr>
        <xdr:cNvSpPr/>
      </xdr:nvSpPr>
      <xdr:spPr>
        <a:xfrm>
          <a:off x="23693437" y="1194405"/>
          <a:ext cx="3238501" cy="666748"/>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s-CO"/>
            <a:t>Hasta no ejecutarse el 100% de los puntos y ser verificados</a:t>
          </a:r>
          <a:r>
            <a:rPr lang="es-CO" baseline="0"/>
            <a:t> y aprobados por la interventoría</a:t>
          </a:r>
          <a:r>
            <a:rPr lang="es-CO"/>
            <a:t> no puede continuar a la fase de construcción</a:t>
          </a:r>
          <a:endParaRPr lang="es-CO" sz="1100"/>
        </a:p>
      </xdr:txBody>
    </xdr:sp>
    <xdr:clientData/>
  </xdr:twoCellAnchor>
  <xdr:twoCellAnchor>
    <xdr:from>
      <xdr:col>28</xdr:col>
      <xdr:colOff>684138</xdr:colOff>
      <xdr:row>40</xdr:row>
      <xdr:rowOff>89198</xdr:rowOff>
    </xdr:from>
    <xdr:to>
      <xdr:col>28</xdr:col>
      <xdr:colOff>686228</xdr:colOff>
      <xdr:row>41</xdr:row>
      <xdr:rowOff>130019</xdr:rowOff>
    </xdr:to>
    <xdr:cxnSp macro="">
      <xdr:nvCxnSpPr>
        <xdr:cNvPr id="360" name="Conector: angular 359">
          <a:extLst>
            <a:ext uri="{FF2B5EF4-FFF2-40B4-BE49-F238E27FC236}">
              <a16:creationId xmlns:a16="http://schemas.microsoft.com/office/drawing/2014/main" id="{CB634299-4C0A-4481-81E3-8737BF7AF307}"/>
            </a:ext>
          </a:extLst>
        </xdr:cNvPr>
        <xdr:cNvCxnSpPr>
          <a:stCxn id="201" idx="0"/>
          <a:endCxn id="202" idx="2"/>
        </xdr:cNvCxnSpPr>
      </xdr:nvCxnSpPr>
      <xdr:spPr>
        <a:xfrm flipV="1">
          <a:off x="22485805" y="8471198"/>
          <a:ext cx="2090" cy="231321"/>
        </a:xfrm>
        <a:prstGeom prst="straightConnector1">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28</xdr:col>
      <xdr:colOff>686228</xdr:colOff>
      <xdr:row>33</xdr:row>
      <xdr:rowOff>143630</xdr:rowOff>
    </xdr:from>
    <xdr:to>
      <xdr:col>28</xdr:col>
      <xdr:colOff>690943</xdr:colOff>
      <xdr:row>34</xdr:row>
      <xdr:rowOff>130016</xdr:rowOff>
    </xdr:to>
    <xdr:cxnSp macro="">
      <xdr:nvCxnSpPr>
        <xdr:cNvPr id="361" name="Conector: angular 360">
          <a:extLst>
            <a:ext uri="{FF2B5EF4-FFF2-40B4-BE49-F238E27FC236}">
              <a16:creationId xmlns:a16="http://schemas.microsoft.com/office/drawing/2014/main" id="{639A2CC7-CF55-4D0C-8199-12D531EC14A0}"/>
            </a:ext>
          </a:extLst>
        </xdr:cNvPr>
        <xdr:cNvCxnSpPr>
          <a:cxnSpLocks/>
          <a:stCxn id="202" idx="0"/>
          <a:endCxn id="204" idx="2"/>
        </xdr:cNvCxnSpPr>
      </xdr:nvCxnSpPr>
      <xdr:spPr>
        <a:xfrm flipV="1">
          <a:off x="22487895" y="7192130"/>
          <a:ext cx="4715" cy="176886"/>
        </a:xfrm>
        <a:prstGeom prst="straightConnector1">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33</xdr:col>
      <xdr:colOff>625474</xdr:colOff>
      <xdr:row>17</xdr:row>
      <xdr:rowOff>31752</xdr:rowOff>
    </xdr:from>
    <xdr:to>
      <xdr:col>33</xdr:col>
      <xdr:colOff>625474</xdr:colOff>
      <xdr:row>17</xdr:row>
      <xdr:rowOff>169334</xdr:rowOff>
    </xdr:to>
    <xdr:cxnSp macro="">
      <xdr:nvCxnSpPr>
        <xdr:cNvPr id="366" name="Conector recto 365">
          <a:extLst>
            <a:ext uri="{FF2B5EF4-FFF2-40B4-BE49-F238E27FC236}">
              <a16:creationId xmlns:a16="http://schemas.microsoft.com/office/drawing/2014/main" id="{6F3EEBD8-A035-48E0-8051-B841180793A4}"/>
            </a:ext>
          </a:extLst>
        </xdr:cNvPr>
        <xdr:cNvCxnSpPr>
          <a:cxnSpLocks/>
          <a:stCxn id="336" idx="0"/>
          <a:endCxn id="343" idx="2"/>
        </xdr:cNvCxnSpPr>
      </xdr:nvCxnSpPr>
      <xdr:spPr>
        <a:xfrm flipV="1">
          <a:off x="26374724" y="4032252"/>
          <a:ext cx="0" cy="137582"/>
        </a:xfrm>
        <a:prstGeom prst="line">
          <a:avLst/>
        </a:prstGeom>
        <a:ln>
          <a:solidFill>
            <a:srgbClr val="00B0F0"/>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xdr:col>
      <xdr:colOff>0</xdr:colOff>
      <xdr:row>26</xdr:row>
      <xdr:rowOff>0</xdr:rowOff>
    </xdr:from>
    <xdr:to>
      <xdr:col>6</xdr:col>
      <xdr:colOff>286809</xdr:colOff>
      <xdr:row>27</xdr:row>
      <xdr:rowOff>76200</xdr:rowOff>
    </xdr:to>
    <xdr:sp macro="" textlink="">
      <xdr:nvSpPr>
        <xdr:cNvPr id="373" name="Rectángulo 372">
          <a:extLst>
            <a:ext uri="{FF2B5EF4-FFF2-40B4-BE49-F238E27FC236}">
              <a16:creationId xmlns:a16="http://schemas.microsoft.com/office/drawing/2014/main" id="{90F42654-82E5-4F7D-AA35-4AC1CF7DD6A8}"/>
            </a:ext>
          </a:extLst>
        </xdr:cNvPr>
        <xdr:cNvSpPr/>
      </xdr:nvSpPr>
      <xdr:spPr>
        <a:xfrm>
          <a:off x="4614334" y="5715000"/>
          <a:ext cx="371475" cy="266700"/>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s-CO" sz="1100" b="1"/>
            <a:t>SI</a:t>
          </a:r>
        </a:p>
      </xdr:txBody>
    </xdr:sp>
    <xdr:clientData/>
  </xdr:twoCellAnchor>
  <xdr:twoCellAnchor>
    <xdr:from>
      <xdr:col>7</xdr:col>
      <xdr:colOff>166391</xdr:colOff>
      <xdr:row>24</xdr:row>
      <xdr:rowOff>75445</xdr:rowOff>
    </xdr:from>
    <xdr:to>
      <xdr:col>7</xdr:col>
      <xdr:colOff>178483</xdr:colOff>
      <xdr:row>25</xdr:row>
      <xdr:rowOff>60324</xdr:rowOff>
    </xdr:to>
    <xdr:cxnSp macro="">
      <xdr:nvCxnSpPr>
        <xdr:cNvPr id="383" name="Conector recto de flecha 382">
          <a:extLst>
            <a:ext uri="{FF2B5EF4-FFF2-40B4-BE49-F238E27FC236}">
              <a16:creationId xmlns:a16="http://schemas.microsoft.com/office/drawing/2014/main" id="{DC8EF82F-634B-4278-9D6A-5FD0DD6FD72E}"/>
            </a:ext>
          </a:extLst>
        </xdr:cNvPr>
        <xdr:cNvCxnSpPr>
          <a:cxnSpLocks/>
          <a:stCxn id="22" idx="0"/>
          <a:endCxn id="24" idx="2"/>
        </xdr:cNvCxnSpPr>
      </xdr:nvCxnSpPr>
      <xdr:spPr>
        <a:xfrm flipH="1" flipV="1">
          <a:off x="5415724" y="5409445"/>
          <a:ext cx="12092" cy="175379"/>
        </a:xfrm>
        <a:prstGeom prst="straightConnector1">
          <a:avLst/>
        </a:prstGeom>
        <a:ln>
          <a:tailEnd type="triangle"/>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11</xdr:col>
      <xdr:colOff>418803</xdr:colOff>
      <xdr:row>6</xdr:row>
      <xdr:rowOff>103714</xdr:rowOff>
    </xdr:from>
    <xdr:to>
      <xdr:col>12</xdr:col>
      <xdr:colOff>559259</xdr:colOff>
      <xdr:row>7</xdr:row>
      <xdr:rowOff>195943</xdr:rowOff>
    </xdr:to>
    <xdr:cxnSp macro="">
      <xdr:nvCxnSpPr>
        <xdr:cNvPr id="420" name="Conector recto de flecha 419">
          <a:extLst>
            <a:ext uri="{FF2B5EF4-FFF2-40B4-BE49-F238E27FC236}">
              <a16:creationId xmlns:a16="http://schemas.microsoft.com/office/drawing/2014/main" id="{C816E3D7-C0A5-4419-A18A-7CD2F04C86B7}"/>
            </a:ext>
          </a:extLst>
        </xdr:cNvPr>
        <xdr:cNvCxnSpPr>
          <a:stCxn id="27" idx="0"/>
          <a:endCxn id="313" idx="1"/>
        </xdr:cNvCxnSpPr>
      </xdr:nvCxnSpPr>
      <xdr:spPr>
        <a:xfrm rot="16200000" flipH="1">
          <a:off x="8301041" y="1479776"/>
          <a:ext cx="339879" cy="902456"/>
        </a:xfrm>
        <a:prstGeom prst="bentConnector4">
          <a:avLst>
            <a:gd name="adj1" fmla="val -67259"/>
            <a:gd name="adj2" fmla="val 85433"/>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13</xdr:col>
      <xdr:colOff>240172</xdr:colOff>
      <xdr:row>8</xdr:row>
      <xdr:rowOff>83760</xdr:rowOff>
    </xdr:from>
    <xdr:to>
      <xdr:col>13</xdr:col>
      <xdr:colOff>248708</xdr:colOff>
      <xdr:row>8</xdr:row>
      <xdr:rowOff>218626</xdr:rowOff>
    </xdr:to>
    <xdr:cxnSp macro="">
      <xdr:nvCxnSpPr>
        <xdr:cNvPr id="423" name="Conector recto de flecha 422">
          <a:extLst>
            <a:ext uri="{FF2B5EF4-FFF2-40B4-BE49-F238E27FC236}">
              <a16:creationId xmlns:a16="http://schemas.microsoft.com/office/drawing/2014/main" id="{193AB8F6-D314-4892-BE3E-B0297CB009BE}"/>
            </a:ext>
          </a:extLst>
        </xdr:cNvPr>
        <xdr:cNvCxnSpPr>
          <a:stCxn id="313" idx="2"/>
          <a:endCxn id="31" idx="0"/>
        </xdr:cNvCxnSpPr>
      </xdr:nvCxnSpPr>
      <xdr:spPr>
        <a:xfrm>
          <a:off x="9352422" y="2211010"/>
          <a:ext cx="8536" cy="134866"/>
        </a:xfrm>
        <a:prstGeom prst="straightConnector1">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13</xdr:col>
      <xdr:colOff>238883</xdr:colOff>
      <xdr:row>17</xdr:row>
      <xdr:rowOff>158754</xdr:rowOff>
    </xdr:from>
    <xdr:to>
      <xdr:col>13</xdr:col>
      <xdr:colOff>248708</xdr:colOff>
      <xdr:row>18</xdr:row>
      <xdr:rowOff>182941</xdr:rowOff>
    </xdr:to>
    <xdr:cxnSp macro="">
      <xdr:nvCxnSpPr>
        <xdr:cNvPr id="429" name="Conector recto de flecha 428">
          <a:extLst>
            <a:ext uri="{FF2B5EF4-FFF2-40B4-BE49-F238E27FC236}">
              <a16:creationId xmlns:a16="http://schemas.microsoft.com/office/drawing/2014/main" id="{3B4EFBD2-48AF-4C6B-9586-9495F1D769F9}"/>
            </a:ext>
          </a:extLst>
        </xdr:cNvPr>
        <xdr:cNvCxnSpPr>
          <a:stCxn id="31" idx="2"/>
          <a:endCxn id="88" idx="0"/>
        </xdr:cNvCxnSpPr>
      </xdr:nvCxnSpPr>
      <xdr:spPr>
        <a:xfrm flipH="1">
          <a:off x="9351133" y="4159254"/>
          <a:ext cx="9825" cy="214687"/>
        </a:xfrm>
        <a:prstGeom prst="straightConnector1">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15</xdr:col>
      <xdr:colOff>95252</xdr:colOff>
      <xdr:row>17</xdr:row>
      <xdr:rowOff>74084</xdr:rowOff>
    </xdr:from>
    <xdr:to>
      <xdr:col>16</xdr:col>
      <xdr:colOff>414102</xdr:colOff>
      <xdr:row>22</xdr:row>
      <xdr:rowOff>65922</xdr:rowOff>
    </xdr:to>
    <xdr:sp macro="" textlink="">
      <xdr:nvSpPr>
        <xdr:cNvPr id="444" name="Rectángulo: esquinas redondeadas 443">
          <a:extLst>
            <a:ext uri="{FF2B5EF4-FFF2-40B4-BE49-F238E27FC236}">
              <a16:creationId xmlns:a16="http://schemas.microsoft.com/office/drawing/2014/main" id="{C68713A4-57DA-4088-B3D2-66C4D4C6A85F}"/>
            </a:ext>
          </a:extLst>
        </xdr:cNvPr>
        <xdr:cNvSpPr/>
      </xdr:nvSpPr>
      <xdr:spPr>
        <a:xfrm>
          <a:off x="10731502" y="4074584"/>
          <a:ext cx="1080850" cy="944338"/>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Negociación de las condiciones contractuales</a:t>
          </a:r>
        </a:p>
      </xdr:txBody>
    </xdr:sp>
    <xdr:clientData/>
  </xdr:twoCellAnchor>
  <xdr:twoCellAnchor>
    <xdr:from>
      <xdr:col>11</xdr:col>
      <xdr:colOff>1</xdr:colOff>
      <xdr:row>27</xdr:row>
      <xdr:rowOff>21166</xdr:rowOff>
    </xdr:from>
    <xdr:to>
      <xdr:col>12</xdr:col>
      <xdr:colOff>517069</xdr:colOff>
      <xdr:row>36</xdr:row>
      <xdr:rowOff>20106</xdr:rowOff>
    </xdr:to>
    <xdr:sp macro="" textlink="">
      <xdr:nvSpPr>
        <xdr:cNvPr id="458" name="Rectángulo: esquinas redondeadas 457">
          <a:extLst>
            <a:ext uri="{FF2B5EF4-FFF2-40B4-BE49-F238E27FC236}">
              <a16:creationId xmlns:a16="http://schemas.microsoft.com/office/drawing/2014/main" id="{A9023091-C5E4-4A48-9479-98E66D1852D9}"/>
            </a:ext>
          </a:extLst>
        </xdr:cNvPr>
        <xdr:cNvSpPr/>
      </xdr:nvSpPr>
      <xdr:spPr>
        <a:xfrm>
          <a:off x="7588251" y="5926666"/>
          <a:ext cx="1279068" cy="171344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Los</a:t>
          </a:r>
          <a:r>
            <a:rPr lang="es-CO" sz="1100" baseline="0"/>
            <a:t> siguientes son los  aprovadores, en un unico orden de revision donde solo pasa al siguiente al ser aprobado</a:t>
          </a:r>
          <a:endParaRPr lang="es-CO" sz="1100"/>
        </a:p>
      </xdr:txBody>
    </xdr:sp>
    <xdr:clientData/>
  </xdr:twoCellAnchor>
  <xdr:twoCellAnchor>
    <xdr:from>
      <xdr:col>10</xdr:col>
      <xdr:colOff>735541</xdr:colOff>
      <xdr:row>39</xdr:row>
      <xdr:rowOff>10583</xdr:rowOff>
    </xdr:from>
    <xdr:to>
      <xdr:col>12</xdr:col>
      <xdr:colOff>513291</xdr:colOff>
      <xdr:row>48</xdr:row>
      <xdr:rowOff>109461</xdr:rowOff>
    </xdr:to>
    <xdr:sp macro="" textlink="">
      <xdr:nvSpPr>
        <xdr:cNvPr id="459" name="Rectángulo: esquinas redondeadas 458">
          <a:extLst>
            <a:ext uri="{FF2B5EF4-FFF2-40B4-BE49-F238E27FC236}">
              <a16:creationId xmlns:a16="http://schemas.microsoft.com/office/drawing/2014/main" id="{CADEA940-F0E9-4102-B3F2-818A9B716AB3}"/>
            </a:ext>
          </a:extLst>
        </xdr:cNvPr>
        <xdr:cNvSpPr/>
      </xdr:nvSpPr>
      <xdr:spPr>
        <a:xfrm>
          <a:off x="6291791" y="8170333"/>
          <a:ext cx="1301750" cy="1813378"/>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Min de planeación, </a:t>
          </a:r>
          <a:endParaRPr lang="es-CO">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a:t>Unidad nacional de gestión de riesgo, Min </a:t>
          </a:r>
          <a:r>
            <a:rPr lang="es-CO" sz="1100">
              <a:solidFill>
                <a:schemeClr val="dk1"/>
              </a:solidFill>
              <a:effectLst/>
              <a:latin typeface="+mn-lt"/>
              <a:ea typeface="+mn-ea"/>
              <a:cs typeface="+mn-cs"/>
            </a:rPr>
            <a:t>de hacienda y crédito publico,</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Dep. nacional de planeación</a:t>
          </a:r>
          <a:endParaRPr lang="es-CO">
            <a:effectLst/>
          </a:endParaRPr>
        </a:p>
        <a:p>
          <a:pPr algn="ctr"/>
          <a:endParaRPr lang="es-CO" sz="1100"/>
        </a:p>
      </xdr:txBody>
    </xdr:sp>
    <xdr:clientData/>
  </xdr:twoCellAnchor>
  <xdr:twoCellAnchor>
    <xdr:from>
      <xdr:col>10</xdr:col>
      <xdr:colOff>620701</xdr:colOff>
      <xdr:row>31</xdr:row>
      <xdr:rowOff>115886</xdr:rowOff>
    </xdr:from>
    <xdr:to>
      <xdr:col>11</xdr:col>
      <xdr:colOff>1</xdr:colOff>
      <xdr:row>31</xdr:row>
      <xdr:rowOff>118265</xdr:rowOff>
    </xdr:to>
    <xdr:cxnSp macro="">
      <xdr:nvCxnSpPr>
        <xdr:cNvPr id="460" name="Conector recto 459">
          <a:extLst>
            <a:ext uri="{FF2B5EF4-FFF2-40B4-BE49-F238E27FC236}">
              <a16:creationId xmlns:a16="http://schemas.microsoft.com/office/drawing/2014/main" id="{1ACB01FC-BB88-4531-80C6-1F0514736E60}"/>
            </a:ext>
          </a:extLst>
        </xdr:cNvPr>
        <xdr:cNvCxnSpPr>
          <a:cxnSpLocks/>
          <a:stCxn id="46" idx="3"/>
          <a:endCxn id="458" idx="1"/>
        </xdr:cNvCxnSpPr>
      </xdr:nvCxnSpPr>
      <xdr:spPr>
        <a:xfrm flipV="1">
          <a:off x="7446951" y="6783386"/>
          <a:ext cx="141300" cy="2379"/>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624416</xdr:colOff>
      <xdr:row>36</xdr:row>
      <xdr:rowOff>20106</xdr:rowOff>
    </xdr:from>
    <xdr:to>
      <xdr:col>11</xdr:col>
      <xdr:colOff>639535</xdr:colOff>
      <xdr:row>39</xdr:row>
      <xdr:rowOff>10583</xdr:rowOff>
    </xdr:to>
    <xdr:cxnSp macro="">
      <xdr:nvCxnSpPr>
        <xdr:cNvPr id="463" name="Conector recto 462">
          <a:extLst>
            <a:ext uri="{FF2B5EF4-FFF2-40B4-BE49-F238E27FC236}">
              <a16:creationId xmlns:a16="http://schemas.microsoft.com/office/drawing/2014/main" id="{5B650A4F-3406-42C9-ADAF-EFAB5037CA84}"/>
            </a:ext>
          </a:extLst>
        </xdr:cNvPr>
        <xdr:cNvCxnSpPr>
          <a:cxnSpLocks/>
          <a:stCxn id="458" idx="2"/>
          <a:endCxn id="459" idx="0"/>
        </xdr:cNvCxnSpPr>
      </xdr:nvCxnSpPr>
      <xdr:spPr>
        <a:xfrm flipH="1">
          <a:off x="6942666" y="7608356"/>
          <a:ext cx="15119" cy="561977"/>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333374</xdr:colOff>
      <xdr:row>8</xdr:row>
      <xdr:rowOff>47625</xdr:rowOff>
    </xdr:from>
    <xdr:to>
      <xdr:col>50</xdr:col>
      <xdr:colOff>571499</xdr:colOff>
      <xdr:row>42</xdr:row>
      <xdr:rowOff>166687</xdr:rowOff>
    </xdr:to>
    <xdr:sp macro="" textlink="">
      <xdr:nvSpPr>
        <xdr:cNvPr id="849" name="Rectángulo 848">
          <a:extLst>
            <a:ext uri="{FF2B5EF4-FFF2-40B4-BE49-F238E27FC236}">
              <a16:creationId xmlns:a16="http://schemas.microsoft.com/office/drawing/2014/main" id="{903BA183-B434-7FEA-57D5-E6DBDBF6A76E}"/>
            </a:ext>
          </a:extLst>
        </xdr:cNvPr>
        <xdr:cNvSpPr/>
      </xdr:nvSpPr>
      <xdr:spPr>
        <a:xfrm>
          <a:off x="34170937" y="2143125"/>
          <a:ext cx="3286125" cy="6738937"/>
        </a:xfrm>
        <a:prstGeom prst="rect">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575449</xdr:colOff>
      <xdr:row>24</xdr:row>
      <xdr:rowOff>47624</xdr:rowOff>
    </xdr:from>
    <xdr:to>
      <xdr:col>29</xdr:col>
      <xdr:colOff>760862</xdr:colOff>
      <xdr:row>45</xdr:row>
      <xdr:rowOff>27228</xdr:rowOff>
    </xdr:to>
    <xdr:cxnSp macro="">
      <xdr:nvCxnSpPr>
        <xdr:cNvPr id="2" name="Conector: angular 1">
          <a:extLst>
            <a:ext uri="{FF2B5EF4-FFF2-40B4-BE49-F238E27FC236}">
              <a16:creationId xmlns:a16="http://schemas.microsoft.com/office/drawing/2014/main" id="{D5D2EFDF-57C4-40F2-9982-E285426C3021}"/>
            </a:ext>
          </a:extLst>
        </xdr:cNvPr>
        <xdr:cNvCxnSpPr>
          <a:stCxn id="110" idx="0"/>
          <a:endCxn id="107" idx="2"/>
        </xdr:cNvCxnSpPr>
      </xdr:nvCxnSpPr>
      <xdr:spPr>
        <a:xfrm rot="16200000" flipV="1">
          <a:off x="19509279" y="7002744"/>
          <a:ext cx="3980104" cy="185413"/>
        </a:xfrm>
        <a:prstGeom prst="bentConnector3">
          <a:avLst>
            <a:gd name="adj1" fmla="val 50000"/>
          </a:avLst>
        </a:prstGeom>
        <a:ln>
          <a:solidFill>
            <a:srgbClr val="9966FF"/>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127000</xdr:colOff>
      <xdr:row>40</xdr:row>
      <xdr:rowOff>31750</xdr:rowOff>
    </xdr:from>
    <xdr:to>
      <xdr:col>3</xdr:col>
      <xdr:colOff>535214</xdr:colOff>
      <xdr:row>48</xdr:row>
      <xdr:rowOff>0</xdr:rowOff>
    </xdr:to>
    <xdr:sp macro="" textlink="">
      <xdr:nvSpPr>
        <xdr:cNvPr id="3" name="Rectángulo: esquinas redondeadas 2">
          <a:extLst>
            <a:ext uri="{FF2B5EF4-FFF2-40B4-BE49-F238E27FC236}">
              <a16:creationId xmlns:a16="http://schemas.microsoft.com/office/drawing/2014/main" id="{F995CCF8-F798-4E89-AEDD-E063EFD8827B}"/>
            </a:ext>
          </a:extLst>
        </xdr:cNvPr>
        <xdr:cNvSpPr/>
      </xdr:nvSpPr>
      <xdr:spPr>
        <a:xfrm>
          <a:off x="127000" y="8137525"/>
          <a:ext cx="2694214" cy="1492250"/>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l"/>
          <a:r>
            <a:rPr lang="es-CO" sz="1600"/>
            <a:t>PROYECTOS DE INICIATIVA PUBLICA CON</a:t>
          </a:r>
          <a:r>
            <a:rPr lang="es-CO" sz="1600" baseline="0"/>
            <a:t> MONTO DE INVERSIÓN MAYOR A 6000 SMMLV</a:t>
          </a:r>
          <a:endParaRPr lang="es-CO" sz="1600"/>
        </a:p>
      </xdr:txBody>
    </xdr:sp>
    <xdr:clientData/>
  </xdr:twoCellAnchor>
  <xdr:twoCellAnchor>
    <xdr:from>
      <xdr:col>4</xdr:col>
      <xdr:colOff>174628</xdr:colOff>
      <xdr:row>40</xdr:row>
      <xdr:rowOff>47625</xdr:rowOff>
    </xdr:from>
    <xdr:to>
      <xdr:col>6</xdr:col>
      <xdr:colOff>378735</xdr:colOff>
      <xdr:row>46</xdr:row>
      <xdr:rowOff>39461</xdr:rowOff>
    </xdr:to>
    <xdr:sp macro="" textlink="">
      <xdr:nvSpPr>
        <xdr:cNvPr id="4" name="Rectángulo: esquinas redondeadas 3">
          <a:extLst>
            <a:ext uri="{FF2B5EF4-FFF2-40B4-BE49-F238E27FC236}">
              <a16:creationId xmlns:a16="http://schemas.microsoft.com/office/drawing/2014/main" id="{E6ABADF9-221F-4C1D-B1B9-ACCDCE3CA600}"/>
            </a:ext>
          </a:extLst>
        </xdr:cNvPr>
        <xdr:cNvSpPr/>
      </xdr:nvSpPr>
      <xdr:spPr>
        <a:xfrm>
          <a:off x="3051178" y="8153400"/>
          <a:ext cx="1728107" cy="1134836"/>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marL="0" indent="0" algn="ctr"/>
          <a:r>
            <a:rPr lang="es-ES" sz="1100">
              <a:solidFill>
                <a:schemeClr val="dk1"/>
              </a:solidFill>
              <a:latin typeface="+mn-lt"/>
              <a:ea typeface="+mn-ea"/>
              <a:cs typeface="+mn-cs"/>
            </a:rPr>
            <a:t>Verificar</a:t>
          </a:r>
          <a:r>
            <a:rPr lang="es-ES" sz="1100" baseline="0">
              <a:solidFill>
                <a:schemeClr val="dk1"/>
              </a:solidFill>
              <a:latin typeface="+mn-lt"/>
              <a:ea typeface="+mn-ea"/>
              <a:cs typeface="+mn-cs"/>
            </a:rPr>
            <a:t> de acuerdo con el plan nacional de desarrollo y el plan maestro de transporte intermodal para estructurar el proyecto</a:t>
          </a:r>
          <a:endParaRPr lang="es-CO" sz="1100">
            <a:solidFill>
              <a:schemeClr val="dk1"/>
            </a:solidFill>
            <a:latin typeface="+mn-lt"/>
            <a:ea typeface="+mn-ea"/>
            <a:cs typeface="+mn-cs"/>
          </a:endParaRPr>
        </a:p>
      </xdr:txBody>
    </xdr:sp>
    <xdr:clientData/>
  </xdr:twoCellAnchor>
  <xdr:twoCellAnchor>
    <xdr:from>
      <xdr:col>13</xdr:col>
      <xdr:colOff>395174</xdr:colOff>
      <xdr:row>29</xdr:row>
      <xdr:rowOff>27211</xdr:rowOff>
    </xdr:from>
    <xdr:to>
      <xdr:col>14</xdr:col>
      <xdr:colOff>583406</xdr:colOff>
      <xdr:row>37</xdr:row>
      <xdr:rowOff>130969</xdr:rowOff>
    </xdr:to>
    <xdr:sp macro="" textlink="">
      <xdr:nvSpPr>
        <xdr:cNvPr id="5" name="Rectángulo: esquinas redondeadas 4">
          <a:extLst>
            <a:ext uri="{FF2B5EF4-FFF2-40B4-BE49-F238E27FC236}">
              <a16:creationId xmlns:a16="http://schemas.microsoft.com/office/drawing/2014/main" id="{572788A4-68A4-42A5-854B-A434E996E7CB}"/>
            </a:ext>
          </a:extLst>
        </xdr:cNvPr>
        <xdr:cNvSpPr/>
      </xdr:nvSpPr>
      <xdr:spPr>
        <a:xfrm>
          <a:off x="9462974" y="6037486"/>
          <a:ext cx="950232" cy="1627758"/>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Solicitar estudios previos a las entidades estatales referentes al proyecto</a:t>
          </a:r>
          <a:endParaRPr lang="es-CO" sz="1100">
            <a:solidFill>
              <a:schemeClr val="dk1"/>
            </a:solidFill>
            <a:latin typeface="+mn-lt"/>
            <a:ea typeface="+mn-ea"/>
            <a:cs typeface="+mn-cs"/>
          </a:endParaRPr>
        </a:p>
      </xdr:txBody>
    </xdr:sp>
    <xdr:clientData/>
  </xdr:twoCellAnchor>
  <xdr:twoCellAnchor>
    <xdr:from>
      <xdr:col>14</xdr:col>
      <xdr:colOff>700768</xdr:colOff>
      <xdr:row>26</xdr:row>
      <xdr:rowOff>126429</xdr:rowOff>
    </xdr:from>
    <xdr:to>
      <xdr:col>16</xdr:col>
      <xdr:colOff>321467</xdr:colOff>
      <xdr:row>40</xdr:row>
      <xdr:rowOff>23812</xdr:rowOff>
    </xdr:to>
    <xdr:sp macro="" textlink="">
      <xdr:nvSpPr>
        <xdr:cNvPr id="6" name="Rectángulo: esquinas redondeadas 5">
          <a:extLst>
            <a:ext uri="{FF2B5EF4-FFF2-40B4-BE49-F238E27FC236}">
              <a16:creationId xmlns:a16="http://schemas.microsoft.com/office/drawing/2014/main" id="{203607C8-D23E-4FDE-AA66-4B2384887CAB}"/>
            </a:ext>
          </a:extLst>
        </xdr:cNvPr>
        <xdr:cNvSpPr/>
      </xdr:nvSpPr>
      <xdr:spPr>
        <a:xfrm>
          <a:off x="10530568" y="5565204"/>
          <a:ext cx="1144699" cy="2564383"/>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Presentar la propuesta del proyecto incluyendo el tipo del proyecto, como se realizara la estructuración, complejidad, cronograma entre otros, contrataciones</a:t>
          </a:r>
          <a:endParaRPr lang="es-CO" sz="1100">
            <a:solidFill>
              <a:schemeClr val="dk1"/>
            </a:solidFill>
            <a:latin typeface="+mn-lt"/>
            <a:ea typeface="+mn-ea"/>
            <a:cs typeface="+mn-cs"/>
          </a:endParaRPr>
        </a:p>
      </xdr:txBody>
    </xdr:sp>
    <xdr:clientData/>
  </xdr:twoCellAnchor>
  <xdr:twoCellAnchor>
    <xdr:from>
      <xdr:col>16</xdr:col>
      <xdr:colOff>456974</xdr:colOff>
      <xdr:row>26</xdr:row>
      <xdr:rowOff>174051</xdr:rowOff>
    </xdr:from>
    <xdr:to>
      <xdr:col>18</xdr:col>
      <xdr:colOff>35719</xdr:colOff>
      <xdr:row>39</xdr:row>
      <xdr:rowOff>178594</xdr:rowOff>
    </xdr:to>
    <xdr:sp macro="" textlink="">
      <xdr:nvSpPr>
        <xdr:cNvPr id="7" name="Rectángulo: esquinas redondeadas 6">
          <a:extLst>
            <a:ext uri="{FF2B5EF4-FFF2-40B4-BE49-F238E27FC236}">
              <a16:creationId xmlns:a16="http://schemas.microsoft.com/office/drawing/2014/main" id="{AADD76C8-15B1-4A15-8086-B2790F4272C1}"/>
            </a:ext>
          </a:extLst>
        </xdr:cNvPr>
        <xdr:cNvSpPr/>
      </xdr:nvSpPr>
      <xdr:spPr>
        <a:xfrm>
          <a:off x="11810774" y="5612826"/>
          <a:ext cx="1102745" cy="2481043"/>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La entidad estatal Realizara los estudios estipulados</a:t>
          </a:r>
          <a:r>
            <a:rPr lang="es-ES" sz="1100" baseline="0">
              <a:solidFill>
                <a:schemeClr val="dk1"/>
              </a:solidFill>
              <a:latin typeface="+mn-lt"/>
              <a:ea typeface="+mn-ea"/>
              <a:cs typeface="+mn-cs"/>
            </a:rPr>
            <a:t> en el</a:t>
          </a:r>
          <a:r>
            <a:rPr lang="es-ES" sz="1100">
              <a:solidFill>
                <a:schemeClr val="dk1"/>
              </a:solidFill>
              <a:latin typeface="+mn-lt"/>
              <a:ea typeface="+mn-ea"/>
              <a:cs typeface="+mn-cs"/>
            </a:rPr>
            <a:t> Decreto 1467 del 2012 art. 15</a:t>
          </a:r>
        </a:p>
        <a:p>
          <a:pPr marL="0" indent="0" algn="ctr"/>
          <a:r>
            <a:rPr lang="es-ES" sz="1100" baseline="0">
              <a:solidFill>
                <a:schemeClr val="dk1"/>
              </a:solidFill>
              <a:latin typeface="+mn-lt"/>
              <a:ea typeface="+mn-ea"/>
              <a:cs typeface="+mn-cs"/>
            </a:rPr>
            <a:t>Ley 1508 de 2012 art. 11</a:t>
          </a:r>
        </a:p>
        <a:p>
          <a:pPr marL="0" indent="0" algn="ctr"/>
          <a:r>
            <a:rPr lang="es-ES" sz="1100" baseline="0">
              <a:solidFill>
                <a:schemeClr val="dk1"/>
              </a:solidFill>
              <a:latin typeface="+mn-lt"/>
              <a:ea typeface="+mn-ea"/>
              <a:cs typeface="+mn-cs"/>
            </a:rPr>
            <a:t>Decreto 0734 de 2012 art. 2.1.1</a:t>
          </a:r>
          <a:endParaRPr lang="es-CO" sz="1100">
            <a:solidFill>
              <a:schemeClr val="dk1"/>
            </a:solidFill>
            <a:latin typeface="+mn-lt"/>
            <a:ea typeface="+mn-ea"/>
            <a:cs typeface="+mn-cs"/>
          </a:endParaRPr>
        </a:p>
      </xdr:txBody>
    </xdr:sp>
    <xdr:clientData/>
  </xdr:twoCellAnchor>
  <xdr:twoCellAnchor>
    <xdr:from>
      <xdr:col>6</xdr:col>
      <xdr:colOff>595319</xdr:colOff>
      <xdr:row>41</xdr:row>
      <xdr:rowOff>174625</xdr:rowOff>
    </xdr:from>
    <xdr:to>
      <xdr:col>9</xdr:col>
      <xdr:colOff>252419</xdr:colOff>
      <xdr:row>44</xdr:row>
      <xdr:rowOff>107950</xdr:rowOff>
    </xdr:to>
    <xdr:sp macro="" textlink="">
      <xdr:nvSpPr>
        <xdr:cNvPr id="8" name="Rectángulo: esquinas redondeadas 7">
          <a:extLst>
            <a:ext uri="{FF2B5EF4-FFF2-40B4-BE49-F238E27FC236}">
              <a16:creationId xmlns:a16="http://schemas.microsoft.com/office/drawing/2014/main" id="{2C33FCB7-C35B-4520-879E-915DB0EBE7B7}"/>
            </a:ext>
          </a:extLst>
        </xdr:cNvPr>
        <xdr:cNvSpPr/>
      </xdr:nvSpPr>
      <xdr:spPr>
        <a:xfrm>
          <a:off x="4995869" y="8470900"/>
          <a:ext cx="1943100" cy="50482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lang="es-CO" sz="1100"/>
            <a:t>Se realiza el registro único de asociación publico privada (RUAPP) y en el BPIN</a:t>
          </a:r>
        </a:p>
      </xdr:txBody>
    </xdr:sp>
    <xdr:clientData/>
  </xdr:twoCellAnchor>
  <xdr:twoCellAnchor>
    <xdr:from>
      <xdr:col>14</xdr:col>
      <xdr:colOff>583406</xdr:colOff>
      <xdr:row>33</xdr:row>
      <xdr:rowOff>75121</xdr:rowOff>
    </xdr:from>
    <xdr:to>
      <xdr:col>14</xdr:col>
      <xdr:colOff>700768</xdr:colOff>
      <xdr:row>33</xdr:row>
      <xdr:rowOff>79090</xdr:rowOff>
    </xdr:to>
    <xdr:cxnSp macro="">
      <xdr:nvCxnSpPr>
        <xdr:cNvPr id="9" name="Conector recto de flecha 8">
          <a:extLst>
            <a:ext uri="{FF2B5EF4-FFF2-40B4-BE49-F238E27FC236}">
              <a16:creationId xmlns:a16="http://schemas.microsoft.com/office/drawing/2014/main" id="{131F8C86-E762-42FF-A20C-30F7630BAC33}"/>
            </a:ext>
          </a:extLst>
        </xdr:cNvPr>
        <xdr:cNvCxnSpPr>
          <a:cxnSpLocks/>
          <a:stCxn id="5" idx="3"/>
          <a:endCxn id="6" idx="1"/>
        </xdr:cNvCxnSpPr>
      </xdr:nvCxnSpPr>
      <xdr:spPr>
        <a:xfrm flipV="1">
          <a:off x="10413206" y="6847396"/>
          <a:ext cx="117362" cy="3969"/>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321467</xdr:colOff>
      <xdr:row>33</xdr:row>
      <xdr:rowOff>75121</xdr:rowOff>
    </xdr:from>
    <xdr:to>
      <xdr:col>16</xdr:col>
      <xdr:colOff>456974</xdr:colOff>
      <xdr:row>33</xdr:row>
      <xdr:rowOff>81073</xdr:rowOff>
    </xdr:to>
    <xdr:cxnSp macro="">
      <xdr:nvCxnSpPr>
        <xdr:cNvPr id="10" name="Conector recto de flecha 9">
          <a:extLst>
            <a:ext uri="{FF2B5EF4-FFF2-40B4-BE49-F238E27FC236}">
              <a16:creationId xmlns:a16="http://schemas.microsoft.com/office/drawing/2014/main" id="{AE880684-5E6C-4B08-807A-4172261299B8}"/>
            </a:ext>
          </a:extLst>
        </xdr:cNvPr>
        <xdr:cNvCxnSpPr>
          <a:cxnSpLocks/>
          <a:stCxn id="6" idx="3"/>
          <a:endCxn id="7" idx="1"/>
        </xdr:cNvCxnSpPr>
      </xdr:nvCxnSpPr>
      <xdr:spPr>
        <a:xfrm>
          <a:off x="11675267" y="6847396"/>
          <a:ext cx="135507" cy="5952"/>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26</xdr:col>
      <xdr:colOff>151948</xdr:colOff>
      <xdr:row>30</xdr:row>
      <xdr:rowOff>142874</xdr:rowOff>
    </xdr:from>
    <xdr:to>
      <xdr:col>27</xdr:col>
      <xdr:colOff>535782</xdr:colOff>
      <xdr:row>35</xdr:row>
      <xdr:rowOff>45357</xdr:rowOff>
    </xdr:to>
    <xdr:sp macro="" textlink="">
      <xdr:nvSpPr>
        <xdr:cNvPr id="11" name="Rectángulo: esquinas redondeadas 10">
          <a:extLst>
            <a:ext uri="{FF2B5EF4-FFF2-40B4-BE49-F238E27FC236}">
              <a16:creationId xmlns:a16="http://schemas.microsoft.com/office/drawing/2014/main" id="{C9553FE8-01BB-4BD6-8E6F-313A6DAF40F9}"/>
            </a:ext>
          </a:extLst>
        </xdr:cNvPr>
        <xdr:cNvSpPr/>
      </xdr:nvSpPr>
      <xdr:spPr>
        <a:xfrm>
          <a:off x="19125748" y="6343649"/>
          <a:ext cx="1145834" cy="854983"/>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Necesita precalificación el proyecto?</a:t>
          </a:r>
          <a:endParaRPr lang="es-CO" sz="1100">
            <a:solidFill>
              <a:schemeClr val="dk1"/>
            </a:solidFill>
            <a:latin typeface="+mn-lt"/>
            <a:ea typeface="+mn-ea"/>
            <a:cs typeface="+mn-cs"/>
          </a:endParaRPr>
        </a:p>
      </xdr:txBody>
    </xdr:sp>
    <xdr:clientData/>
  </xdr:twoCellAnchor>
  <xdr:twoCellAnchor>
    <xdr:from>
      <xdr:col>25</xdr:col>
      <xdr:colOff>439398</xdr:colOff>
      <xdr:row>36</xdr:row>
      <xdr:rowOff>160448</xdr:rowOff>
    </xdr:from>
    <xdr:to>
      <xdr:col>27</xdr:col>
      <xdr:colOff>130970</xdr:colOff>
      <xdr:row>43</xdr:row>
      <xdr:rowOff>83344</xdr:rowOff>
    </xdr:to>
    <xdr:sp macro="" textlink="">
      <xdr:nvSpPr>
        <xdr:cNvPr id="12" name="Rectángulo: esquinas redondeadas 11">
          <a:extLst>
            <a:ext uri="{FF2B5EF4-FFF2-40B4-BE49-F238E27FC236}">
              <a16:creationId xmlns:a16="http://schemas.microsoft.com/office/drawing/2014/main" id="{A50AF468-0068-444C-8AE2-E3B41D41EAF9}"/>
            </a:ext>
          </a:extLst>
        </xdr:cNvPr>
        <xdr:cNvSpPr/>
      </xdr:nvSpPr>
      <xdr:spPr>
        <a:xfrm>
          <a:off x="18651198" y="7504223"/>
          <a:ext cx="1215572" cy="1256396"/>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El valor del contrato es mayor a 70.000 SMMLV</a:t>
          </a:r>
        </a:p>
        <a:p>
          <a:pPr marL="0" indent="0" algn="ctr"/>
          <a:r>
            <a:rPr lang="es-ES" sz="1100">
              <a:solidFill>
                <a:schemeClr val="dk1"/>
              </a:solidFill>
              <a:latin typeface="+mn-lt"/>
              <a:ea typeface="+mn-ea"/>
              <a:cs typeface="+mn-cs"/>
            </a:rPr>
            <a:t>decreto 1467 de 2012 art 16</a:t>
          </a:r>
          <a:endParaRPr lang="es-CO" sz="1100">
            <a:solidFill>
              <a:schemeClr val="dk1"/>
            </a:solidFill>
            <a:latin typeface="+mn-lt"/>
            <a:ea typeface="+mn-ea"/>
            <a:cs typeface="+mn-cs"/>
          </a:endParaRPr>
        </a:p>
      </xdr:txBody>
    </xdr:sp>
    <xdr:clientData/>
  </xdr:twoCellAnchor>
  <xdr:twoCellAnchor>
    <xdr:from>
      <xdr:col>31</xdr:col>
      <xdr:colOff>197303</xdr:colOff>
      <xdr:row>34</xdr:row>
      <xdr:rowOff>149681</xdr:rowOff>
    </xdr:from>
    <xdr:to>
      <xdr:col>32</xdr:col>
      <xdr:colOff>695303</xdr:colOff>
      <xdr:row>45</xdr:row>
      <xdr:rowOff>31750</xdr:rowOff>
    </xdr:to>
    <xdr:sp macro="" textlink="">
      <xdr:nvSpPr>
        <xdr:cNvPr id="13" name="Rectángulo: esquinas redondeadas 12">
          <a:extLst>
            <a:ext uri="{FF2B5EF4-FFF2-40B4-BE49-F238E27FC236}">
              <a16:creationId xmlns:a16="http://schemas.microsoft.com/office/drawing/2014/main" id="{E067B954-7BDF-4836-AE8C-F5B214A5F08E}"/>
            </a:ext>
          </a:extLst>
        </xdr:cNvPr>
        <xdr:cNvSpPr/>
      </xdr:nvSpPr>
      <xdr:spPr>
        <a:xfrm>
          <a:off x="22552478" y="7112456"/>
          <a:ext cx="1260000" cy="1977569"/>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Invitación a precalificar por parte de la entidad estatal documentos decreto 1467 del 2012 art 17 se publica en el SECOP por un plazo mínimo de 15 días</a:t>
          </a:r>
          <a:endParaRPr lang="es-CO" sz="1100">
            <a:solidFill>
              <a:schemeClr val="dk1"/>
            </a:solidFill>
            <a:latin typeface="+mn-lt"/>
            <a:ea typeface="+mn-ea"/>
            <a:cs typeface="+mn-cs"/>
          </a:endParaRPr>
        </a:p>
      </xdr:txBody>
    </xdr:sp>
    <xdr:clientData/>
  </xdr:twoCellAnchor>
  <xdr:twoCellAnchor>
    <xdr:from>
      <xdr:col>33</xdr:col>
      <xdr:colOff>136078</xdr:colOff>
      <xdr:row>34</xdr:row>
      <xdr:rowOff>79376</xdr:rowOff>
    </xdr:from>
    <xdr:to>
      <xdr:col>34</xdr:col>
      <xdr:colOff>634078</xdr:colOff>
      <xdr:row>45</xdr:row>
      <xdr:rowOff>104322</xdr:rowOff>
    </xdr:to>
    <xdr:sp macro="" textlink="">
      <xdr:nvSpPr>
        <xdr:cNvPr id="14" name="Rectángulo: esquinas redondeadas 13">
          <a:extLst>
            <a:ext uri="{FF2B5EF4-FFF2-40B4-BE49-F238E27FC236}">
              <a16:creationId xmlns:a16="http://schemas.microsoft.com/office/drawing/2014/main" id="{BBD79407-312D-4DFF-A792-4717E8A24F07}"/>
            </a:ext>
          </a:extLst>
        </xdr:cNvPr>
        <xdr:cNvSpPr/>
      </xdr:nvSpPr>
      <xdr:spPr>
        <a:xfrm>
          <a:off x="24015253" y="7042151"/>
          <a:ext cx="1260000" cy="2120446"/>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Los proponentes interesados expresan por escrito el interés en participar en la selección e incluyen documentación de soporte que avalan los requisitos como habilitantes</a:t>
          </a:r>
          <a:endParaRPr lang="es-CO" sz="1100">
            <a:solidFill>
              <a:schemeClr val="dk1"/>
            </a:solidFill>
            <a:latin typeface="+mn-lt"/>
            <a:ea typeface="+mn-ea"/>
            <a:cs typeface="+mn-cs"/>
          </a:endParaRPr>
        </a:p>
      </xdr:txBody>
    </xdr:sp>
    <xdr:clientData/>
  </xdr:twoCellAnchor>
  <xdr:twoCellAnchor>
    <xdr:from>
      <xdr:col>35</xdr:col>
      <xdr:colOff>111130</xdr:colOff>
      <xdr:row>36</xdr:row>
      <xdr:rowOff>174625</xdr:rowOff>
    </xdr:from>
    <xdr:to>
      <xdr:col>36</xdr:col>
      <xdr:colOff>609130</xdr:colOff>
      <xdr:row>43</xdr:row>
      <xdr:rowOff>15875</xdr:rowOff>
    </xdr:to>
    <xdr:sp macro="" textlink="">
      <xdr:nvSpPr>
        <xdr:cNvPr id="15" name="Rectángulo: esquinas redondeadas 14">
          <a:extLst>
            <a:ext uri="{FF2B5EF4-FFF2-40B4-BE49-F238E27FC236}">
              <a16:creationId xmlns:a16="http://schemas.microsoft.com/office/drawing/2014/main" id="{CEBACCF3-C878-425F-BE6D-2B2A70CF56AB}"/>
            </a:ext>
          </a:extLst>
        </xdr:cNvPr>
        <xdr:cNvSpPr/>
      </xdr:nvSpPr>
      <xdr:spPr>
        <a:xfrm>
          <a:off x="25514305" y="7518400"/>
          <a:ext cx="1260000" cy="1174750"/>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La entidad estatal revisan la documentación aportada por</a:t>
          </a:r>
          <a:r>
            <a:rPr lang="es-ES" sz="1100" baseline="0">
              <a:solidFill>
                <a:schemeClr val="dk1"/>
              </a:solidFill>
              <a:latin typeface="+mn-lt"/>
              <a:ea typeface="+mn-ea"/>
              <a:cs typeface="+mn-cs"/>
            </a:rPr>
            <a:t> </a:t>
          </a:r>
          <a:r>
            <a:rPr lang="es-ES" sz="1100">
              <a:solidFill>
                <a:schemeClr val="dk1"/>
              </a:solidFill>
              <a:latin typeface="+mn-lt"/>
              <a:ea typeface="+mn-ea"/>
              <a:cs typeface="+mn-cs"/>
            </a:rPr>
            <a:t> los proponentes</a:t>
          </a:r>
          <a:endParaRPr lang="es-CO" sz="1100">
            <a:solidFill>
              <a:schemeClr val="dk1"/>
            </a:solidFill>
            <a:latin typeface="+mn-lt"/>
            <a:ea typeface="+mn-ea"/>
            <a:cs typeface="+mn-cs"/>
          </a:endParaRPr>
        </a:p>
      </xdr:txBody>
    </xdr:sp>
    <xdr:clientData/>
  </xdr:twoCellAnchor>
  <xdr:twoCellAnchor>
    <xdr:from>
      <xdr:col>37</xdr:col>
      <xdr:colOff>79380</xdr:colOff>
      <xdr:row>38</xdr:row>
      <xdr:rowOff>92983</xdr:rowOff>
    </xdr:from>
    <xdr:to>
      <xdr:col>38</xdr:col>
      <xdr:colOff>577380</xdr:colOff>
      <xdr:row>42</xdr:row>
      <xdr:rowOff>79376</xdr:rowOff>
    </xdr:to>
    <xdr:sp macro="" textlink="">
      <xdr:nvSpPr>
        <xdr:cNvPr id="16" name="Rectángulo: esquinas redondeadas 15">
          <a:extLst>
            <a:ext uri="{FF2B5EF4-FFF2-40B4-BE49-F238E27FC236}">
              <a16:creationId xmlns:a16="http://schemas.microsoft.com/office/drawing/2014/main" id="{E7E5F005-4F7D-4BB7-BCB7-032FF615F0F7}"/>
            </a:ext>
          </a:extLst>
        </xdr:cNvPr>
        <xdr:cNvSpPr/>
      </xdr:nvSpPr>
      <xdr:spPr>
        <a:xfrm>
          <a:off x="27006555" y="7817758"/>
          <a:ext cx="1260000" cy="748393"/>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Existen mas de 2 proponentes interesados?</a:t>
          </a:r>
          <a:endParaRPr lang="es-CO" sz="1100">
            <a:solidFill>
              <a:schemeClr val="dk1"/>
            </a:solidFill>
            <a:latin typeface="+mn-lt"/>
            <a:ea typeface="+mn-ea"/>
            <a:cs typeface="+mn-cs"/>
          </a:endParaRPr>
        </a:p>
      </xdr:txBody>
    </xdr:sp>
    <xdr:clientData/>
  </xdr:twoCellAnchor>
  <xdr:twoCellAnchor>
    <xdr:from>
      <xdr:col>38</xdr:col>
      <xdr:colOff>577380</xdr:colOff>
      <xdr:row>38</xdr:row>
      <xdr:rowOff>113850</xdr:rowOff>
    </xdr:from>
    <xdr:to>
      <xdr:col>39</xdr:col>
      <xdr:colOff>77340</xdr:colOff>
      <xdr:row>40</xdr:row>
      <xdr:rowOff>86180</xdr:rowOff>
    </xdr:to>
    <xdr:cxnSp macro="">
      <xdr:nvCxnSpPr>
        <xdr:cNvPr id="17" name="Conector: angular 16">
          <a:extLst>
            <a:ext uri="{FF2B5EF4-FFF2-40B4-BE49-F238E27FC236}">
              <a16:creationId xmlns:a16="http://schemas.microsoft.com/office/drawing/2014/main" id="{4B86B9FD-4D6E-4020-815F-2B21DF90D852}"/>
            </a:ext>
          </a:extLst>
        </xdr:cNvPr>
        <xdr:cNvCxnSpPr>
          <a:cxnSpLocks/>
          <a:stCxn id="16" idx="3"/>
          <a:endCxn id="18" idx="2"/>
        </xdr:cNvCxnSpPr>
      </xdr:nvCxnSpPr>
      <xdr:spPr>
        <a:xfrm flipV="1">
          <a:off x="28266555" y="7838625"/>
          <a:ext cx="261960" cy="353330"/>
        </a:xfrm>
        <a:prstGeom prst="bentConnector2">
          <a:avLst/>
        </a:prstGeom>
        <a:ln>
          <a:solidFill>
            <a:srgbClr val="9966FF"/>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38</xdr:col>
      <xdr:colOff>653602</xdr:colOff>
      <xdr:row>37</xdr:row>
      <xdr:rowOff>37650</xdr:rowOff>
    </xdr:from>
    <xdr:to>
      <xdr:col>39</xdr:col>
      <xdr:colOff>263077</xdr:colOff>
      <xdr:row>38</xdr:row>
      <xdr:rowOff>113850</xdr:rowOff>
    </xdr:to>
    <xdr:sp macro="" textlink="">
      <xdr:nvSpPr>
        <xdr:cNvPr id="18" name="Rectángulo 17">
          <a:extLst>
            <a:ext uri="{FF2B5EF4-FFF2-40B4-BE49-F238E27FC236}">
              <a16:creationId xmlns:a16="http://schemas.microsoft.com/office/drawing/2014/main" id="{6DCCEE65-35C5-4DD7-AFD1-17169B8A69B7}"/>
            </a:ext>
          </a:extLst>
        </xdr:cNvPr>
        <xdr:cNvSpPr/>
      </xdr:nvSpPr>
      <xdr:spPr>
        <a:xfrm>
          <a:off x="28342777" y="7571925"/>
          <a:ext cx="371475" cy="266700"/>
        </a:xfrm>
        <a:prstGeom prst="rect">
          <a:avLst/>
        </a:prstGeom>
        <a:solidFill>
          <a:schemeClr val="bg1"/>
        </a:solidFill>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marL="0" indent="0" algn="l"/>
          <a:r>
            <a:rPr lang="es-CO" sz="1100" b="1">
              <a:solidFill>
                <a:schemeClr val="tx1"/>
              </a:solidFill>
              <a:latin typeface="+mn-lt"/>
              <a:ea typeface="+mn-ea"/>
              <a:cs typeface="+mn-cs"/>
            </a:rPr>
            <a:t>SI</a:t>
          </a:r>
        </a:p>
      </xdr:txBody>
    </xdr:sp>
    <xdr:clientData/>
  </xdr:twoCellAnchor>
  <xdr:twoCellAnchor>
    <xdr:from>
      <xdr:col>38</xdr:col>
      <xdr:colOff>577380</xdr:colOff>
      <xdr:row>40</xdr:row>
      <xdr:rowOff>86180</xdr:rowOff>
    </xdr:from>
    <xdr:to>
      <xdr:col>39</xdr:col>
      <xdr:colOff>81422</xdr:colOff>
      <xdr:row>43</xdr:row>
      <xdr:rowOff>0</xdr:rowOff>
    </xdr:to>
    <xdr:cxnSp macro="">
      <xdr:nvCxnSpPr>
        <xdr:cNvPr id="19" name="Conector: angular 18">
          <a:extLst>
            <a:ext uri="{FF2B5EF4-FFF2-40B4-BE49-F238E27FC236}">
              <a16:creationId xmlns:a16="http://schemas.microsoft.com/office/drawing/2014/main" id="{A4D17C30-E7F1-4C1F-8476-640773D2608B}"/>
            </a:ext>
          </a:extLst>
        </xdr:cNvPr>
        <xdr:cNvCxnSpPr>
          <a:stCxn id="16" idx="3"/>
          <a:endCxn id="20" idx="0"/>
        </xdr:cNvCxnSpPr>
      </xdr:nvCxnSpPr>
      <xdr:spPr>
        <a:xfrm>
          <a:off x="28266555" y="8191955"/>
          <a:ext cx="266042" cy="485320"/>
        </a:xfrm>
        <a:prstGeom prst="bentConnector2">
          <a:avLst/>
        </a:prstGeom>
        <a:ln>
          <a:solidFill>
            <a:srgbClr val="9966FF"/>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38</xdr:col>
      <xdr:colOff>657684</xdr:colOff>
      <xdr:row>43</xdr:row>
      <xdr:rowOff>0</xdr:rowOff>
    </xdr:from>
    <xdr:to>
      <xdr:col>39</xdr:col>
      <xdr:colOff>267159</xdr:colOff>
      <xdr:row>44</xdr:row>
      <xdr:rowOff>26310</xdr:rowOff>
    </xdr:to>
    <xdr:sp macro="" textlink="">
      <xdr:nvSpPr>
        <xdr:cNvPr id="20" name="Rectángulo 19">
          <a:extLst>
            <a:ext uri="{FF2B5EF4-FFF2-40B4-BE49-F238E27FC236}">
              <a16:creationId xmlns:a16="http://schemas.microsoft.com/office/drawing/2014/main" id="{1A4580A8-AF0C-456C-A9E2-6F3C339580B4}"/>
            </a:ext>
          </a:extLst>
        </xdr:cNvPr>
        <xdr:cNvSpPr/>
      </xdr:nvSpPr>
      <xdr:spPr>
        <a:xfrm>
          <a:off x="28346859" y="8677275"/>
          <a:ext cx="371475" cy="216810"/>
        </a:xfrm>
        <a:prstGeom prst="rect">
          <a:avLst/>
        </a:prstGeom>
        <a:solidFill>
          <a:schemeClr val="bg1"/>
        </a:solidFill>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marL="0" indent="0" algn="l"/>
          <a:r>
            <a:rPr lang="es-CO" sz="1100" b="1">
              <a:solidFill>
                <a:schemeClr val="tx1"/>
              </a:solidFill>
              <a:latin typeface="+mn-lt"/>
              <a:ea typeface="+mn-ea"/>
              <a:cs typeface="+mn-cs"/>
            </a:rPr>
            <a:t>NO</a:t>
          </a:r>
        </a:p>
      </xdr:txBody>
    </xdr:sp>
    <xdr:clientData/>
  </xdr:twoCellAnchor>
  <xdr:twoCellAnchor>
    <xdr:from>
      <xdr:col>32</xdr:col>
      <xdr:colOff>695303</xdr:colOff>
      <xdr:row>40</xdr:row>
      <xdr:rowOff>90716</xdr:rowOff>
    </xdr:from>
    <xdr:to>
      <xdr:col>33</xdr:col>
      <xdr:colOff>136078</xdr:colOff>
      <xdr:row>40</xdr:row>
      <xdr:rowOff>91849</xdr:rowOff>
    </xdr:to>
    <xdr:cxnSp macro="">
      <xdr:nvCxnSpPr>
        <xdr:cNvPr id="21" name="Conector recto de flecha 20">
          <a:extLst>
            <a:ext uri="{FF2B5EF4-FFF2-40B4-BE49-F238E27FC236}">
              <a16:creationId xmlns:a16="http://schemas.microsoft.com/office/drawing/2014/main" id="{A3238D52-ABD9-4940-A0E6-A660604B9548}"/>
            </a:ext>
          </a:extLst>
        </xdr:cNvPr>
        <xdr:cNvCxnSpPr>
          <a:cxnSpLocks/>
          <a:stCxn id="13" idx="3"/>
          <a:endCxn id="14" idx="1"/>
        </xdr:cNvCxnSpPr>
      </xdr:nvCxnSpPr>
      <xdr:spPr>
        <a:xfrm>
          <a:off x="23812478" y="8196491"/>
          <a:ext cx="202775" cy="1133"/>
        </a:xfrm>
        <a:prstGeom prst="straightConnector1">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34</xdr:col>
      <xdr:colOff>634078</xdr:colOff>
      <xdr:row>40</xdr:row>
      <xdr:rowOff>91849</xdr:rowOff>
    </xdr:from>
    <xdr:to>
      <xdr:col>35</xdr:col>
      <xdr:colOff>111130</xdr:colOff>
      <xdr:row>40</xdr:row>
      <xdr:rowOff>95250</xdr:rowOff>
    </xdr:to>
    <xdr:cxnSp macro="">
      <xdr:nvCxnSpPr>
        <xdr:cNvPr id="22" name="Conector recto de flecha 21">
          <a:extLst>
            <a:ext uri="{FF2B5EF4-FFF2-40B4-BE49-F238E27FC236}">
              <a16:creationId xmlns:a16="http://schemas.microsoft.com/office/drawing/2014/main" id="{BAF5EEA4-35EE-4DBD-8AE5-11FE0985516C}"/>
            </a:ext>
          </a:extLst>
        </xdr:cNvPr>
        <xdr:cNvCxnSpPr>
          <a:cxnSpLocks/>
          <a:stCxn id="14" idx="3"/>
          <a:endCxn id="15" idx="1"/>
        </xdr:cNvCxnSpPr>
      </xdr:nvCxnSpPr>
      <xdr:spPr>
        <a:xfrm>
          <a:off x="25275253" y="8197624"/>
          <a:ext cx="239052" cy="3401"/>
        </a:xfrm>
        <a:prstGeom prst="straightConnector1">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36</xdr:col>
      <xdr:colOff>609130</xdr:colOff>
      <xdr:row>40</xdr:row>
      <xdr:rowOff>86180</xdr:rowOff>
    </xdr:from>
    <xdr:to>
      <xdr:col>37</xdr:col>
      <xdr:colOff>79380</xdr:colOff>
      <xdr:row>40</xdr:row>
      <xdr:rowOff>95250</xdr:rowOff>
    </xdr:to>
    <xdr:cxnSp macro="">
      <xdr:nvCxnSpPr>
        <xdr:cNvPr id="23" name="Conector recto de flecha 22">
          <a:extLst>
            <a:ext uri="{FF2B5EF4-FFF2-40B4-BE49-F238E27FC236}">
              <a16:creationId xmlns:a16="http://schemas.microsoft.com/office/drawing/2014/main" id="{93D0C5CB-6972-416F-8784-D4CE85BEF9CA}"/>
            </a:ext>
          </a:extLst>
        </xdr:cNvPr>
        <xdr:cNvCxnSpPr>
          <a:cxnSpLocks/>
          <a:stCxn id="15" idx="3"/>
          <a:endCxn id="16" idx="1"/>
        </xdr:cNvCxnSpPr>
      </xdr:nvCxnSpPr>
      <xdr:spPr>
        <a:xfrm flipV="1">
          <a:off x="26774305" y="8191955"/>
          <a:ext cx="232250" cy="9070"/>
        </a:xfrm>
        <a:prstGeom prst="straightConnector1">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39</xdr:col>
      <xdr:colOff>414266</xdr:colOff>
      <xdr:row>43</xdr:row>
      <xdr:rowOff>70680</xdr:rowOff>
    </xdr:from>
    <xdr:to>
      <xdr:col>41</xdr:col>
      <xdr:colOff>150266</xdr:colOff>
      <xdr:row>48</xdr:row>
      <xdr:rowOff>74083</xdr:rowOff>
    </xdr:to>
    <xdr:sp macro="" textlink="">
      <xdr:nvSpPr>
        <xdr:cNvPr id="24" name="Rectángulo: esquinas redondeadas 23">
          <a:extLst>
            <a:ext uri="{FF2B5EF4-FFF2-40B4-BE49-F238E27FC236}">
              <a16:creationId xmlns:a16="http://schemas.microsoft.com/office/drawing/2014/main" id="{6FEDB835-26AC-4B09-BC30-9D7CC8AB2BA6}"/>
            </a:ext>
          </a:extLst>
        </xdr:cNvPr>
        <xdr:cNvSpPr/>
      </xdr:nvSpPr>
      <xdr:spPr>
        <a:xfrm>
          <a:off x="28865441" y="8747955"/>
          <a:ext cx="1260000" cy="955903"/>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Un intento adicional por  integrar la lista de precalificados</a:t>
          </a:r>
          <a:endParaRPr lang="es-CO" sz="1100">
            <a:solidFill>
              <a:schemeClr val="dk1"/>
            </a:solidFill>
            <a:latin typeface="+mn-lt"/>
            <a:ea typeface="+mn-ea"/>
            <a:cs typeface="+mn-cs"/>
          </a:endParaRPr>
        </a:p>
      </xdr:txBody>
    </xdr:sp>
    <xdr:clientData/>
  </xdr:twoCellAnchor>
  <xdr:twoCellAnchor>
    <xdr:from>
      <xdr:col>32</xdr:col>
      <xdr:colOff>65303</xdr:colOff>
      <xdr:row>45</xdr:row>
      <xdr:rowOff>31751</xdr:rowOff>
    </xdr:from>
    <xdr:to>
      <xdr:col>40</xdr:col>
      <xdr:colOff>282266</xdr:colOff>
      <xdr:row>48</xdr:row>
      <xdr:rowOff>74084</xdr:rowOff>
    </xdr:to>
    <xdr:cxnSp macro="">
      <xdr:nvCxnSpPr>
        <xdr:cNvPr id="25" name="Conector: angular 24">
          <a:extLst>
            <a:ext uri="{FF2B5EF4-FFF2-40B4-BE49-F238E27FC236}">
              <a16:creationId xmlns:a16="http://schemas.microsoft.com/office/drawing/2014/main" id="{F533DD9D-F9AE-454C-8BC5-D7C0902776D6}"/>
            </a:ext>
          </a:extLst>
        </xdr:cNvPr>
        <xdr:cNvCxnSpPr>
          <a:stCxn id="24" idx="2"/>
          <a:endCxn id="13" idx="2"/>
        </xdr:cNvCxnSpPr>
      </xdr:nvCxnSpPr>
      <xdr:spPr>
        <a:xfrm rot="5400000" flipH="1">
          <a:off x="26032043" y="6240461"/>
          <a:ext cx="613833" cy="6312963"/>
        </a:xfrm>
        <a:prstGeom prst="bentConnector3">
          <a:avLst>
            <a:gd name="adj1" fmla="val -37241"/>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29</xdr:col>
      <xdr:colOff>210913</xdr:colOff>
      <xdr:row>35</xdr:row>
      <xdr:rowOff>104322</xdr:rowOff>
    </xdr:from>
    <xdr:to>
      <xdr:col>30</xdr:col>
      <xdr:colOff>708913</xdr:colOff>
      <xdr:row>44</xdr:row>
      <xdr:rowOff>63500</xdr:rowOff>
    </xdr:to>
    <xdr:sp macro="" textlink="">
      <xdr:nvSpPr>
        <xdr:cNvPr id="26" name="Rectángulo: esquinas redondeadas 25">
          <a:extLst>
            <a:ext uri="{FF2B5EF4-FFF2-40B4-BE49-F238E27FC236}">
              <a16:creationId xmlns:a16="http://schemas.microsoft.com/office/drawing/2014/main" id="{16C27407-5E97-4EE5-981B-D470F5755BE0}"/>
            </a:ext>
          </a:extLst>
        </xdr:cNvPr>
        <xdr:cNvSpPr/>
      </xdr:nvSpPr>
      <xdr:spPr>
        <a:xfrm>
          <a:off x="21042088" y="7257597"/>
          <a:ext cx="1260000" cy="1673678"/>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Selección del proponente por el procedimiento de selección abreviada de menor cuantía por precalificación</a:t>
          </a:r>
          <a:endParaRPr lang="es-CO" sz="1100">
            <a:solidFill>
              <a:schemeClr val="dk1"/>
            </a:solidFill>
            <a:latin typeface="+mn-lt"/>
            <a:ea typeface="+mn-ea"/>
            <a:cs typeface="+mn-cs"/>
          </a:endParaRPr>
        </a:p>
      </xdr:txBody>
    </xdr:sp>
    <xdr:clientData/>
  </xdr:twoCellAnchor>
  <xdr:twoCellAnchor>
    <xdr:from>
      <xdr:col>9</xdr:col>
      <xdr:colOff>534090</xdr:colOff>
      <xdr:row>41</xdr:row>
      <xdr:rowOff>167821</xdr:rowOff>
    </xdr:from>
    <xdr:to>
      <xdr:col>11</xdr:col>
      <xdr:colOff>302768</xdr:colOff>
      <xdr:row>44</xdr:row>
      <xdr:rowOff>127000</xdr:rowOff>
    </xdr:to>
    <xdr:sp macro="" textlink="">
      <xdr:nvSpPr>
        <xdr:cNvPr id="27" name="Rectángulo: esquinas redondeadas 26">
          <a:extLst>
            <a:ext uri="{FF2B5EF4-FFF2-40B4-BE49-F238E27FC236}">
              <a16:creationId xmlns:a16="http://schemas.microsoft.com/office/drawing/2014/main" id="{9145DC3A-D7C8-4267-A1B7-34BC36563E16}"/>
            </a:ext>
          </a:extLst>
        </xdr:cNvPr>
        <xdr:cNvSpPr/>
      </xdr:nvSpPr>
      <xdr:spPr>
        <a:xfrm>
          <a:off x="7220640" y="8464096"/>
          <a:ext cx="1292678" cy="530679"/>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marL="0" indent="0" algn="ctr"/>
          <a:r>
            <a:rPr lang="es-ES" sz="1100">
              <a:solidFill>
                <a:schemeClr val="dk1"/>
              </a:solidFill>
              <a:latin typeface="+mn-lt"/>
              <a:ea typeface="+mn-ea"/>
              <a:cs typeface="+mn-cs"/>
            </a:rPr>
            <a:t>El</a:t>
          </a:r>
          <a:r>
            <a:rPr lang="es-ES" sz="1100" baseline="0">
              <a:solidFill>
                <a:schemeClr val="dk1"/>
              </a:solidFill>
              <a:latin typeface="+mn-lt"/>
              <a:ea typeface="+mn-ea"/>
              <a:cs typeface="+mn-cs"/>
            </a:rPr>
            <a:t> proyecto requiere recursos públicos?</a:t>
          </a:r>
          <a:endParaRPr lang="es-CO" sz="1100">
            <a:solidFill>
              <a:schemeClr val="dk1"/>
            </a:solidFill>
            <a:latin typeface="+mn-lt"/>
            <a:ea typeface="+mn-ea"/>
            <a:cs typeface="+mn-cs"/>
          </a:endParaRPr>
        </a:p>
      </xdr:txBody>
    </xdr:sp>
    <xdr:clientData/>
  </xdr:twoCellAnchor>
  <xdr:twoCellAnchor>
    <xdr:from>
      <xdr:col>11</xdr:col>
      <xdr:colOff>302768</xdr:colOff>
      <xdr:row>33</xdr:row>
      <xdr:rowOff>78014</xdr:rowOff>
    </xdr:from>
    <xdr:to>
      <xdr:col>12</xdr:col>
      <xdr:colOff>337916</xdr:colOff>
      <xdr:row>43</xdr:row>
      <xdr:rowOff>0</xdr:rowOff>
    </xdr:to>
    <xdr:cxnSp macro="">
      <xdr:nvCxnSpPr>
        <xdr:cNvPr id="28" name="Conector: angular 27">
          <a:extLst>
            <a:ext uri="{FF2B5EF4-FFF2-40B4-BE49-F238E27FC236}">
              <a16:creationId xmlns:a16="http://schemas.microsoft.com/office/drawing/2014/main" id="{5ABC8BD7-13B1-4319-A094-1F6AF309B57E}"/>
            </a:ext>
          </a:extLst>
        </xdr:cNvPr>
        <xdr:cNvCxnSpPr>
          <a:stCxn id="27" idx="3"/>
          <a:endCxn id="29" idx="1"/>
        </xdr:cNvCxnSpPr>
      </xdr:nvCxnSpPr>
      <xdr:spPr>
        <a:xfrm flipV="1">
          <a:off x="8513318" y="6850289"/>
          <a:ext cx="463773" cy="1826986"/>
        </a:xfrm>
        <a:prstGeom prst="bentConnector3">
          <a:avLst>
            <a:gd name="adj1" fmla="val 50000"/>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337916</xdr:colOff>
      <xdr:row>32</xdr:row>
      <xdr:rowOff>135164</xdr:rowOff>
    </xdr:from>
    <xdr:to>
      <xdr:col>13</xdr:col>
      <xdr:colOff>280091</xdr:colOff>
      <xdr:row>34</xdr:row>
      <xdr:rowOff>20864</xdr:rowOff>
    </xdr:to>
    <xdr:sp macro="" textlink="">
      <xdr:nvSpPr>
        <xdr:cNvPr id="29" name="Rectángulo 28">
          <a:extLst>
            <a:ext uri="{FF2B5EF4-FFF2-40B4-BE49-F238E27FC236}">
              <a16:creationId xmlns:a16="http://schemas.microsoft.com/office/drawing/2014/main" id="{36F5E025-67EA-487F-B66B-4E9F36F4D20E}"/>
            </a:ext>
          </a:extLst>
        </xdr:cNvPr>
        <xdr:cNvSpPr/>
      </xdr:nvSpPr>
      <xdr:spPr>
        <a:xfrm>
          <a:off x="8977091" y="6716939"/>
          <a:ext cx="370800" cy="266700"/>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s-CO" sz="1100" b="1"/>
            <a:t>SI</a:t>
          </a:r>
        </a:p>
      </xdr:txBody>
    </xdr:sp>
    <xdr:clientData/>
  </xdr:twoCellAnchor>
  <xdr:twoCellAnchor>
    <xdr:from>
      <xdr:col>11</xdr:col>
      <xdr:colOff>302768</xdr:colOff>
      <xdr:row>43</xdr:row>
      <xdr:rowOff>0</xdr:rowOff>
    </xdr:from>
    <xdr:to>
      <xdr:col>12</xdr:col>
      <xdr:colOff>336102</xdr:colOff>
      <xdr:row>56</xdr:row>
      <xdr:rowOff>31314</xdr:rowOff>
    </xdr:to>
    <xdr:cxnSp macro="">
      <xdr:nvCxnSpPr>
        <xdr:cNvPr id="30" name="Conector: angular 29">
          <a:extLst>
            <a:ext uri="{FF2B5EF4-FFF2-40B4-BE49-F238E27FC236}">
              <a16:creationId xmlns:a16="http://schemas.microsoft.com/office/drawing/2014/main" id="{46737FCC-4C40-485E-A6D4-9DB90F3970B9}"/>
            </a:ext>
          </a:extLst>
        </xdr:cNvPr>
        <xdr:cNvCxnSpPr>
          <a:stCxn id="27" idx="3"/>
          <a:endCxn id="31" idx="1"/>
        </xdr:cNvCxnSpPr>
      </xdr:nvCxnSpPr>
      <xdr:spPr>
        <a:xfrm>
          <a:off x="8513318" y="8677275"/>
          <a:ext cx="461959" cy="2507814"/>
        </a:xfrm>
        <a:prstGeom prst="bentConnector3">
          <a:avLst>
            <a:gd name="adj1" fmla="val 50000"/>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336102</xdr:colOff>
      <xdr:row>55</xdr:row>
      <xdr:rowOff>88464</xdr:rowOff>
    </xdr:from>
    <xdr:to>
      <xdr:col>13</xdr:col>
      <xdr:colOff>278277</xdr:colOff>
      <xdr:row>56</xdr:row>
      <xdr:rowOff>164664</xdr:rowOff>
    </xdr:to>
    <xdr:sp macro="" textlink="">
      <xdr:nvSpPr>
        <xdr:cNvPr id="31" name="Rectángulo 30">
          <a:extLst>
            <a:ext uri="{FF2B5EF4-FFF2-40B4-BE49-F238E27FC236}">
              <a16:creationId xmlns:a16="http://schemas.microsoft.com/office/drawing/2014/main" id="{07BFE882-2853-4551-8AFC-2F20FF246350}"/>
            </a:ext>
          </a:extLst>
        </xdr:cNvPr>
        <xdr:cNvSpPr/>
      </xdr:nvSpPr>
      <xdr:spPr>
        <a:xfrm>
          <a:off x="8975277" y="11051739"/>
          <a:ext cx="370800" cy="266700"/>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lang="es-CO" sz="1100" b="1"/>
            <a:t>NO</a:t>
          </a:r>
        </a:p>
      </xdr:txBody>
    </xdr:sp>
    <xdr:clientData/>
  </xdr:twoCellAnchor>
  <xdr:twoCellAnchor>
    <xdr:from>
      <xdr:col>18</xdr:col>
      <xdr:colOff>182221</xdr:colOff>
      <xdr:row>31</xdr:row>
      <xdr:rowOff>120309</xdr:rowOff>
    </xdr:from>
    <xdr:to>
      <xdr:col>19</xdr:col>
      <xdr:colOff>363421</xdr:colOff>
      <xdr:row>35</xdr:row>
      <xdr:rowOff>44109</xdr:rowOff>
    </xdr:to>
    <xdr:sp macro="" textlink="">
      <xdr:nvSpPr>
        <xdr:cNvPr id="32" name="Rectángulo: esquinas redondeadas 31">
          <a:extLst>
            <a:ext uri="{FF2B5EF4-FFF2-40B4-BE49-F238E27FC236}">
              <a16:creationId xmlns:a16="http://schemas.microsoft.com/office/drawing/2014/main" id="{DD345B73-076A-4CB7-B15D-10A0A4AE39BF}"/>
            </a:ext>
          </a:extLst>
        </xdr:cNvPr>
        <xdr:cNvSpPr/>
      </xdr:nvSpPr>
      <xdr:spPr>
        <a:xfrm>
          <a:off x="13060021" y="6511584"/>
          <a:ext cx="943200" cy="6858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Ministerio de planeación</a:t>
          </a:r>
        </a:p>
      </xdr:txBody>
    </xdr:sp>
    <xdr:clientData/>
  </xdr:twoCellAnchor>
  <xdr:twoCellAnchor>
    <xdr:from>
      <xdr:col>17</xdr:col>
      <xdr:colOff>679909</xdr:colOff>
      <xdr:row>25</xdr:row>
      <xdr:rowOff>40937</xdr:rowOff>
    </xdr:from>
    <xdr:to>
      <xdr:col>18</xdr:col>
      <xdr:colOff>289384</xdr:colOff>
      <xdr:row>26</xdr:row>
      <xdr:rowOff>117137</xdr:rowOff>
    </xdr:to>
    <xdr:sp macro="" textlink="">
      <xdr:nvSpPr>
        <xdr:cNvPr id="33" name="Rectángulo 32">
          <a:extLst>
            <a:ext uri="{FF2B5EF4-FFF2-40B4-BE49-F238E27FC236}">
              <a16:creationId xmlns:a16="http://schemas.microsoft.com/office/drawing/2014/main" id="{E433D9EF-5EC2-4C03-95B5-7CD7EB7E4F01}"/>
            </a:ext>
          </a:extLst>
        </xdr:cNvPr>
        <xdr:cNvSpPr/>
      </xdr:nvSpPr>
      <xdr:spPr>
        <a:xfrm>
          <a:off x="12795709" y="5289212"/>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19</xdr:col>
      <xdr:colOff>170316</xdr:colOff>
      <xdr:row>25</xdr:row>
      <xdr:rowOff>25061</xdr:rowOff>
    </xdr:from>
    <xdr:to>
      <xdr:col>19</xdr:col>
      <xdr:colOff>541791</xdr:colOff>
      <xdr:row>26</xdr:row>
      <xdr:rowOff>101261</xdr:rowOff>
    </xdr:to>
    <xdr:sp macro="" textlink="">
      <xdr:nvSpPr>
        <xdr:cNvPr id="34" name="Rectángulo 33">
          <a:extLst>
            <a:ext uri="{FF2B5EF4-FFF2-40B4-BE49-F238E27FC236}">
              <a16:creationId xmlns:a16="http://schemas.microsoft.com/office/drawing/2014/main" id="{D1CC26FD-E922-4303-8923-8E56A06CFF3E}"/>
            </a:ext>
          </a:extLst>
        </xdr:cNvPr>
        <xdr:cNvSpPr/>
      </xdr:nvSpPr>
      <xdr:spPr>
        <a:xfrm>
          <a:off x="13810116" y="5273336"/>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19</xdr:col>
      <xdr:colOff>453683</xdr:colOff>
      <xdr:row>30</xdr:row>
      <xdr:rowOff>113958</xdr:rowOff>
    </xdr:from>
    <xdr:to>
      <xdr:col>20</xdr:col>
      <xdr:colOff>634883</xdr:colOff>
      <xdr:row>35</xdr:row>
      <xdr:rowOff>138906</xdr:rowOff>
    </xdr:to>
    <xdr:sp macro="" textlink="">
      <xdr:nvSpPr>
        <xdr:cNvPr id="35" name="Rectángulo: esquinas redondeadas 34">
          <a:extLst>
            <a:ext uri="{FF2B5EF4-FFF2-40B4-BE49-F238E27FC236}">
              <a16:creationId xmlns:a16="http://schemas.microsoft.com/office/drawing/2014/main" id="{FCF34B4C-A052-4686-A1D5-6F23FB553763}"/>
            </a:ext>
          </a:extLst>
        </xdr:cNvPr>
        <xdr:cNvSpPr/>
      </xdr:nvSpPr>
      <xdr:spPr>
        <a:xfrm>
          <a:off x="14093483" y="6314733"/>
          <a:ext cx="943200" cy="977448"/>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Unidad nacional de gestión de riesgo</a:t>
          </a:r>
        </a:p>
      </xdr:txBody>
    </xdr:sp>
    <xdr:clientData/>
  </xdr:twoCellAnchor>
  <xdr:twoCellAnchor>
    <xdr:from>
      <xdr:col>19</xdr:col>
      <xdr:colOff>541791</xdr:colOff>
      <xdr:row>25</xdr:row>
      <xdr:rowOff>158411</xdr:rowOff>
    </xdr:from>
    <xdr:to>
      <xdr:col>19</xdr:col>
      <xdr:colOff>738187</xdr:colOff>
      <xdr:row>30</xdr:row>
      <xdr:rowOff>119062</xdr:rowOff>
    </xdr:to>
    <xdr:cxnSp macro="">
      <xdr:nvCxnSpPr>
        <xdr:cNvPr id="36" name="Conector: angular 35">
          <a:extLst>
            <a:ext uri="{FF2B5EF4-FFF2-40B4-BE49-F238E27FC236}">
              <a16:creationId xmlns:a16="http://schemas.microsoft.com/office/drawing/2014/main" id="{004C3474-6D18-4165-BB71-F2DCB61DBD19}"/>
            </a:ext>
          </a:extLst>
        </xdr:cNvPr>
        <xdr:cNvCxnSpPr>
          <a:cxnSpLocks/>
          <a:stCxn id="34" idx="3"/>
        </xdr:cNvCxnSpPr>
      </xdr:nvCxnSpPr>
      <xdr:spPr>
        <a:xfrm>
          <a:off x="14181591" y="5406686"/>
          <a:ext cx="196396" cy="913151"/>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18</xdr:col>
      <xdr:colOff>373514</xdr:colOff>
      <xdr:row>23</xdr:row>
      <xdr:rowOff>39458</xdr:rowOff>
    </xdr:from>
    <xdr:to>
      <xdr:col>18</xdr:col>
      <xdr:colOff>744989</xdr:colOff>
      <xdr:row>24</xdr:row>
      <xdr:rowOff>122462</xdr:rowOff>
    </xdr:to>
    <xdr:sp macro="" textlink="">
      <xdr:nvSpPr>
        <xdr:cNvPr id="37" name="Rectángulo 36">
          <a:extLst>
            <a:ext uri="{FF2B5EF4-FFF2-40B4-BE49-F238E27FC236}">
              <a16:creationId xmlns:a16="http://schemas.microsoft.com/office/drawing/2014/main" id="{B4CA3983-7792-49FE-BE5A-793329598249}"/>
            </a:ext>
          </a:extLst>
        </xdr:cNvPr>
        <xdr:cNvSpPr/>
      </xdr:nvSpPr>
      <xdr:spPr>
        <a:xfrm>
          <a:off x="13251314" y="4906733"/>
          <a:ext cx="371475" cy="27350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20</xdr:col>
      <xdr:colOff>419551</xdr:colOff>
      <xdr:row>23</xdr:row>
      <xdr:rowOff>129833</xdr:rowOff>
    </xdr:from>
    <xdr:to>
      <xdr:col>21</xdr:col>
      <xdr:colOff>29026</xdr:colOff>
      <xdr:row>25</xdr:row>
      <xdr:rowOff>15533</xdr:rowOff>
    </xdr:to>
    <xdr:sp macro="" textlink="">
      <xdr:nvSpPr>
        <xdr:cNvPr id="38" name="Rectángulo 37">
          <a:extLst>
            <a:ext uri="{FF2B5EF4-FFF2-40B4-BE49-F238E27FC236}">
              <a16:creationId xmlns:a16="http://schemas.microsoft.com/office/drawing/2014/main" id="{3B117B3F-1743-474A-B4A5-F8EB01FB8372}"/>
            </a:ext>
          </a:extLst>
        </xdr:cNvPr>
        <xdr:cNvSpPr/>
      </xdr:nvSpPr>
      <xdr:spPr>
        <a:xfrm>
          <a:off x="14821351" y="4997108"/>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20</xdr:col>
      <xdr:colOff>297657</xdr:colOff>
      <xdr:row>24</xdr:row>
      <xdr:rowOff>72682</xdr:rowOff>
    </xdr:from>
    <xdr:to>
      <xdr:col>20</xdr:col>
      <xdr:colOff>419552</xdr:colOff>
      <xdr:row>30</xdr:row>
      <xdr:rowOff>95249</xdr:rowOff>
    </xdr:to>
    <xdr:cxnSp macro="">
      <xdr:nvCxnSpPr>
        <xdr:cNvPr id="39" name="Conector: angular 38">
          <a:extLst>
            <a:ext uri="{FF2B5EF4-FFF2-40B4-BE49-F238E27FC236}">
              <a16:creationId xmlns:a16="http://schemas.microsoft.com/office/drawing/2014/main" id="{02AE00B9-A775-48EB-9DF3-D0347AA32AC7}"/>
            </a:ext>
          </a:extLst>
        </xdr:cNvPr>
        <xdr:cNvCxnSpPr>
          <a:stCxn id="38" idx="1"/>
        </xdr:cNvCxnSpPr>
      </xdr:nvCxnSpPr>
      <xdr:spPr>
        <a:xfrm rot="10800000" flipV="1">
          <a:off x="14699457" y="5130457"/>
          <a:ext cx="121895" cy="1165567"/>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18</xdr:col>
      <xdr:colOff>744989</xdr:colOff>
      <xdr:row>23</xdr:row>
      <xdr:rowOff>176210</xdr:rowOff>
    </xdr:from>
    <xdr:to>
      <xdr:col>20</xdr:col>
      <xdr:colOff>163283</xdr:colOff>
      <xdr:row>30</xdr:row>
      <xdr:rowOff>113958</xdr:rowOff>
    </xdr:to>
    <xdr:cxnSp macro="">
      <xdr:nvCxnSpPr>
        <xdr:cNvPr id="40" name="Conector: angular 39">
          <a:extLst>
            <a:ext uri="{FF2B5EF4-FFF2-40B4-BE49-F238E27FC236}">
              <a16:creationId xmlns:a16="http://schemas.microsoft.com/office/drawing/2014/main" id="{F8628BD1-342E-4838-9F6C-B7D1397D66C7}"/>
            </a:ext>
          </a:extLst>
        </xdr:cNvPr>
        <xdr:cNvCxnSpPr>
          <a:stCxn id="35" idx="0"/>
          <a:endCxn id="37" idx="3"/>
        </xdr:cNvCxnSpPr>
      </xdr:nvCxnSpPr>
      <xdr:spPr>
        <a:xfrm rot="16200000" flipV="1">
          <a:off x="13458312" y="5207962"/>
          <a:ext cx="1271248" cy="942294"/>
        </a:xfrm>
        <a:prstGeom prst="bentConnector2">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246348</xdr:colOff>
      <xdr:row>23</xdr:row>
      <xdr:rowOff>176209</xdr:rowOff>
    </xdr:from>
    <xdr:to>
      <xdr:col>18</xdr:col>
      <xdr:colOff>373515</xdr:colOff>
      <xdr:row>26</xdr:row>
      <xdr:rowOff>174050</xdr:rowOff>
    </xdr:to>
    <xdr:cxnSp macro="">
      <xdr:nvCxnSpPr>
        <xdr:cNvPr id="41" name="Conector: angular 40">
          <a:extLst>
            <a:ext uri="{FF2B5EF4-FFF2-40B4-BE49-F238E27FC236}">
              <a16:creationId xmlns:a16="http://schemas.microsoft.com/office/drawing/2014/main" id="{EF882D44-00C8-4F7F-8ACB-72C917E467F6}"/>
            </a:ext>
          </a:extLst>
        </xdr:cNvPr>
        <xdr:cNvCxnSpPr>
          <a:stCxn id="37" idx="1"/>
          <a:endCxn id="7" idx="0"/>
        </xdr:cNvCxnSpPr>
      </xdr:nvCxnSpPr>
      <xdr:spPr>
        <a:xfrm rot="10800000" flipV="1">
          <a:off x="12362148" y="5043484"/>
          <a:ext cx="889167" cy="569341"/>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20</xdr:col>
      <xdr:colOff>697364</xdr:colOff>
      <xdr:row>30</xdr:row>
      <xdr:rowOff>94114</xdr:rowOff>
    </xdr:from>
    <xdr:to>
      <xdr:col>22</xdr:col>
      <xdr:colOff>116564</xdr:colOff>
      <xdr:row>36</xdr:row>
      <xdr:rowOff>0</xdr:rowOff>
    </xdr:to>
    <xdr:sp macro="" textlink="">
      <xdr:nvSpPr>
        <xdr:cNvPr id="42" name="Rectángulo: esquinas redondeadas 41">
          <a:extLst>
            <a:ext uri="{FF2B5EF4-FFF2-40B4-BE49-F238E27FC236}">
              <a16:creationId xmlns:a16="http://schemas.microsoft.com/office/drawing/2014/main" id="{8912BBFE-B263-4E56-925F-CDE2E2523276}"/>
            </a:ext>
          </a:extLst>
        </xdr:cNvPr>
        <xdr:cNvSpPr/>
      </xdr:nvSpPr>
      <xdr:spPr>
        <a:xfrm>
          <a:off x="15099164" y="6294889"/>
          <a:ext cx="943200" cy="1048886"/>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Ministerio de hacienda y crédito publico</a:t>
          </a:r>
        </a:p>
      </xdr:txBody>
    </xdr:sp>
    <xdr:clientData/>
  </xdr:twoCellAnchor>
  <xdr:twoCellAnchor>
    <xdr:from>
      <xdr:col>19</xdr:col>
      <xdr:colOff>329858</xdr:colOff>
      <xdr:row>21</xdr:row>
      <xdr:rowOff>39571</xdr:rowOff>
    </xdr:from>
    <xdr:to>
      <xdr:col>19</xdr:col>
      <xdr:colOff>701333</xdr:colOff>
      <xdr:row>22</xdr:row>
      <xdr:rowOff>129379</xdr:rowOff>
    </xdr:to>
    <xdr:sp macro="" textlink="">
      <xdr:nvSpPr>
        <xdr:cNvPr id="43" name="Rectángulo 42">
          <a:extLst>
            <a:ext uri="{FF2B5EF4-FFF2-40B4-BE49-F238E27FC236}">
              <a16:creationId xmlns:a16="http://schemas.microsoft.com/office/drawing/2014/main" id="{AA79CC2B-51B5-469D-82FA-366D483C1993}"/>
            </a:ext>
          </a:extLst>
        </xdr:cNvPr>
        <xdr:cNvSpPr/>
      </xdr:nvSpPr>
      <xdr:spPr>
        <a:xfrm>
          <a:off x="13969658" y="4525846"/>
          <a:ext cx="371475" cy="280308"/>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21</xdr:col>
      <xdr:colOff>688633</xdr:colOff>
      <xdr:row>23</xdr:row>
      <xdr:rowOff>2833</xdr:rowOff>
    </xdr:from>
    <xdr:to>
      <xdr:col>22</xdr:col>
      <xdr:colOff>298108</xdr:colOff>
      <xdr:row>24</xdr:row>
      <xdr:rowOff>79033</xdr:rowOff>
    </xdr:to>
    <xdr:sp macro="" textlink="">
      <xdr:nvSpPr>
        <xdr:cNvPr id="44" name="Rectángulo 43">
          <a:extLst>
            <a:ext uri="{FF2B5EF4-FFF2-40B4-BE49-F238E27FC236}">
              <a16:creationId xmlns:a16="http://schemas.microsoft.com/office/drawing/2014/main" id="{891A0535-61D7-4936-A0C8-8D13C12615D1}"/>
            </a:ext>
          </a:extLst>
        </xdr:cNvPr>
        <xdr:cNvSpPr/>
      </xdr:nvSpPr>
      <xdr:spPr>
        <a:xfrm>
          <a:off x="15852433" y="4870108"/>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21</xdr:col>
      <xdr:colOff>559595</xdr:colOff>
      <xdr:row>23</xdr:row>
      <xdr:rowOff>136183</xdr:rowOff>
    </xdr:from>
    <xdr:to>
      <xdr:col>21</xdr:col>
      <xdr:colOff>688634</xdr:colOff>
      <xdr:row>30</xdr:row>
      <xdr:rowOff>95253</xdr:rowOff>
    </xdr:to>
    <xdr:cxnSp macro="">
      <xdr:nvCxnSpPr>
        <xdr:cNvPr id="45" name="Conector: angular 44">
          <a:extLst>
            <a:ext uri="{FF2B5EF4-FFF2-40B4-BE49-F238E27FC236}">
              <a16:creationId xmlns:a16="http://schemas.microsoft.com/office/drawing/2014/main" id="{23C46FE5-26E6-42A8-931D-9B8BBBBE5ABB}"/>
            </a:ext>
          </a:extLst>
        </xdr:cNvPr>
        <xdr:cNvCxnSpPr>
          <a:stCxn id="44" idx="1"/>
        </xdr:cNvCxnSpPr>
      </xdr:nvCxnSpPr>
      <xdr:spPr>
        <a:xfrm rot="10800000" flipV="1">
          <a:off x="15723395" y="5003458"/>
          <a:ext cx="129039" cy="1292570"/>
        </a:xfrm>
        <a:prstGeom prst="bentConnector2">
          <a:avLst/>
        </a:prstGeom>
        <a:ln>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701334</xdr:colOff>
      <xdr:row>21</xdr:row>
      <xdr:rowOff>179725</xdr:rowOff>
    </xdr:from>
    <xdr:to>
      <xdr:col>21</xdr:col>
      <xdr:colOff>406965</xdr:colOff>
      <xdr:row>30</xdr:row>
      <xdr:rowOff>94114</xdr:rowOff>
    </xdr:to>
    <xdr:cxnSp macro="">
      <xdr:nvCxnSpPr>
        <xdr:cNvPr id="46" name="Conector: angular 45">
          <a:extLst>
            <a:ext uri="{FF2B5EF4-FFF2-40B4-BE49-F238E27FC236}">
              <a16:creationId xmlns:a16="http://schemas.microsoft.com/office/drawing/2014/main" id="{7C7212C2-94C2-4F69-84E9-97FEF1F71190}"/>
            </a:ext>
          </a:extLst>
        </xdr:cNvPr>
        <xdr:cNvCxnSpPr>
          <a:stCxn id="42" idx="0"/>
          <a:endCxn id="43" idx="3"/>
        </xdr:cNvCxnSpPr>
      </xdr:nvCxnSpPr>
      <xdr:spPr>
        <a:xfrm rot="16200000" flipV="1">
          <a:off x="14141505" y="4865629"/>
          <a:ext cx="1628889" cy="1229631"/>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169636</xdr:colOff>
      <xdr:row>20</xdr:row>
      <xdr:rowOff>13154</xdr:rowOff>
    </xdr:from>
    <xdr:to>
      <xdr:col>22</xdr:col>
      <xdr:colOff>752929</xdr:colOff>
      <xdr:row>30</xdr:row>
      <xdr:rowOff>99901</xdr:rowOff>
    </xdr:to>
    <xdr:cxnSp macro="">
      <xdr:nvCxnSpPr>
        <xdr:cNvPr id="47" name="Conector: angular 46">
          <a:extLst>
            <a:ext uri="{FF2B5EF4-FFF2-40B4-BE49-F238E27FC236}">
              <a16:creationId xmlns:a16="http://schemas.microsoft.com/office/drawing/2014/main" id="{1B99C806-4A62-4FFF-B7AB-B28FC8CC8338}"/>
            </a:ext>
          </a:extLst>
        </xdr:cNvPr>
        <xdr:cNvCxnSpPr>
          <a:stCxn id="49" idx="0"/>
          <a:endCxn id="56" idx="3"/>
        </xdr:cNvCxnSpPr>
      </xdr:nvCxnSpPr>
      <xdr:spPr>
        <a:xfrm rot="16200000" flipV="1">
          <a:off x="15391209" y="5013156"/>
          <a:ext cx="1991747" cy="58329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289384</xdr:colOff>
      <xdr:row>25</xdr:row>
      <xdr:rowOff>150475</xdr:rowOff>
    </xdr:from>
    <xdr:to>
      <xdr:col>18</xdr:col>
      <xdr:colOff>464343</xdr:colOff>
      <xdr:row>31</xdr:row>
      <xdr:rowOff>119063</xdr:rowOff>
    </xdr:to>
    <xdr:cxnSp macro="">
      <xdr:nvCxnSpPr>
        <xdr:cNvPr id="48" name="Conector: angular 47">
          <a:extLst>
            <a:ext uri="{FF2B5EF4-FFF2-40B4-BE49-F238E27FC236}">
              <a16:creationId xmlns:a16="http://schemas.microsoft.com/office/drawing/2014/main" id="{5E28AE9A-114E-4043-85BE-D0229BDC9E3F}"/>
            </a:ext>
          </a:extLst>
        </xdr:cNvPr>
        <xdr:cNvCxnSpPr/>
      </xdr:nvCxnSpPr>
      <xdr:spPr>
        <a:xfrm rot="16200000" flipV="1">
          <a:off x="12698870" y="5867064"/>
          <a:ext cx="1111588" cy="174959"/>
        </a:xfrm>
        <a:prstGeom prst="bentConnector2">
          <a:avLst/>
        </a:prstGeom>
        <a:ln>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22</xdr:col>
      <xdr:colOff>196168</xdr:colOff>
      <xdr:row>30</xdr:row>
      <xdr:rowOff>99901</xdr:rowOff>
    </xdr:from>
    <xdr:to>
      <xdr:col>23</xdr:col>
      <xdr:colOff>547687</xdr:colOff>
      <xdr:row>35</xdr:row>
      <xdr:rowOff>123030</xdr:rowOff>
    </xdr:to>
    <xdr:sp macro="" textlink="">
      <xdr:nvSpPr>
        <xdr:cNvPr id="49" name="Rectángulo: esquinas redondeadas 48">
          <a:extLst>
            <a:ext uri="{FF2B5EF4-FFF2-40B4-BE49-F238E27FC236}">
              <a16:creationId xmlns:a16="http://schemas.microsoft.com/office/drawing/2014/main" id="{15F9FA57-FE36-41AA-AC58-A009CB5FC75A}"/>
            </a:ext>
          </a:extLst>
        </xdr:cNvPr>
        <xdr:cNvSpPr/>
      </xdr:nvSpPr>
      <xdr:spPr>
        <a:xfrm>
          <a:off x="16121968" y="6300676"/>
          <a:ext cx="1113519" cy="975629"/>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Departamento nacional de planeación</a:t>
          </a:r>
        </a:p>
      </xdr:txBody>
    </xdr:sp>
    <xdr:clientData/>
  </xdr:twoCellAnchor>
  <xdr:twoCellAnchor>
    <xdr:from>
      <xdr:col>18</xdr:col>
      <xdr:colOff>35719</xdr:colOff>
      <xdr:row>33</xdr:row>
      <xdr:rowOff>81073</xdr:rowOff>
    </xdr:from>
    <xdr:to>
      <xdr:col>18</xdr:col>
      <xdr:colOff>182221</xdr:colOff>
      <xdr:row>33</xdr:row>
      <xdr:rowOff>82209</xdr:rowOff>
    </xdr:to>
    <xdr:cxnSp macro="">
      <xdr:nvCxnSpPr>
        <xdr:cNvPr id="50" name="Conector recto de flecha 49">
          <a:extLst>
            <a:ext uri="{FF2B5EF4-FFF2-40B4-BE49-F238E27FC236}">
              <a16:creationId xmlns:a16="http://schemas.microsoft.com/office/drawing/2014/main" id="{35A08680-4FC4-43C8-A5E6-A69B1CE0A78E}"/>
            </a:ext>
          </a:extLst>
        </xdr:cNvPr>
        <xdr:cNvCxnSpPr>
          <a:cxnSpLocks/>
          <a:stCxn id="7" idx="3"/>
          <a:endCxn id="32" idx="1"/>
        </xdr:cNvCxnSpPr>
      </xdr:nvCxnSpPr>
      <xdr:spPr>
        <a:xfrm>
          <a:off x="12913519" y="6853348"/>
          <a:ext cx="146502" cy="1136"/>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246348</xdr:colOff>
      <xdr:row>21</xdr:row>
      <xdr:rowOff>179725</xdr:rowOff>
    </xdr:from>
    <xdr:to>
      <xdr:col>19</xdr:col>
      <xdr:colOff>329859</xdr:colOff>
      <xdr:row>26</xdr:row>
      <xdr:rowOff>174051</xdr:rowOff>
    </xdr:to>
    <xdr:cxnSp macro="">
      <xdr:nvCxnSpPr>
        <xdr:cNvPr id="51" name="Conector: angular 50">
          <a:extLst>
            <a:ext uri="{FF2B5EF4-FFF2-40B4-BE49-F238E27FC236}">
              <a16:creationId xmlns:a16="http://schemas.microsoft.com/office/drawing/2014/main" id="{A128A2EE-0A2D-4182-8F9B-77CBA450B751}"/>
            </a:ext>
          </a:extLst>
        </xdr:cNvPr>
        <xdr:cNvCxnSpPr>
          <a:stCxn id="43" idx="1"/>
          <a:endCxn id="7" idx="0"/>
        </xdr:cNvCxnSpPr>
      </xdr:nvCxnSpPr>
      <xdr:spPr>
        <a:xfrm rot="10800000" flipV="1">
          <a:off x="12362148" y="4666000"/>
          <a:ext cx="1607511" cy="946826"/>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246348</xdr:colOff>
      <xdr:row>20</xdr:row>
      <xdr:rowOff>13153</xdr:rowOff>
    </xdr:from>
    <xdr:to>
      <xdr:col>21</xdr:col>
      <xdr:colOff>560161</xdr:colOff>
      <xdr:row>26</xdr:row>
      <xdr:rowOff>174050</xdr:rowOff>
    </xdr:to>
    <xdr:cxnSp macro="">
      <xdr:nvCxnSpPr>
        <xdr:cNvPr id="52" name="Conector: angular 51">
          <a:extLst>
            <a:ext uri="{FF2B5EF4-FFF2-40B4-BE49-F238E27FC236}">
              <a16:creationId xmlns:a16="http://schemas.microsoft.com/office/drawing/2014/main" id="{F2A3FCE4-2C1E-4C66-A25B-993B34876EF1}"/>
            </a:ext>
          </a:extLst>
        </xdr:cNvPr>
        <xdr:cNvCxnSpPr>
          <a:stCxn id="56" idx="1"/>
          <a:endCxn id="7" idx="0"/>
        </xdr:cNvCxnSpPr>
      </xdr:nvCxnSpPr>
      <xdr:spPr>
        <a:xfrm rot="10800000" flipV="1">
          <a:off x="12362148" y="4308928"/>
          <a:ext cx="3361813" cy="1303897"/>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246347</xdr:colOff>
      <xdr:row>25</xdr:row>
      <xdr:rowOff>174287</xdr:rowOff>
    </xdr:from>
    <xdr:to>
      <xdr:col>17</xdr:col>
      <xdr:colOff>679909</xdr:colOff>
      <xdr:row>26</xdr:row>
      <xdr:rowOff>174051</xdr:rowOff>
    </xdr:to>
    <xdr:cxnSp macro="">
      <xdr:nvCxnSpPr>
        <xdr:cNvPr id="53" name="Conector: angular 52">
          <a:extLst>
            <a:ext uri="{FF2B5EF4-FFF2-40B4-BE49-F238E27FC236}">
              <a16:creationId xmlns:a16="http://schemas.microsoft.com/office/drawing/2014/main" id="{269D9B51-F9E2-48AF-BD45-1C39BAF74F03}"/>
            </a:ext>
          </a:extLst>
        </xdr:cNvPr>
        <xdr:cNvCxnSpPr>
          <a:stCxn id="33" idx="1"/>
          <a:endCxn id="7" idx="0"/>
        </xdr:cNvCxnSpPr>
      </xdr:nvCxnSpPr>
      <xdr:spPr>
        <a:xfrm rot="10800000" flipV="1">
          <a:off x="12362147" y="5422562"/>
          <a:ext cx="433562" cy="190264"/>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28</xdr:col>
      <xdr:colOff>240507</xdr:colOff>
      <xdr:row>21</xdr:row>
      <xdr:rowOff>151946</xdr:rowOff>
    </xdr:from>
    <xdr:to>
      <xdr:col>29</xdr:col>
      <xdr:colOff>186492</xdr:colOff>
      <xdr:row>21</xdr:row>
      <xdr:rowOff>153194</xdr:rowOff>
    </xdr:to>
    <xdr:cxnSp macro="">
      <xdr:nvCxnSpPr>
        <xdr:cNvPr id="54" name="Conector recto 251">
          <a:extLst>
            <a:ext uri="{FF2B5EF4-FFF2-40B4-BE49-F238E27FC236}">
              <a16:creationId xmlns:a16="http://schemas.microsoft.com/office/drawing/2014/main" id="{24816E27-375E-4384-996B-C195ADD4B226}"/>
            </a:ext>
          </a:extLst>
        </xdr:cNvPr>
        <xdr:cNvCxnSpPr>
          <a:cxnSpLocks/>
          <a:stCxn id="133" idx="3"/>
          <a:endCxn id="107" idx="1"/>
        </xdr:cNvCxnSpPr>
      </xdr:nvCxnSpPr>
      <xdr:spPr>
        <a:xfrm flipV="1">
          <a:off x="20738307" y="4638221"/>
          <a:ext cx="279360" cy="1248"/>
        </a:xfrm>
        <a:prstGeom prst="bentConnector3">
          <a:avLst>
            <a:gd name="adj1" fmla="val 50000"/>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23</xdr:col>
      <xdr:colOff>610052</xdr:colOff>
      <xdr:row>30</xdr:row>
      <xdr:rowOff>170655</xdr:rowOff>
    </xdr:from>
    <xdr:to>
      <xdr:col>24</xdr:col>
      <xdr:colOff>666749</xdr:colOff>
      <xdr:row>35</xdr:row>
      <xdr:rowOff>23812</xdr:rowOff>
    </xdr:to>
    <xdr:sp macro="" textlink="">
      <xdr:nvSpPr>
        <xdr:cNvPr id="55" name="Rectángulo: esquinas redondeadas 54">
          <a:extLst>
            <a:ext uri="{FF2B5EF4-FFF2-40B4-BE49-F238E27FC236}">
              <a16:creationId xmlns:a16="http://schemas.microsoft.com/office/drawing/2014/main" id="{15E11E64-FCF2-4E24-9DED-82B8C8B114BF}"/>
            </a:ext>
          </a:extLst>
        </xdr:cNvPr>
        <xdr:cNvSpPr/>
      </xdr:nvSpPr>
      <xdr:spPr>
        <a:xfrm>
          <a:off x="17297852" y="6371430"/>
          <a:ext cx="818697" cy="805657"/>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Petición de Aval fiscal</a:t>
          </a:r>
        </a:p>
      </xdr:txBody>
    </xdr:sp>
    <xdr:clientData/>
  </xdr:twoCellAnchor>
  <xdr:twoCellAnchor>
    <xdr:from>
      <xdr:col>21</xdr:col>
      <xdr:colOff>560160</xdr:colOff>
      <xdr:row>19</xdr:row>
      <xdr:rowOff>63500</xdr:rowOff>
    </xdr:from>
    <xdr:to>
      <xdr:col>22</xdr:col>
      <xdr:colOff>169635</xdr:colOff>
      <xdr:row>20</xdr:row>
      <xdr:rowOff>153308</xdr:rowOff>
    </xdr:to>
    <xdr:sp macro="" textlink="">
      <xdr:nvSpPr>
        <xdr:cNvPr id="56" name="Rectángulo 55">
          <a:extLst>
            <a:ext uri="{FF2B5EF4-FFF2-40B4-BE49-F238E27FC236}">
              <a16:creationId xmlns:a16="http://schemas.microsoft.com/office/drawing/2014/main" id="{D4FA332E-FA5F-4DC4-BF3E-3E5662E4D8F7}"/>
            </a:ext>
          </a:extLst>
        </xdr:cNvPr>
        <xdr:cNvSpPr/>
      </xdr:nvSpPr>
      <xdr:spPr>
        <a:xfrm>
          <a:off x="15723960" y="4168775"/>
          <a:ext cx="371475" cy="280308"/>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24</xdr:col>
      <xdr:colOff>735808</xdr:colOff>
      <xdr:row>30</xdr:row>
      <xdr:rowOff>75406</xdr:rowOff>
    </xdr:from>
    <xdr:to>
      <xdr:col>26</xdr:col>
      <xdr:colOff>47625</xdr:colOff>
      <xdr:row>35</xdr:row>
      <xdr:rowOff>107155</xdr:rowOff>
    </xdr:to>
    <xdr:sp macro="" textlink="">
      <xdr:nvSpPr>
        <xdr:cNvPr id="57" name="Rectángulo: esquinas redondeadas 56">
          <a:extLst>
            <a:ext uri="{FF2B5EF4-FFF2-40B4-BE49-F238E27FC236}">
              <a16:creationId xmlns:a16="http://schemas.microsoft.com/office/drawing/2014/main" id="{B749FD5B-B1A8-427F-A27B-96BFCA7E18BA}"/>
            </a:ext>
          </a:extLst>
        </xdr:cNvPr>
        <xdr:cNvSpPr/>
      </xdr:nvSpPr>
      <xdr:spPr>
        <a:xfrm>
          <a:off x="18185608" y="6276181"/>
          <a:ext cx="835817" cy="984249"/>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Petición de Vigencias futuras</a:t>
          </a:r>
        </a:p>
      </xdr:txBody>
    </xdr:sp>
    <xdr:clientData/>
  </xdr:twoCellAnchor>
  <xdr:twoCellAnchor>
    <xdr:from>
      <xdr:col>25</xdr:col>
      <xdr:colOff>104889</xdr:colOff>
      <xdr:row>15</xdr:row>
      <xdr:rowOff>186530</xdr:rowOff>
    </xdr:from>
    <xdr:to>
      <xdr:col>26</xdr:col>
      <xdr:colOff>281781</xdr:colOff>
      <xdr:row>19</xdr:row>
      <xdr:rowOff>65196</xdr:rowOff>
    </xdr:to>
    <xdr:sp macro="" textlink="">
      <xdr:nvSpPr>
        <xdr:cNvPr id="58" name="Rectángulo: esquinas redondeadas 57">
          <a:extLst>
            <a:ext uri="{FF2B5EF4-FFF2-40B4-BE49-F238E27FC236}">
              <a16:creationId xmlns:a16="http://schemas.microsoft.com/office/drawing/2014/main" id="{E891618E-534B-48EF-BA70-67B868A32C49}"/>
            </a:ext>
          </a:extLst>
        </xdr:cNvPr>
        <xdr:cNvSpPr/>
      </xdr:nvSpPr>
      <xdr:spPr>
        <a:xfrm>
          <a:off x="18316689" y="3482180"/>
          <a:ext cx="938892" cy="688291"/>
        </a:xfrm>
        <a:prstGeom prst="roundRect">
          <a:avLst>
            <a:gd name="adj" fmla="val 50000"/>
          </a:avLst>
        </a:prstGeom>
        <a:solidFill>
          <a:srgbClr val="FF5050"/>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solidFill>
                <a:schemeClr val="bg1"/>
              </a:solidFill>
            </a:rPr>
            <a:t>Fin del proyecto</a:t>
          </a:r>
        </a:p>
      </xdr:txBody>
    </xdr:sp>
    <xdr:clientData/>
  </xdr:twoCellAnchor>
  <xdr:twoCellAnchor>
    <xdr:from>
      <xdr:col>25</xdr:col>
      <xdr:colOff>397437</xdr:colOff>
      <xdr:row>21</xdr:row>
      <xdr:rowOff>166688</xdr:rowOff>
    </xdr:from>
    <xdr:to>
      <xdr:col>26</xdr:col>
      <xdr:colOff>6912</xdr:colOff>
      <xdr:row>23</xdr:row>
      <xdr:rowOff>52387</xdr:rowOff>
    </xdr:to>
    <xdr:sp macro="" textlink="">
      <xdr:nvSpPr>
        <xdr:cNvPr id="59" name="Rectángulo 58">
          <a:extLst>
            <a:ext uri="{FF2B5EF4-FFF2-40B4-BE49-F238E27FC236}">
              <a16:creationId xmlns:a16="http://schemas.microsoft.com/office/drawing/2014/main" id="{FDE6398B-F9F5-422F-B19D-67975F9607B4}"/>
            </a:ext>
          </a:extLst>
        </xdr:cNvPr>
        <xdr:cNvSpPr/>
      </xdr:nvSpPr>
      <xdr:spPr>
        <a:xfrm>
          <a:off x="18609237" y="4652963"/>
          <a:ext cx="371475" cy="26669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30</xdr:col>
      <xdr:colOff>708913</xdr:colOff>
      <xdr:row>40</xdr:row>
      <xdr:rowOff>83911</xdr:rowOff>
    </xdr:from>
    <xdr:to>
      <xdr:col>31</xdr:col>
      <xdr:colOff>197303</xdr:colOff>
      <xdr:row>40</xdr:row>
      <xdr:rowOff>90716</xdr:rowOff>
    </xdr:to>
    <xdr:cxnSp macro="">
      <xdr:nvCxnSpPr>
        <xdr:cNvPr id="60" name="Conector recto de flecha 59">
          <a:extLst>
            <a:ext uri="{FF2B5EF4-FFF2-40B4-BE49-F238E27FC236}">
              <a16:creationId xmlns:a16="http://schemas.microsoft.com/office/drawing/2014/main" id="{E5485A9F-21AD-4604-B933-F8BFC6FD7F43}"/>
            </a:ext>
          </a:extLst>
        </xdr:cNvPr>
        <xdr:cNvCxnSpPr>
          <a:cxnSpLocks/>
          <a:stCxn id="26" idx="3"/>
          <a:endCxn id="13" idx="1"/>
        </xdr:cNvCxnSpPr>
      </xdr:nvCxnSpPr>
      <xdr:spPr>
        <a:xfrm>
          <a:off x="22302088" y="8189686"/>
          <a:ext cx="250390" cy="6805"/>
        </a:xfrm>
        <a:prstGeom prst="straightConnector1">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30</xdr:col>
      <xdr:colOff>325973</xdr:colOff>
      <xdr:row>15</xdr:row>
      <xdr:rowOff>137768</xdr:rowOff>
    </xdr:from>
    <xdr:to>
      <xdr:col>31</xdr:col>
      <xdr:colOff>738187</xdr:colOff>
      <xdr:row>28</xdr:row>
      <xdr:rowOff>11904</xdr:rowOff>
    </xdr:to>
    <xdr:sp macro="" textlink="">
      <xdr:nvSpPr>
        <xdr:cNvPr id="61" name="Rectángulo: esquinas redondeadas 60">
          <a:extLst>
            <a:ext uri="{FF2B5EF4-FFF2-40B4-BE49-F238E27FC236}">
              <a16:creationId xmlns:a16="http://schemas.microsoft.com/office/drawing/2014/main" id="{B29DE530-C90D-4E70-895E-77558CE39706}"/>
            </a:ext>
          </a:extLst>
        </xdr:cNvPr>
        <xdr:cNvSpPr/>
      </xdr:nvSpPr>
      <xdr:spPr>
        <a:xfrm>
          <a:off x="21919148" y="3433418"/>
          <a:ext cx="1174214" cy="2398261"/>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Publicación de</a:t>
          </a:r>
          <a:r>
            <a:rPr lang="es-CO" sz="1100" baseline="0">
              <a:solidFill>
                <a:schemeClr val="dk1"/>
              </a:solidFill>
              <a:latin typeface="+mn-lt"/>
              <a:ea typeface="+mn-ea"/>
              <a:cs typeface="+mn-cs"/>
            </a:rPr>
            <a:t> borrador</a:t>
          </a:r>
          <a:r>
            <a:rPr lang="es-CO" sz="1100">
              <a:solidFill>
                <a:schemeClr val="dk1"/>
              </a:solidFill>
              <a:latin typeface="+mn-lt"/>
              <a:ea typeface="+mn-ea"/>
              <a:cs typeface="+mn-cs"/>
            </a:rPr>
            <a:t> pliego de condiciones en el portal único de contratación SECOP</a:t>
          </a:r>
        </a:p>
        <a:p>
          <a:pPr marL="0" indent="0" algn="ctr"/>
          <a:r>
            <a:rPr lang="es-CO" sz="1100">
              <a:solidFill>
                <a:schemeClr val="dk1"/>
              </a:solidFill>
              <a:latin typeface="+mn-lt"/>
              <a:ea typeface="+mn-ea"/>
              <a:cs typeface="+mn-cs"/>
            </a:rPr>
            <a:t>10 días hábiles (Objeto y Características)</a:t>
          </a:r>
        </a:p>
      </xdr:txBody>
    </xdr:sp>
    <xdr:clientData/>
  </xdr:twoCellAnchor>
  <xdr:twoCellAnchor>
    <xdr:from>
      <xdr:col>32</xdr:col>
      <xdr:colOff>684866</xdr:colOff>
      <xdr:row>8</xdr:row>
      <xdr:rowOff>91281</xdr:rowOff>
    </xdr:from>
    <xdr:to>
      <xdr:col>34</xdr:col>
      <xdr:colOff>178595</xdr:colOff>
      <xdr:row>18</xdr:row>
      <xdr:rowOff>142876</xdr:rowOff>
    </xdr:to>
    <xdr:sp macro="" textlink="">
      <xdr:nvSpPr>
        <xdr:cNvPr id="62" name="Rectángulo: esquinas redondeadas 61">
          <a:extLst>
            <a:ext uri="{FF2B5EF4-FFF2-40B4-BE49-F238E27FC236}">
              <a16:creationId xmlns:a16="http://schemas.microsoft.com/office/drawing/2014/main" id="{DE1A2753-8AB7-4ED8-9E87-6EC0314E13F8}"/>
            </a:ext>
          </a:extLst>
        </xdr:cNvPr>
        <xdr:cNvSpPr/>
      </xdr:nvSpPr>
      <xdr:spPr>
        <a:xfrm>
          <a:off x="23802041" y="2005806"/>
          <a:ext cx="1017729" cy="2051845"/>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Consulta de pliegos de condiciones y términos por parte de los proponentes en pagina SECOP</a:t>
          </a:r>
          <a:r>
            <a:rPr lang="es-CO" sz="1100" baseline="0">
              <a:solidFill>
                <a:schemeClr val="dk1"/>
              </a:solidFill>
              <a:latin typeface="+mn-lt"/>
              <a:ea typeface="+mn-ea"/>
              <a:cs typeface="+mn-cs"/>
            </a:rPr>
            <a:t> y INVIAS</a:t>
          </a:r>
          <a:r>
            <a:rPr lang="es-CO" sz="1100">
              <a:solidFill>
                <a:schemeClr val="dk1"/>
              </a:solidFill>
              <a:latin typeface="+mn-lt"/>
              <a:ea typeface="+mn-ea"/>
              <a:cs typeface="+mn-cs"/>
            </a:rPr>
            <a:t> </a:t>
          </a:r>
        </a:p>
      </xdr:txBody>
    </xdr:sp>
    <xdr:clientData/>
  </xdr:twoCellAnchor>
  <xdr:twoCellAnchor>
    <xdr:from>
      <xdr:col>34</xdr:col>
      <xdr:colOff>178595</xdr:colOff>
      <xdr:row>13</xdr:row>
      <xdr:rowOff>161871</xdr:rowOff>
    </xdr:from>
    <xdr:to>
      <xdr:col>34</xdr:col>
      <xdr:colOff>327672</xdr:colOff>
      <xdr:row>13</xdr:row>
      <xdr:rowOff>164704</xdr:rowOff>
    </xdr:to>
    <xdr:cxnSp macro="">
      <xdr:nvCxnSpPr>
        <xdr:cNvPr id="63" name="Conector recto 62">
          <a:extLst>
            <a:ext uri="{FF2B5EF4-FFF2-40B4-BE49-F238E27FC236}">
              <a16:creationId xmlns:a16="http://schemas.microsoft.com/office/drawing/2014/main" id="{4C018374-CEBD-4CFC-97BD-3BC9DB69CABC}"/>
            </a:ext>
          </a:extLst>
        </xdr:cNvPr>
        <xdr:cNvCxnSpPr>
          <a:stCxn id="62" idx="3"/>
          <a:endCxn id="64" idx="1"/>
        </xdr:cNvCxnSpPr>
      </xdr:nvCxnSpPr>
      <xdr:spPr>
        <a:xfrm flipV="1">
          <a:off x="24819770" y="3028896"/>
          <a:ext cx="149077" cy="2833"/>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34</xdr:col>
      <xdr:colOff>327672</xdr:colOff>
      <xdr:row>8</xdr:row>
      <xdr:rowOff>157050</xdr:rowOff>
    </xdr:from>
    <xdr:to>
      <xdr:col>35</xdr:col>
      <xdr:colOff>642935</xdr:colOff>
      <xdr:row>18</xdr:row>
      <xdr:rowOff>71441</xdr:rowOff>
    </xdr:to>
    <xdr:sp macro="" textlink="">
      <xdr:nvSpPr>
        <xdr:cNvPr id="64" name="Rectángulo: esquinas redondeadas 63">
          <a:extLst>
            <a:ext uri="{FF2B5EF4-FFF2-40B4-BE49-F238E27FC236}">
              <a16:creationId xmlns:a16="http://schemas.microsoft.com/office/drawing/2014/main" id="{4536D6AB-81A2-460F-AE74-B6F0FFD37B65}"/>
            </a:ext>
          </a:extLst>
        </xdr:cNvPr>
        <xdr:cNvSpPr/>
      </xdr:nvSpPr>
      <xdr:spPr>
        <a:xfrm>
          <a:off x="24968847" y="2071575"/>
          <a:ext cx="1077263" cy="1914641"/>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Hasta</a:t>
          </a:r>
          <a:r>
            <a:rPr lang="es-CO" sz="1100" baseline="0">
              <a:solidFill>
                <a:schemeClr val="dk1"/>
              </a:solidFill>
              <a:latin typeface="+mn-lt"/>
              <a:ea typeface="+mn-ea"/>
              <a:cs typeface="+mn-cs"/>
            </a:rPr>
            <a:t> </a:t>
          </a:r>
          <a:r>
            <a:rPr lang="es-CO" sz="1100">
              <a:solidFill>
                <a:schemeClr val="dk1"/>
              </a:solidFill>
              <a:latin typeface="+mn-lt"/>
              <a:ea typeface="+mn-ea"/>
              <a:cs typeface="+mn-cs"/>
            </a:rPr>
            <a:t>10 días antes de la apertura del  sobre uno pueden solicitar aclaraciones y explicaciones</a:t>
          </a:r>
        </a:p>
      </xdr:txBody>
    </xdr:sp>
    <xdr:clientData/>
  </xdr:twoCellAnchor>
  <xdr:twoCellAnchor>
    <xdr:from>
      <xdr:col>35</xdr:col>
      <xdr:colOff>642935</xdr:colOff>
      <xdr:row>13</xdr:row>
      <xdr:rowOff>147695</xdr:rowOff>
    </xdr:from>
    <xdr:to>
      <xdr:col>36</xdr:col>
      <xdr:colOff>25484</xdr:colOff>
      <xdr:row>13</xdr:row>
      <xdr:rowOff>161871</xdr:rowOff>
    </xdr:to>
    <xdr:cxnSp macro="">
      <xdr:nvCxnSpPr>
        <xdr:cNvPr id="65" name="Conector recto 64">
          <a:extLst>
            <a:ext uri="{FF2B5EF4-FFF2-40B4-BE49-F238E27FC236}">
              <a16:creationId xmlns:a16="http://schemas.microsoft.com/office/drawing/2014/main" id="{3594F9AA-51B8-4FF1-81A1-57D468B04149}"/>
            </a:ext>
          </a:extLst>
        </xdr:cNvPr>
        <xdr:cNvCxnSpPr>
          <a:stCxn id="64" idx="3"/>
          <a:endCxn id="66" idx="1"/>
        </xdr:cNvCxnSpPr>
      </xdr:nvCxnSpPr>
      <xdr:spPr>
        <a:xfrm flipV="1">
          <a:off x="26046110" y="3014720"/>
          <a:ext cx="144549" cy="14176"/>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36</xdr:col>
      <xdr:colOff>25484</xdr:colOff>
      <xdr:row>9</xdr:row>
      <xdr:rowOff>92981</xdr:rowOff>
    </xdr:from>
    <xdr:to>
      <xdr:col>37</xdr:col>
      <xdr:colOff>369093</xdr:colOff>
      <xdr:row>17</xdr:row>
      <xdr:rowOff>107159</xdr:rowOff>
    </xdr:to>
    <xdr:sp macro="" textlink="">
      <xdr:nvSpPr>
        <xdr:cNvPr id="66" name="Rectángulo: esquinas redondeadas 65">
          <a:extLst>
            <a:ext uri="{FF2B5EF4-FFF2-40B4-BE49-F238E27FC236}">
              <a16:creationId xmlns:a16="http://schemas.microsoft.com/office/drawing/2014/main" id="{43BEF428-269E-4C94-96C3-18635F38233E}"/>
            </a:ext>
          </a:extLst>
        </xdr:cNvPr>
        <xdr:cNvSpPr/>
      </xdr:nvSpPr>
      <xdr:spPr>
        <a:xfrm>
          <a:off x="26190659" y="2198006"/>
          <a:ext cx="1105609" cy="1633428"/>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Resolución de apertura con pliego de condiciones definitivo, aclaración de observaciones</a:t>
          </a:r>
        </a:p>
      </xdr:txBody>
    </xdr:sp>
    <xdr:clientData/>
  </xdr:twoCellAnchor>
  <xdr:twoCellAnchor>
    <xdr:from>
      <xdr:col>37</xdr:col>
      <xdr:colOff>369093</xdr:colOff>
      <xdr:row>13</xdr:row>
      <xdr:rowOff>147695</xdr:rowOff>
    </xdr:from>
    <xdr:to>
      <xdr:col>37</xdr:col>
      <xdr:colOff>510806</xdr:colOff>
      <xdr:row>13</xdr:row>
      <xdr:rowOff>151950</xdr:rowOff>
    </xdr:to>
    <xdr:cxnSp macro="">
      <xdr:nvCxnSpPr>
        <xdr:cNvPr id="67" name="Conector recto 66">
          <a:extLst>
            <a:ext uri="{FF2B5EF4-FFF2-40B4-BE49-F238E27FC236}">
              <a16:creationId xmlns:a16="http://schemas.microsoft.com/office/drawing/2014/main" id="{E178653A-642F-466C-8401-FCDA12E19686}"/>
            </a:ext>
          </a:extLst>
        </xdr:cNvPr>
        <xdr:cNvCxnSpPr>
          <a:stCxn id="66" idx="3"/>
          <a:endCxn id="68" idx="1"/>
        </xdr:cNvCxnSpPr>
      </xdr:nvCxnSpPr>
      <xdr:spPr>
        <a:xfrm>
          <a:off x="27296268" y="3014720"/>
          <a:ext cx="141713" cy="4255"/>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37</xdr:col>
      <xdr:colOff>510806</xdr:colOff>
      <xdr:row>11</xdr:row>
      <xdr:rowOff>131539</xdr:rowOff>
    </xdr:from>
    <xdr:to>
      <xdr:col>38</xdr:col>
      <xdr:colOff>678656</xdr:colOff>
      <xdr:row>15</xdr:row>
      <xdr:rowOff>124735</xdr:rowOff>
    </xdr:to>
    <xdr:sp macro="" textlink="">
      <xdr:nvSpPr>
        <xdr:cNvPr id="68" name="Rectángulo: esquinas redondeadas 67">
          <a:extLst>
            <a:ext uri="{FF2B5EF4-FFF2-40B4-BE49-F238E27FC236}">
              <a16:creationId xmlns:a16="http://schemas.microsoft.com/office/drawing/2014/main" id="{8169A01D-558D-4AF3-BE39-347FF10BA838}"/>
            </a:ext>
          </a:extLst>
        </xdr:cNvPr>
        <xdr:cNvSpPr/>
      </xdr:nvSpPr>
      <xdr:spPr>
        <a:xfrm>
          <a:off x="27437981" y="2617564"/>
          <a:ext cx="929850" cy="802821"/>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Generación de posibles adendas</a:t>
          </a:r>
        </a:p>
      </xdr:txBody>
    </xdr:sp>
    <xdr:clientData/>
  </xdr:twoCellAnchor>
  <xdr:twoCellAnchor>
    <xdr:from>
      <xdr:col>38</xdr:col>
      <xdr:colOff>678656</xdr:colOff>
      <xdr:row>13</xdr:row>
      <xdr:rowOff>151950</xdr:rowOff>
    </xdr:from>
    <xdr:to>
      <xdr:col>39</xdr:col>
      <xdr:colOff>49863</xdr:colOff>
      <xdr:row>13</xdr:row>
      <xdr:rowOff>158185</xdr:rowOff>
    </xdr:to>
    <xdr:cxnSp macro="">
      <xdr:nvCxnSpPr>
        <xdr:cNvPr id="69" name="Conector recto 68">
          <a:extLst>
            <a:ext uri="{FF2B5EF4-FFF2-40B4-BE49-F238E27FC236}">
              <a16:creationId xmlns:a16="http://schemas.microsoft.com/office/drawing/2014/main" id="{4E918F5C-A461-4A1A-ACB7-2350426A08E9}"/>
            </a:ext>
          </a:extLst>
        </xdr:cNvPr>
        <xdr:cNvCxnSpPr>
          <a:stCxn id="68" idx="3"/>
          <a:endCxn id="70" idx="1"/>
        </xdr:cNvCxnSpPr>
      </xdr:nvCxnSpPr>
      <xdr:spPr>
        <a:xfrm>
          <a:off x="28367831" y="3018975"/>
          <a:ext cx="133207" cy="6235"/>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39</xdr:col>
      <xdr:colOff>49863</xdr:colOff>
      <xdr:row>7</xdr:row>
      <xdr:rowOff>173491</xdr:rowOff>
    </xdr:from>
    <xdr:to>
      <xdr:col>40</xdr:col>
      <xdr:colOff>511968</xdr:colOff>
      <xdr:row>19</xdr:row>
      <xdr:rowOff>47628</xdr:rowOff>
    </xdr:to>
    <xdr:sp macro="" textlink="">
      <xdr:nvSpPr>
        <xdr:cNvPr id="70" name="Rectángulo: esquinas redondeadas 69">
          <a:extLst>
            <a:ext uri="{FF2B5EF4-FFF2-40B4-BE49-F238E27FC236}">
              <a16:creationId xmlns:a16="http://schemas.microsoft.com/office/drawing/2014/main" id="{C9D0BC3E-BC19-4411-92FD-5C674203F3E8}"/>
            </a:ext>
          </a:extLst>
        </xdr:cNvPr>
        <xdr:cNvSpPr/>
      </xdr:nvSpPr>
      <xdr:spPr>
        <a:xfrm>
          <a:off x="28501038" y="1897516"/>
          <a:ext cx="1224105" cy="2255387"/>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Entrega de sobre 1 y sobre 2 con la documentación especificada en los pliegos, apertura de sobre uno, se envía sobre dos a contenedor de seguridad</a:t>
          </a:r>
        </a:p>
      </xdr:txBody>
    </xdr:sp>
    <xdr:clientData/>
  </xdr:twoCellAnchor>
  <xdr:twoCellAnchor>
    <xdr:from>
      <xdr:col>40</xdr:col>
      <xdr:colOff>633834</xdr:colOff>
      <xdr:row>7</xdr:row>
      <xdr:rowOff>107157</xdr:rowOff>
    </xdr:from>
    <xdr:to>
      <xdr:col>42</xdr:col>
      <xdr:colOff>289717</xdr:colOff>
      <xdr:row>19</xdr:row>
      <xdr:rowOff>130969</xdr:rowOff>
    </xdr:to>
    <xdr:sp macro="" textlink="">
      <xdr:nvSpPr>
        <xdr:cNvPr id="71" name="Rectángulo: esquinas redondeadas 70">
          <a:extLst>
            <a:ext uri="{FF2B5EF4-FFF2-40B4-BE49-F238E27FC236}">
              <a16:creationId xmlns:a16="http://schemas.microsoft.com/office/drawing/2014/main" id="{FA3B67A5-621C-49A3-B599-FD96CB8B155C}"/>
            </a:ext>
          </a:extLst>
        </xdr:cNvPr>
        <xdr:cNvSpPr/>
      </xdr:nvSpPr>
      <xdr:spPr>
        <a:xfrm>
          <a:off x="29847009" y="1831182"/>
          <a:ext cx="1179883" cy="2405062"/>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publica en el SECOP un informe de la evaluación del primer sobre (requisitos habilitantes) por 5 días hábiles para que presenten posibles observaciones</a:t>
          </a:r>
        </a:p>
      </xdr:txBody>
    </xdr:sp>
    <xdr:clientData/>
  </xdr:twoCellAnchor>
  <xdr:twoCellAnchor>
    <xdr:from>
      <xdr:col>42</xdr:col>
      <xdr:colOff>289717</xdr:colOff>
      <xdr:row>13</xdr:row>
      <xdr:rowOff>166688</xdr:rowOff>
    </xdr:from>
    <xdr:to>
      <xdr:col>42</xdr:col>
      <xdr:colOff>461509</xdr:colOff>
      <xdr:row>13</xdr:row>
      <xdr:rowOff>172074</xdr:rowOff>
    </xdr:to>
    <xdr:cxnSp macro="">
      <xdr:nvCxnSpPr>
        <xdr:cNvPr id="72" name="Conector recto 71">
          <a:extLst>
            <a:ext uri="{FF2B5EF4-FFF2-40B4-BE49-F238E27FC236}">
              <a16:creationId xmlns:a16="http://schemas.microsoft.com/office/drawing/2014/main" id="{D9CBEB48-2ECF-4996-AACE-4D49C96DA537}"/>
            </a:ext>
          </a:extLst>
        </xdr:cNvPr>
        <xdr:cNvCxnSpPr>
          <a:stCxn id="71" idx="3"/>
          <a:endCxn id="176" idx="1"/>
        </xdr:cNvCxnSpPr>
      </xdr:nvCxnSpPr>
      <xdr:spPr>
        <a:xfrm>
          <a:off x="31026892" y="3033713"/>
          <a:ext cx="171792" cy="5386"/>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44</xdr:col>
      <xdr:colOff>257371</xdr:colOff>
      <xdr:row>6</xdr:row>
      <xdr:rowOff>101487</xdr:rowOff>
    </xdr:from>
    <xdr:to>
      <xdr:col>45</xdr:col>
      <xdr:colOff>702468</xdr:colOff>
      <xdr:row>20</xdr:row>
      <xdr:rowOff>130969</xdr:rowOff>
    </xdr:to>
    <xdr:sp macro="" textlink="">
      <xdr:nvSpPr>
        <xdr:cNvPr id="73" name="Rectángulo: esquinas redondeadas 72">
          <a:extLst>
            <a:ext uri="{FF2B5EF4-FFF2-40B4-BE49-F238E27FC236}">
              <a16:creationId xmlns:a16="http://schemas.microsoft.com/office/drawing/2014/main" id="{BAF9CE21-9389-4D70-B1F5-515A6AC1C970}"/>
            </a:ext>
          </a:extLst>
        </xdr:cNvPr>
        <xdr:cNvSpPr/>
      </xdr:nvSpPr>
      <xdr:spPr>
        <a:xfrm>
          <a:off x="32518546" y="1635012"/>
          <a:ext cx="1207097" cy="2791732"/>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realiza por audiencia efectiva de adjudicación la apertura del sobre dos donde se analizan y evalúan las ofertas presentadas por el método especificado en los pliegos</a:t>
          </a:r>
        </a:p>
      </xdr:txBody>
    </xdr:sp>
    <xdr:clientData/>
  </xdr:twoCellAnchor>
  <xdr:twoCellAnchor>
    <xdr:from>
      <xdr:col>45</xdr:col>
      <xdr:colOff>702468</xdr:colOff>
      <xdr:row>13</xdr:row>
      <xdr:rowOff>163853</xdr:rowOff>
    </xdr:from>
    <xdr:to>
      <xdr:col>46</xdr:col>
      <xdr:colOff>68572</xdr:colOff>
      <xdr:row>13</xdr:row>
      <xdr:rowOff>168954</xdr:rowOff>
    </xdr:to>
    <xdr:cxnSp macro="">
      <xdr:nvCxnSpPr>
        <xdr:cNvPr id="74" name="Conector recto 73">
          <a:extLst>
            <a:ext uri="{FF2B5EF4-FFF2-40B4-BE49-F238E27FC236}">
              <a16:creationId xmlns:a16="http://schemas.microsoft.com/office/drawing/2014/main" id="{C086071F-BE91-476D-BF3D-14B00D6F38DC}"/>
            </a:ext>
          </a:extLst>
        </xdr:cNvPr>
        <xdr:cNvCxnSpPr>
          <a:stCxn id="73" idx="3"/>
          <a:endCxn id="75" idx="1"/>
        </xdr:cNvCxnSpPr>
      </xdr:nvCxnSpPr>
      <xdr:spPr>
        <a:xfrm>
          <a:off x="33725643" y="3030878"/>
          <a:ext cx="128104" cy="5101"/>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46</xdr:col>
      <xdr:colOff>68572</xdr:colOff>
      <xdr:row>9</xdr:row>
      <xdr:rowOff>16440</xdr:rowOff>
    </xdr:from>
    <xdr:to>
      <xdr:col>47</xdr:col>
      <xdr:colOff>392906</xdr:colOff>
      <xdr:row>18</xdr:row>
      <xdr:rowOff>35718</xdr:rowOff>
    </xdr:to>
    <xdr:sp macro="" textlink="">
      <xdr:nvSpPr>
        <xdr:cNvPr id="75" name="Rectángulo: esquinas redondeadas 74">
          <a:extLst>
            <a:ext uri="{FF2B5EF4-FFF2-40B4-BE49-F238E27FC236}">
              <a16:creationId xmlns:a16="http://schemas.microsoft.com/office/drawing/2014/main" id="{A5E3F051-0AD9-49F9-86A8-08931E843C9C}"/>
            </a:ext>
          </a:extLst>
        </xdr:cNvPr>
        <xdr:cNvSpPr/>
      </xdr:nvSpPr>
      <xdr:spPr>
        <a:xfrm>
          <a:off x="33853747" y="2121465"/>
          <a:ext cx="1086334" cy="1829028"/>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Notificación de adjudicación al proponente seleccionado y comunicar a los demás participantes</a:t>
          </a:r>
        </a:p>
      </xdr:txBody>
    </xdr:sp>
    <xdr:clientData/>
  </xdr:twoCellAnchor>
  <xdr:twoCellAnchor>
    <xdr:from>
      <xdr:col>31</xdr:col>
      <xdr:colOff>738187</xdr:colOff>
      <xdr:row>13</xdr:row>
      <xdr:rowOff>162268</xdr:rowOff>
    </xdr:from>
    <xdr:to>
      <xdr:col>32</xdr:col>
      <xdr:colOff>167791</xdr:colOff>
      <xdr:row>21</xdr:row>
      <xdr:rowOff>146274</xdr:rowOff>
    </xdr:to>
    <xdr:cxnSp macro="">
      <xdr:nvCxnSpPr>
        <xdr:cNvPr id="76" name="Conector: angular 75">
          <a:extLst>
            <a:ext uri="{FF2B5EF4-FFF2-40B4-BE49-F238E27FC236}">
              <a16:creationId xmlns:a16="http://schemas.microsoft.com/office/drawing/2014/main" id="{3766CA9F-7D41-4850-ADFE-04C84D5DD09F}"/>
            </a:ext>
          </a:extLst>
        </xdr:cNvPr>
        <xdr:cNvCxnSpPr>
          <a:stCxn id="61" idx="3"/>
          <a:endCxn id="77" idx="1"/>
        </xdr:cNvCxnSpPr>
      </xdr:nvCxnSpPr>
      <xdr:spPr>
        <a:xfrm flipV="1">
          <a:off x="23093362" y="3029293"/>
          <a:ext cx="191604" cy="1603256"/>
        </a:xfrm>
        <a:prstGeom prst="bentConnector3">
          <a:avLst/>
        </a:prstGeom>
        <a:ln>
          <a:solidFill>
            <a:srgbClr val="9966FF"/>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32</xdr:col>
      <xdr:colOff>167791</xdr:colOff>
      <xdr:row>13</xdr:row>
      <xdr:rowOff>5105</xdr:rowOff>
    </xdr:from>
    <xdr:to>
      <xdr:col>32</xdr:col>
      <xdr:colOff>539266</xdr:colOff>
      <xdr:row>14</xdr:row>
      <xdr:rowOff>128930</xdr:rowOff>
    </xdr:to>
    <xdr:sp macro="" textlink="">
      <xdr:nvSpPr>
        <xdr:cNvPr id="77" name="Rectángulo 76">
          <a:extLst>
            <a:ext uri="{FF2B5EF4-FFF2-40B4-BE49-F238E27FC236}">
              <a16:creationId xmlns:a16="http://schemas.microsoft.com/office/drawing/2014/main" id="{9F563806-C71A-4056-B140-D5AFB688B5FD}"/>
            </a:ext>
          </a:extLst>
        </xdr:cNvPr>
        <xdr:cNvSpPr/>
      </xdr:nvSpPr>
      <xdr:spPr>
        <a:xfrm>
          <a:off x="23284966" y="2872130"/>
          <a:ext cx="371475" cy="314325"/>
        </a:xfrm>
        <a:prstGeom prst="rect">
          <a:avLst/>
        </a:prstGeom>
        <a:solidFill>
          <a:schemeClr val="bg1"/>
        </a:solidFill>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marL="0" indent="0" algn="l"/>
          <a:r>
            <a:rPr lang="es-CO" sz="1100" b="1">
              <a:solidFill>
                <a:schemeClr val="tx1"/>
              </a:solidFill>
              <a:latin typeface="+mn-lt"/>
              <a:ea typeface="+mn-ea"/>
              <a:cs typeface="+mn-cs"/>
            </a:rPr>
            <a:t>SI</a:t>
          </a:r>
        </a:p>
      </xdr:txBody>
    </xdr:sp>
    <xdr:clientData/>
  </xdr:twoCellAnchor>
  <xdr:twoCellAnchor>
    <xdr:from>
      <xdr:col>31</xdr:col>
      <xdr:colOff>738187</xdr:colOff>
      <xdr:row>21</xdr:row>
      <xdr:rowOff>146274</xdr:rowOff>
    </xdr:from>
    <xdr:to>
      <xdr:col>32</xdr:col>
      <xdr:colOff>154752</xdr:colOff>
      <xdr:row>26</xdr:row>
      <xdr:rowOff>177003</xdr:rowOff>
    </xdr:to>
    <xdr:cxnSp macro="">
      <xdr:nvCxnSpPr>
        <xdr:cNvPr id="78" name="Conector: angular 77">
          <a:extLst>
            <a:ext uri="{FF2B5EF4-FFF2-40B4-BE49-F238E27FC236}">
              <a16:creationId xmlns:a16="http://schemas.microsoft.com/office/drawing/2014/main" id="{163E98DC-744F-409B-B0E1-9F2E9FFC0077}"/>
            </a:ext>
          </a:extLst>
        </xdr:cNvPr>
        <xdr:cNvCxnSpPr>
          <a:stCxn id="61" idx="3"/>
          <a:endCxn id="103" idx="1"/>
        </xdr:cNvCxnSpPr>
      </xdr:nvCxnSpPr>
      <xdr:spPr>
        <a:xfrm>
          <a:off x="23093362" y="4632549"/>
          <a:ext cx="178565" cy="983229"/>
        </a:xfrm>
        <a:prstGeom prst="bentConnector3">
          <a:avLst/>
        </a:prstGeom>
        <a:ln>
          <a:solidFill>
            <a:srgbClr val="9966FF"/>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32</xdr:col>
      <xdr:colOff>20381</xdr:colOff>
      <xdr:row>20</xdr:row>
      <xdr:rowOff>60666</xdr:rowOff>
    </xdr:from>
    <xdr:to>
      <xdr:col>33</xdr:col>
      <xdr:colOff>496631</xdr:colOff>
      <xdr:row>22</xdr:row>
      <xdr:rowOff>155915</xdr:rowOff>
    </xdr:to>
    <xdr:sp macro="" textlink="">
      <xdr:nvSpPr>
        <xdr:cNvPr id="79" name="Rectángulo 78">
          <a:extLst>
            <a:ext uri="{FF2B5EF4-FFF2-40B4-BE49-F238E27FC236}">
              <a16:creationId xmlns:a16="http://schemas.microsoft.com/office/drawing/2014/main" id="{CBFF6C26-E5F9-4FDE-A382-25D5AC12440C}"/>
            </a:ext>
          </a:extLst>
        </xdr:cNvPr>
        <xdr:cNvSpPr/>
      </xdr:nvSpPr>
      <xdr:spPr>
        <a:xfrm>
          <a:off x="23137556" y="4356441"/>
          <a:ext cx="1238250" cy="476249"/>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s-CO" sz="1100" b="1">
              <a:solidFill>
                <a:schemeClr val="tx1"/>
              </a:solidFill>
            </a:rPr>
            <a:t>Hay</a:t>
          </a:r>
          <a:r>
            <a:rPr lang="es-CO" sz="1100" b="1" baseline="0">
              <a:solidFill>
                <a:schemeClr val="tx1"/>
              </a:solidFill>
            </a:rPr>
            <a:t> proponentes interesados?</a:t>
          </a:r>
          <a:endParaRPr lang="es-CO" sz="1100" b="1">
            <a:solidFill>
              <a:schemeClr val="tx1"/>
            </a:solidFill>
          </a:endParaRPr>
        </a:p>
      </xdr:txBody>
    </xdr:sp>
    <xdr:clientData/>
  </xdr:twoCellAnchor>
  <xdr:twoCellAnchor>
    <xdr:from>
      <xdr:col>32</xdr:col>
      <xdr:colOff>632132</xdr:colOff>
      <xdr:row>23</xdr:row>
      <xdr:rowOff>43655</xdr:rowOff>
    </xdr:from>
    <xdr:to>
      <xdr:col>34</xdr:col>
      <xdr:colOff>230185</xdr:colOff>
      <xdr:row>30</xdr:row>
      <xdr:rowOff>142874</xdr:rowOff>
    </xdr:to>
    <xdr:sp macro="" textlink="">
      <xdr:nvSpPr>
        <xdr:cNvPr id="80" name="Rectángulo: esquinas redondeadas 79">
          <a:extLst>
            <a:ext uri="{FF2B5EF4-FFF2-40B4-BE49-F238E27FC236}">
              <a16:creationId xmlns:a16="http://schemas.microsoft.com/office/drawing/2014/main" id="{C7116079-68A9-4735-991A-43938BD036D5}"/>
            </a:ext>
          </a:extLst>
        </xdr:cNvPr>
        <xdr:cNvSpPr/>
      </xdr:nvSpPr>
      <xdr:spPr>
        <a:xfrm>
          <a:off x="23749307" y="4910930"/>
          <a:ext cx="1122053" cy="1432719"/>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Por acto administrativo se declara desierta la licitación con las razones</a:t>
          </a:r>
        </a:p>
      </xdr:txBody>
    </xdr:sp>
    <xdr:clientData/>
  </xdr:twoCellAnchor>
  <xdr:twoCellAnchor>
    <xdr:from>
      <xdr:col>34</xdr:col>
      <xdr:colOff>230185</xdr:colOff>
      <xdr:row>26</xdr:row>
      <xdr:rowOff>180294</xdr:rowOff>
    </xdr:from>
    <xdr:to>
      <xdr:col>34</xdr:col>
      <xdr:colOff>339013</xdr:colOff>
      <xdr:row>26</xdr:row>
      <xdr:rowOff>188515</xdr:rowOff>
    </xdr:to>
    <xdr:cxnSp macro="">
      <xdr:nvCxnSpPr>
        <xdr:cNvPr id="81" name="Conector recto 80">
          <a:extLst>
            <a:ext uri="{FF2B5EF4-FFF2-40B4-BE49-F238E27FC236}">
              <a16:creationId xmlns:a16="http://schemas.microsoft.com/office/drawing/2014/main" id="{DCA7A186-FCB3-4915-ABB1-4F7F51EF1270}"/>
            </a:ext>
          </a:extLst>
        </xdr:cNvPr>
        <xdr:cNvCxnSpPr>
          <a:stCxn id="80" idx="3"/>
          <a:endCxn id="82" idx="1"/>
        </xdr:cNvCxnSpPr>
      </xdr:nvCxnSpPr>
      <xdr:spPr>
        <a:xfrm flipV="1">
          <a:off x="24871360" y="5619069"/>
          <a:ext cx="108828" cy="8221"/>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34</xdr:col>
      <xdr:colOff>339013</xdr:colOff>
      <xdr:row>22</xdr:row>
      <xdr:rowOff>98651</xdr:rowOff>
    </xdr:from>
    <xdr:to>
      <xdr:col>35</xdr:col>
      <xdr:colOff>416718</xdr:colOff>
      <xdr:row>31</xdr:row>
      <xdr:rowOff>71437</xdr:rowOff>
    </xdr:to>
    <xdr:sp macro="" textlink="">
      <xdr:nvSpPr>
        <xdr:cNvPr id="82" name="Rectángulo: esquinas redondeadas 81">
          <a:extLst>
            <a:ext uri="{FF2B5EF4-FFF2-40B4-BE49-F238E27FC236}">
              <a16:creationId xmlns:a16="http://schemas.microsoft.com/office/drawing/2014/main" id="{3B1DB32D-D873-4AC6-979A-C5713498D5B5}"/>
            </a:ext>
          </a:extLst>
        </xdr:cNvPr>
        <xdr:cNvSpPr/>
      </xdr:nvSpPr>
      <xdr:spPr>
        <a:xfrm>
          <a:off x="24980188" y="4775426"/>
          <a:ext cx="839705" cy="1687286"/>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Apertura de selección abreviada de menor cuantía o subasta inversa</a:t>
          </a:r>
        </a:p>
      </xdr:txBody>
    </xdr:sp>
    <xdr:clientData/>
  </xdr:twoCellAnchor>
  <xdr:twoCellAnchor>
    <xdr:from>
      <xdr:col>49</xdr:col>
      <xdr:colOff>95250</xdr:colOff>
      <xdr:row>26</xdr:row>
      <xdr:rowOff>140888</xdr:rowOff>
    </xdr:from>
    <xdr:to>
      <xdr:col>49</xdr:col>
      <xdr:colOff>226755</xdr:colOff>
      <xdr:row>26</xdr:row>
      <xdr:rowOff>142023</xdr:rowOff>
    </xdr:to>
    <xdr:cxnSp macro="">
      <xdr:nvCxnSpPr>
        <xdr:cNvPr id="83" name="Conector recto 82">
          <a:extLst>
            <a:ext uri="{FF2B5EF4-FFF2-40B4-BE49-F238E27FC236}">
              <a16:creationId xmlns:a16="http://schemas.microsoft.com/office/drawing/2014/main" id="{DC467DB0-C040-4540-9A82-763242949C06}"/>
            </a:ext>
          </a:extLst>
        </xdr:cNvPr>
        <xdr:cNvCxnSpPr>
          <a:stCxn id="84" idx="3"/>
          <a:endCxn id="102" idx="1"/>
        </xdr:cNvCxnSpPr>
      </xdr:nvCxnSpPr>
      <xdr:spPr>
        <a:xfrm>
          <a:off x="36166425" y="5579663"/>
          <a:ext cx="131505" cy="1135"/>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48</xdr:col>
      <xdr:colOff>122436</xdr:colOff>
      <xdr:row>22</xdr:row>
      <xdr:rowOff>123026</xdr:rowOff>
    </xdr:from>
    <xdr:to>
      <xdr:col>49</xdr:col>
      <xdr:colOff>95250</xdr:colOff>
      <xdr:row>30</xdr:row>
      <xdr:rowOff>158750</xdr:rowOff>
    </xdr:to>
    <xdr:sp macro="" textlink="">
      <xdr:nvSpPr>
        <xdr:cNvPr id="84" name="Rectángulo: esquinas redondeadas 83">
          <a:extLst>
            <a:ext uri="{FF2B5EF4-FFF2-40B4-BE49-F238E27FC236}">
              <a16:creationId xmlns:a16="http://schemas.microsoft.com/office/drawing/2014/main" id="{6FD76250-4FDA-4F66-B1CE-EED46CAF02C0}"/>
            </a:ext>
          </a:extLst>
        </xdr:cNvPr>
        <xdr:cNvSpPr/>
      </xdr:nvSpPr>
      <xdr:spPr>
        <a:xfrm>
          <a:off x="35431611" y="4799801"/>
          <a:ext cx="734814" cy="1559724"/>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da inicio a la subasta con el precio mas bajo</a:t>
          </a:r>
        </a:p>
      </xdr:txBody>
    </xdr:sp>
    <xdr:clientData/>
  </xdr:twoCellAnchor>
  <xdr:twoCellAnchor>
    <xdr:from>
      <xdr:col>46</xdr:col>
      <xdr:colOff>603250</xdr:colOff>
      <xdr:row>26</xdr:row>
      <xdr:rowOff>150811</xdr:rowOff>
    </xdr:from>
    <xdr:to>
      <xdr:col>46</xdr:col>
      <xdr:colOff>697337</xdr:colOff>
      <xdr:row>26</xdr:row>
      <xdr:rowOff>162434</xdr:rowOff>
    </xdr:to>
    <xdr:cxnSp macro="">
      <xdr:nvCxnSpPr>
        <xdr:cNvPr id="85" name="Conector recto 84">
          <a:extLst>
            <a:ext uri="{FF2B5EF4-FFF2-40B4-BE49-F238E27FC236}">
              <a16:creationId xmlns:a16="http://schemas.microsoft.com/office/drawing/2014/main" id="{EAC9B2BF-0F5F-4FE6-AF2C-9A86662B1DF8}"/>
            </a:ext>
          </a:extLst>
        </xdr:cNvPr>
        <xdr:cNvCxnSpPr>
          <a:stCxn id="99" idx="3"/>
          <a:endCxn id="100" idx="1"/>
        </xdr:cNvCxnSpPr>
      </xdr:nvCxnSpPr>
      <xdr:spPr>
        <a:xfrm flipV="1">
          <a:off x="34388425" y="5589586"/>
          <a:ext cx="94087" cy="11623"/>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35</xdr:col>
      <xdr:colOff>500032</xdr:colOff>
      <xdr:row>20</xdr:row>
      <xdr:rowOff>170651</xdr:rowOff>
    </xdr:from>
    <xdr:to>
      <xdr:col>37</xdr:col>
      <xdr:colOff>19844</xdr:colOff>
      <xdr:row>33</xdr:row>
      <xdr:rowOff>23812</xdr:rowOff>
    </xdr:to>
    <xdr:sp macro="" textlink="">
      <xdr:nvSpPr>
        <xdr:cNvPr id="86" name="Rectángulo: esquinas redondeadas 85">
          <a:extLst>
            <a:ext uri="{FF2B5EF4-FFF2-40B4-BE49-F238E27FC236}">
              <a16:creationId xmlns:a16="http://schemas.microsoft.com/office/drawing/2014/main" id="{98300D17-AD79-4BE6-8E18-F0AC60EA821B}"/>
            </a:ext>
          </a:extLst>
        </xdr:cNvPr>
        <xdr:cNvSpPr/>
      </xdr:nvSpPr>
      <xdr:spPr>
        <a:xfrm>
          <a:off x="25903207" y="4466426"/>
          <a:ext cx="1043812" cy="2329661"/>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entidad estatal puede realizar contratación directa en modalidad selección abreviada dentro</a:t>
          </a:r>
          <a:r>
            <a:rPr lang="es-CO" sz="1100" baseline="0">
              <a:solidFill>
                <a:schemeClr val="dk1"/>
              </a:solidFill>
              <a:latin typeface="+mn-lt"/>
              <a:ea typeface="+mn-ea"/>
              <a:cs typeface="+mn-cs"/>
            </a:rPr>
            <a:t> de los 4 meses siguientes</a:t>
          </a:r>
          <a:endParaRPr lang="es-CO" sz="1100">
            <a:solidFill>
              <a:schemeClr val="dk1"/>
            </a:solidFill>
            <a:latin typeface="+mn-lt"/>
            <a:ea typeface="+mn-ea"/>
            <a:cs typeface="+mn-cs"/>
          </a:endParaRPr>
        </a:p>
      </xdr:txBody>
    </xdr:sp>
    <xdr:clientData/>
  </xdr:twoCellAnchor>
  <xdr:twoCellAnchor>
    <xdr:from>
      <xdr:col>37</xdr:col>
      <xdr:colOff>155317</xdr:colOff>
      <xdr:row>21</xdr:row>
      <xdr:rowOff>154779</xdr:rowOff>
    </xdr:from>
    <xdr:to>
      <xdr:col>38</xdr:col>
      <xdr:colOff>484187</xdr:colOff>
      <xdr:row>32</xdr:row>
      <xdr:rowOff>35718</xdr:rowOff>
    </xdr:to>
    <xdr:sp macro="" textlink="">
      <xdr:nvSpPr>
        <xdr:cNvPr id="87" name="Rectángulo: esquinas redondeadas 86">
          <a:extLst>
            <a:ext uri="{FF2B5EF4-FFF2-40B4-BE49-F238E27FC236}">
              <a16:creationId xmlns:a16="http://schemas.microsoft.com/office/drawing/2014/main" id="{84939911-5961-4921-9ADC-B710175AADD4}"/>
            </a:ext>
          </a:extLst>
        </xdr:cNvPr>
        <xdr:cNvSpPr/>
      </xdr:nvSpPr>
      <xdr:spPr>
        <a:xfrm>
          <a:off x="27082492" y="4641054"/>
          <a:ext cx="1090870" cy="1976439"/>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a:t>
          </a:r>
          <a:r>
            <a:rPr lang="es-CO" sz="1100" baseline="0">
              <a:solidFill>
                <a:schemeClr val="dk1"/>
              </a:solidFill>
              <a:latin typeface="+mn-lt"/>
              <a:ea typeface="+mn-ea"/>
              <a:cs typeface="+mn-cs"/>
            </a:rPr>
            <a:t> entidad estatal podrá modificar elementos de la contratación sin modificar el objetivo</a:t>
          </a:r>
          <a:endParaRPr lang="es-CO" sz="1100">
            <a:solidFill>
              <a:schemeClr val="dk1"/>
            </a:solidFill>
            <a:latin typeface="+mn-lt"/>
            <a:ea typeface="+mn-ea"/>
            <a:cs typeface="+mn-cs"/>
          </a:endParaRPr>
        </a:p>
      </xdr:txBody>
    </xdr:sp>
    <xdr:clientData/>
  </xdr:twoCellAnchor>
  <xdr:twoCellAnchor>
    <xdr:from>
      <xdr:col>38</xdr:col>
      <xdr:colOff>625898</xdr:colOff>
      <xdr:row>21</xdr:row>
      <xdr:rowOff>174056</xdr:rowOff>
    </xdr:from>
    <xdr:to>
      <xdr:col>40</xdr:col>
      <xdr:colOff>269874</xdr:colOff>
      <xdr:row>31</xdr:row>
      <xdr:rowOff>178593</xdr:rowOff>
    </xdr:to>
    <xdr:sp macro="" textlink="">
      <xdr:nvSpPr>
        <xdr:cNvPr id="88" name="Rectángulo: esquinas redondeadas 87">
          <a:extLst>
            <a:ext uri="{FF2B5EF4-FFF2-40B4-BE49-F238E27FC236}">
              <a16:creationId xmlns:a16="http://schemas.microsoft.com/office/drawing/2014/main" id="{3BFAFF95-F7FE-49B5-96D0-86E86788268E}"/>
            </a:ext>
          </a:extLst>
        </xdr:cNvPr>
        <xdr:cNvSpPr/>
      </xdr:nvSpPr>
      <xdr:spPr>
        <a:xfrm>
          <a:off x="28315073" y="4660331"/>
          <a:ext cx="1167976" cy="1909537"/>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Publicación de pliego de condiciones en el portal único de contratación SECOP</a:t>
          </a:r>
        </a:p>
        <a:p>
          <a:pPr marL="0" indent="0" algn="ctr"/>
          <a:r>
            <a:rPr lang="es-CO" sz="1100">
              <a:solidFill>
                <a:schemeClr val="dk1"/>
              </a:solidFill>
              <a:latin typeface="+mn-lt"/>
              <a:ea typeface="+mn-ea"/>
              <a:cs typeface="+mn-cs"/>
            </a:rPr>
            <a:t>5 días hábiles (Objeto y Características)</a:t>
          </a:r>
        </a:p>
      </xdr:txBody>
    </xdr:sp>
    <xdr:clientData/>
  </xdr:twoCellAnchor>
  <xdr:twoCellAnchor>
    <xdr:from>
      <xdr:col>37</xdr:col>
      <xdr:colOff>19844</xdr:colOff>
      <xdr:row>26</xdr:row>
      <xdr:rowOff>190499</xdr:rowOff>
    </xdr:from>
    <xdr:to>
      <xdr:col>37</xdr:col>
      <xdr:colOff>155317</xdr:colOff>
      <xdr:row>27</xdr:row>
      <xdr:rowOff>1982</xdr:rowOff>
    </xdr:to>
    <xdr:cxnSp macro="">
      <xdr:nvCxnSpPr>
        <xdr:cNvPr id="89" name="Conector recto 88">
          <a:extLst>
            <a:ext uri="{FF2B5EF4-FFF2-40B4-BE49-F238E27FC236}">
              <a16:creationId xmlns:a16="http://schemas.microsoft.com/office/drawing/2014/main" id="{441B2836-2DC8-41F2-A86F-690E8E1E4327}"/>
            </a:ext>
          </a:extLst>
        </xdr:cNvPr>
        <xdr:cNvCxnSpPr>
          <a:stCxn id="86" idx="3"/>
          <a:endCxn id="87" idx="1"/>
        </xdr:cNvCxnSpPr>
      </xdr:nvCxnSpPr>
      <xdr:spPr>
        <a:xfrm flipV="1">
          <a:off x="26947019" y="5629274"/>
          <a:ext cx="135473" cy="1983"/>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38</xdr:col>
      <xdr:colOff>484187</xdr:colOff>
      <xdr:row>26</xdr:row>
      <xdr:rowOff>176325</xdr:rowOff>
    </xdr:from>
    <xdr:to>
      <xdr:col>38</xdr:col>
      <xdr:colOff>625898</xdr:colOff>
      <xdr:row>26</xdr:row>
      <xdr:rowOff>190499</xdr:rowOff>
    </xdr:to>
    <xdr:cxnSp macro="">
      <xdr:nvCxnSpPr>
        <xdr:cNvPr id="90" name="Conector recto 89">
          <a:extLst>
            <a:ext uri="{FF2B5EF4-FFF2-40B4-BE49-F238E27FC236}">
              <a16:creationId xmlns:a16="http://schemas.microsoft.com/office/drawing/2014/main" id="{934CEB40-2BBB-485D-8B26-0D4BEC654BC2}"/>
            </a:ext>
          </a:extLst>
        </xdr:cNvPr>
        <xdr:cNvCxnSpPr>
          <a:stCxn id="87" idx="3"/>
          <a:endCxn id="88" idx="1"/>
        </xdr:cNvCxnSpPr>
      </xdr:nvCxnSpPr>
      <xdr:spPr>
        <a:xfrm flipV="1">
          <a:off x="28173362" y="5615100"/>
          <a:ext cx="141711" cy="14174"/>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40</xdr:col>
      <xdr:colOff>269874</xdr:colOff>
      <xdr:row>26</xdr:row>
      <xdr:rowOff>157898</xdr:rowOff>
    </xdr:from>
    <xdr:to>
      <xdr:col>40</xdr:col>
      <xdr:colOff>403080</xdr:colOff>
      <xdr:row>26</xdr:row>
      <xdr:rowOff>176325</xdr:rowOff>
    </xdr:to>
    <xdr:cxnSp macro="">
      <xdr:nvCxnSpPr>
        <xdr:cNvPr id="91" name="Conector recto 90">
          <a:extLst>
            <a:ext uri="{FF2B5EF4-FFF2-40B4-BE49-F238E27FC236}">
              <a16:creationId xmlns:a16="http://schemas.microsoft.com/office/drawing/2014/main" id="{00107F32-3E7D-44B5-84DC-AC36EF44282A}"/>
            </a:ext>
          </a:extLst>
        </xdr:cNvPr>
        <xdr:cNvCxnSpPr>
          <a:stCxn id="88" idx="3"/>
          <a:endCxn id="94" idx="1"/>
        </xdr:cNvCxnSpPr>
      </xdr:nvCxnSpPr>
      <xdr:spPr>
        <a:xfrm flipV="1">
          <a:off x="29483049" y="5596673"/>
          <a:ext cx="133206" cy="18427"/>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43</xdr:col>
      <xdr:colOff>261938</xdr:colOff>
      <xdr:row>26</xdr:row>
      <xdr:rowOff>148544</xdr:rowOff>
    </xdr:from>
    <xdr:to>
      <xdr:col>43</xdr:col>
      <xdr:colOff>397978</xdr:colOff>
      <xdr:row>26</xdr:row>
      <xdr:rowOff>157333</xdr:rowOff>
    </xdr:to>
    <xdr:cxnSp macro="">
      <xdr:nvCxnSpPr>
        <xdr:cNvPr id="92" name="Conector recto 91">
          <a:extLst>
            <a:ext uri="{FF2B5EF4-FFF2-40B4-BE49-F238E27FC236}">
              <a16:creationId xmlns:a16="http://schemas.microsoft.com/office/drawing/2014/main" id="{75FD6ED6-82E6-4A1B-B0C4-FA2989CE8F90}"/>
            </a:ext>
          </a:extLst>
        </xdr:cNvPr>
        <xdr:cNvCxnSpPr>
          <a:stCxn id="95" idx="3"/>
          <a:endCxn id="96" idx="1"/>
        </xdr:cNvCxnSpPr>
      </xdr:nvCxnSpPr>
      <xdr:spPr>
        <a:xfrm flipV="1">
          <a:off x="31761113" y="5587319"/>
          <a:ext cx="136040" cy="8789"/>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41</xdr:col>
      <xdr:colOff>761999</xdr:colOff>
      <xdr:row>26</xdr:row>
      <xdr:rowOff>157333</xdr:rowOff>
    </xdr:from>
    <xdr:to>
      <xdr:col>42</xdr:col>
      <xdr:colOff>107127</xdr:colOff>
      <xdr:row>26</xdr:row>
      <xdr:rowOff>157898</xdr:rowOff>
    </xdr:to>
    <xdr:cxnSp macro="">
      <xdr:nvCxnSpPr>
        <xdr:cNvPr id="93" name="Conector recto 92">
          <a:extLst>
            <a:ext uri="{FF2B5EF4-FFF2-40B4-BE49-F238E27FC236}">
              <a16:creationId xmlns:a16="http://schemas.microsoft.com/office/drawing/2014/main" id="{C6454F8A-D7CC-4DE6-A182-AD2BE494173B}"/>
            </a:ext>
          </a:extLst>
        </xdr:cNvPr>
        <xdr:cNvCxnSpPr>
          <a:stCxn id="94" idx="3"/>
          <a:endCxn id="95" idx="1"/>
        </xdr:cNvCxnSpPr>
      </xdr:nvCxnSpPr>
      <xdr:spPr>
        <a:xfrm flipV="1">
          <a:off x="30737174" y="5596108"/>
          <a:ext cx="107128" cy="565"/>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40</xdr:col>
      <xdr:colOff>403080</xdr:colOff>
      <xdr:row>20</xdr:row>
      <xdr:rowOff>6234</xdr:rowOff>
    </xdr:from>
    <xdr:to>
      <xdr:col>41</xdr:col>
      <xdr:colOff>761999</xdr:colOff>
      <xdr:row>33</xdr:row>
      <xdr:rowOff>119062</xdr:rowOff>
    </xdr:to>
    <xdr:sp macro="" textlink="">
      <xdr:nvSpPr>
        <xdr:cNvPr id="94" name="Rectángulo: esquinas redondeadas 93">
          <a:extLst>
            <a:ext uri="{FF2B5EF4-FFF2-40B4-BE49-F238E27FC236}">
              <a16:creationId xmlns:a16="http://schemas.microsoft.com/office/drawing/2014/main" id="{46F3EDFB-7001-4D77-B144-E04253C992AF}"/>
            </a:ext>
          </a:extLst>
        </xdr:cNvPr>
        <xdr:cNvSpPr/>
      </xdr:nvSpPr>
      <xdr:spPr>
        <a:xfrm>
          <a:off x="29616255" y="4302009"/>
          <a:ext cx="1120919" cy="2589328"/>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Resolución de apertura con pliego de condiciones definitivo, aclaración de observaciones, generación de posibles adendas</a:t>
          </a:r>
        </a:p>
      </xdr:txBody>
    </xdr:sp>
    <xdr:clientData/>
  </xdr:twoCellAnchor>
  <xdr:twoCellAnchor>
    <xdr:from>
      <xdr:col>42</xdr:col>
      <xdr:colOff>107127</xdr:colOff>
      <xdr:row>24</xdr:row>
      <xdr:rowOff>159883</xdr:rowOff>
    </xdr:from>
    <xdr:to>
      <xdr:col>43</xdr:col>
      <xdr:colOff>261938</xdr:colOff>
      <xdr:row>28</xdr:row>
      <xdr:rowOff>154782</xdr:rowOff>
    </xdr:to>
    <xdr:sp macro="" textlink="">
      <xdr:nvSpPr>
        <xdr:cNvPr id="95" name="Rectángulo: esquinas redondeadas 94">
          <a:extLst>
            <a:ext uri="{FF2B5EF4-FFF2-40B4-BE49-F238E27FC236}">
              <a16:creationId xmlns:a16="http://schemas.microsoft.com/office/drawing/2014/main" id="{CABF2EE0-75BB-4F49-967D-5888B39507FC}"/>
            </a:ext>
          </a:extLst>
        </xdr:cNvPr>
        <xdr:cNvSpPr/>
      </xdr:nvSpPr>
      <xdr:spPr>
        <a:xfrm>
          <a:off x="30844302" y="5217658"/>
          <a:ext cx="916811" cy="756899"/>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Publicación de pliegos definitivos</a:t>
          </a:r>
        </a:p>
      </xdr:txBody>
    </xdr:sp>
    <xdr:clientData/>
  </xdr:twoCellAnchor>
  <xdr:twoCellAnchor>
    <xdr:from>
      <xdr:col>43</xdr:col>
      <xdr:colOff>397978</xdr:colOff>
      <xdr:row>23</xdr:row>
      <xdr:rowOff>27212</xdr:rowOff>
    </xdr:from>
    <xdr:to>
      <xdr:col>45</xdr:col>
      <xdr:colOff>63499</xdr:colOff>
      <xdr:row>30</xdr:row>
      <xdr:rowOff>79375</xdr:rowOff>
    </xdr:to>
    <xdr:sp macro="" textlink="">
      <xdr:nvSpPr>
        <xdr:cNvPr id="96" name="Rectángulo: esquinas redondeadas 95">
          <a:extLst>
            <a:ext uri="{FF2B5EF4-FFF2-40B4-BE49-F238E27FC236}">
              <a16:creationId xmlns:a16="http://schemas.microsoft.com/office/drawing/2014/main" id="{E6009BBF-8BFA-4749-A0FB-881C7F9A718E}"/>
            </a:ext>
          </a:extLst>
        </xdr:cNvPr>
        <xdr:cNvSpPr/>
      </xdr:nvSpPr>
      <xdr:spPr>
        <a:xfrm>
          <a:off x="31897153" y="4894487"/>
          <a:ext cx="1189521" cy="1385663"/>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Entrega de sobre 1 y sobre 2 con la documentación especificada en los pliegos</a:t>
          </a:r>
        </a:p>
      </xdr:txBody>
    </xdr:sp>
    <xdr:clientData/>
  </xdr:twoCellAnchor>
  <xdr:twoCellAnchor>
    <xdr:from>
      <xdr:col>35</xdr:col>
      <xdr:colOff>416718</xdr:colOff>
      <xdr:row>26</xdr:row>
      <xdr:rowOff>180294</xdr:rowOff>
    </xdr:from>
    <xdr:to>
      <xdr:col>35</xdr:col>
      <xdr:colOff>500032</xdr:colOff>
      <xdr:row>27</xdr:row>
      <xdr:rowOff>1982</xdr:rowOff>
    </xdr:to>
    <xdr:cxnSp macro="">
      <xdr:nvCxnSpPr>
        <xdr:cNvPr id="97" name="Conector recto 96">
          <a:extLst>
            <a:ext uri="{FF2B5EF4-FFF2-40B4-BE49-F238E27FC236}">
              <a16:creationId xmlns:a16="http://schemas.microsoft.com/office/drawing/2014/main" id="{EA05A7D0-C837-4403-AE2F-03C843F093C1}"/>
            </a:ext>
          </a:extLst>
        </xdr:cNvPr>
        <xdr:cNvCxnSpPr>
          <a:stCxn id="82" idx="3"/>
          <a:endCxn id="86" idx="1"/>
        </xdr:cNvCxnSpPr>
      </xdr:nvCxnSpPr>
      <xdr:spPr>
        <a:xfrm>
          <a:off x="25819893" y="5619069"/>
          <a:ext cx="83314" cy="12188"/>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45</xdr:col>
      <xdr:colOff>63499</xdr:colOff>
      <xdr:row>26</xdr:row>
      <xdr:rowOff>148544</xdr:rowOff>
    </xdr:from>
    <xdr:to>
      <xdr:col>45</xdr:col>
      <xdr:colOff>160988</xdr:colOff>
      <xdr:row>26</xdr:row>
      <xdr:rowOff>162434</xdr:rowOff>
    </xdr:to>
    <xdr:cxnSp macro="">
      <xdr:nvCxnSpPr>
        <xdr:cNvPr id="98" name="Conector recto 97">
          <a:extLst>
            <a:ext uri="{FF2B5EF4-FFF2-40B4-BE49-F238E27FC236}">
              <a16:creationId xmlns:a16="http://schemas.microsoft.com/office/drawing/2014/main" id="{03E9E025-FAC4-4AC5-9A91-790FC2149CC8}"/>
            </a:ext>
          </a:extLst>
        </xdr:cNvPr>
        <xdr:cNvCxnSpPr>
          <a:stCxn id="96" idx="3"/>
          <a:endCxn id="99" idx="1"/>
        </xdr:cNvCxnSpPr>
      </xdr:nvCxnSpPr>
      <xdr:spPr>
        <a:xfrm>
          <a:off x="33086674" y="5587319"/>
          <a:ext cx="97489" cy="13890"/>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45</xdr:col>
      <xdr:colOff>160988</xdr:colOff>
      <xdr:row>21</xdr:row>
      <xdr:rowOff>27211</xdr:rowOff>
    </xdr:from>
    <xdr:to>
      <xdr:col>46</xdr:col>
      <xdr:colOff>603250</xdr:colOff>
      <xdr:row>32</xdr:row>
      <xdr:rowOff>107156</xdr:rowOff>
    </xdr:to>
    <xdr:sp macro="" textlink="">
      <xdr:nvSpPr>
        <xdr:cNvPr id="99" name="Rectángulo: esquinas redondeadas 98">
          <a:extLst>
            <a:ext uri="{FF2B5EF4-FFF2-40B4-BE49-F238E27FC236}">
              <a16:creationId xmlns:a16="http://schemas.microsoft.com/office/drawing/2014/main" id="{C1162F68-0950-4F66-B634-615FDC034DFF}"/>
            </a:ext>
          </a:extLst>
        </xdr:cNvPr>
        <xdr:cNvSpPr/>
      </xdr:nvSpPr>
      <xdr:spPr>
        <a:xfrm>
          <a:off x="33184163" y="4513486"/>
          <a:ext cx="1204262" cy="2175445"/>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publica en el SECOP un informe de la evaluación del primer sobre por 3 días hábiles para que presenten posibles observaciones</a:t>
          </a:r>
        </a:p>
      </xdr:txBody>
    </xdr:sp>
    <xdr:clientData/>
  </xdr:twoCellAnchor>
  <xdr:twoCellAnchor>
    <xdr:from>
      <xdr:col>46</xdr:col>
      <xdr:colOff>697337</xdr:colOff>
      <xdr:row>22</xdr:row>
      <xdr:rowOff>126997</xdr:rowOff>
    </xdr:from>
    <xdr:to>
      <xdr:col>48</xdr:col>
      <xdr:colOff>0</xdr:colOff>
      <xdr:row>30</xdr:row>
      <xdr:rowOff>174625</xdr:rowOff>
    </xdr:to>
    <xdr:sp macro="" textlink="">
      <xdr:nvSpPr>
        <xdr:cNvPr id="100" name="Rectángulo: esquinas redondeadas 99">
          <a:extLst>
            <a:ext uri="{FF2B5EF4-FFF2-40B4-BE49-F238E27FC236}">
              <a16:creationId xmlns:a16="http://schemas.microsoft.com/office/drawing/2014/main" id="{251F33AB-A6B3-44B1-BE2E-E526F91E961F}"/>
            </a:ext>
          </a:extLst>
        </xdr:cNvPr>
        <xdr:cNvSpPr/>
      </xdr:nvSpPr>
      <xdr:spPr>
        <a:xfrm>
          <a:off x="34482512" y="4803772"/>
          <a:ext cx="826663" cy="1571628"/>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iniciara subasta inversa con mínimo 3 oferentes</a:t>
          </a:r>
        </a:p>
      </xdr:txBody>
    </xdr:sp>
    <xdr:clientData/>
  </xdr:twoCellAnchor>
  <xdr:twoCellAnchor>
    <xdr:from>
      <xdr:col>48</xdr:col>
      <xdr:colOff>0</xdr:colOff>
      <xdr:row>26</xdr:row>
      <xdr:rowOff>140888</xdr:rowOff>
    </xdr:from>
    <xdr:to>
      <xdr:col>48</xdr:col>
      <xdr:colOff>122436</xdr:colOff>
      <xdr:row>26</xdr:row>
      <xdr:rowOff>150811</xdr:rowOff>
    </xdr:to>
    <xdr:cxnSp macro="">
      <xdr:nvCxnSpPr>
        <xdr:cNvPr id="101" name="Conector recto 100">
          <a:extLst>
            <a:ext uri="{FF2B5EF4-FFF2-40B4-BE49-F238E27FC236}">
              <a16:creationId xmlns:a16="http://schemas.microsoft.com/office/drawing/2014/main" id="{0E49C546-FD04-4EA2-863B-0F67EA4BF3D8}"/>
            </a:ext>
          </a:extLst>
        </xdr:cNvPr>
        <xdr:cNvCxnSpPr>
          <a:stCxn id="100" idx="3"/>
          <a:endCxn id="84" idx="1"/>
        </xdr:cNvCxnSpPr>
      </xdr:nvCxnSpPr>
      <xdr:spPr>
        <a:xfrm flipV="1">
          <a:off x="35309175" y="5579663"/>
          <a:ext cx="122436" cy="9923"/>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49</xdr:col>
      <xdr:colOff>226755</xdr:colOff>
      <xdr:row>22</xdr:row>
      <xdr:rowOff>109421</xdr:rowOff>
    </xdr:from>
    <xdr:to>
      <xdr:col>50</xdr:col>
      <xdr:colOff>436562</xdr:colOff>
      <xdr:row>30</xdr:row>
      <xdr:rowOff>174624</xdr:rowOff>
    </xdr:to>
    <xdr:sp macro="" textlink="">
      <xdr:nvSpPr>
        <xdr:cNvPr id="102" name="Rectángulo: esquinas redondeadas 101">
          <a:extLst>
            <a:ext uri="{FF2B5EF4-FFF2-40B4-BE49-F238E27FC236}">
              <a16:creationId xmlns:a16="http://schemas.microsoft.com/office/drawing/2014/main" id="{C65AB198-B8AC-4DB9-8A07-3830575B8DD8}"/>
            </a:ext>
          </a:extLst>
        </xdr:cNvPr>
        <xdr:cNvSpPr/>
      </xdr:nvSpPr>
      <xdr:spPr>
        <a:xfrm>
          <a:off x="36297930" y="4786196"/>
          <a:ext cx="971807" cy="1589203"/>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adjudicara el contrato al oferente que presente el menor precio</a:t>
          </a:r>
        </a:p>
      </xdr:txBody>
    </xdr:sp>
    <xdr:clientData/>
  </xdr:twoCellAnchor>
  <xdr:twoCellAnchor>
    <xdr:from>
      <xdr:col>32</xdr:col>
      <xdr:colOff>154752</xdr:colOff>
      <xdr:row>26</xdr:row>
      <xdr:rowOff>43653</xdr:rowOff>
    </xdr:from>
    <xdr:to>
      <xdr:col>32</xdr:col>
      <xdr:colOff>526227</xdr:colOff>
      <xdr:row>27</xdr:row>
      <xdr:rowOff>119853</xdr:rowOff>
    </xdr:to>
    <xdr:sp macro="" textlink="">
      <xdr:nvSpPr>
        <xdr:cNvPr id="103" name="Rectángulo 102">
          <a:extLst>
            <a:ext uri="{FF2B5EF4-FFF2-40B4-BE49-F238E27FC236}">
              <a16:creationId xmlns:a16="http://schemas.microsoft.com/office/drawing/2014/main" id="{4766F048-87C3-42E5-9E3F-1603A9FE46B1}"/>
            </a:ext>
          </a:extLst>
        </xdr:cNvPr>
        <xdr:cNvSpPr/>
      </xdr:nvSpPr>
      <xdr:spPr>
        <a:xfrm>
          <a:off x="23271927" y="5482428"/>
          <a:ext cx="371475" cy="266700"/>
        </a:xfrm>
        <a:prstGeom prst="rect">
          <a:avLst/>
        </a:prstGeom>
        <a:solidFill>
          <a:schemeClr val="bg1"/>
        </a:solidFill>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r>
            <a:rPr lang="es-CO" sz="1100" b="1"/>
            <a:t>NO</a:t>
          </a:r>
        </a:p>
      </xdr:txBody>
    </xdr:sp>
    <xdr:clientData/>
  </xdr:twoCellAnchor>
  <xdr:twoCellAnchor>
    <xdr:from>
      <xdr:col>50</xdr:col>
      <xdr:colOff>436562</xdr:colOff>
      <xdr:row>26</xdr:row>
      <xdr:rowOff>142023</xdr:rowOff>
    </xdr:from>
    <xdr:to>
      <xdr:col>50</xdr:col>
      <xdr:colOff>553895</xdr:colOff>
      <xdr:row>26</xdr:row>
      <xdr:rowOff>170371</xdr:rowOff>
    </xdr:to>
    <xdr:cxnSp macro="">
      <xdr:nvCxnSpPr>
        <xdr:cNvPr id="104" name="Conector recto 103">
          <a:extLst>
            <a:ext uri="{FF2B5EF4-FFF2-40B4-BE49-F238E27FC236}">
              <a16:creationId xmlns:a16="http://schemas.microsoft.com/office/drawing/2014/main" id="{B2468365-57B6-401D-90B6-0639950866F2}"/>
            </a:ext>
          </a:extLst>
        </xdr:cNvPr>
        <xdr:cNvCxnSpPr>
          <a:stCxn id="102" idx="3"/>
          <a:endCxn id="105" idx="1"/>
        </xdr:cNvCxnSpPr>
      </xdr:nvCxnSpPr>
      <xdr:spPr>
        <a:xfrm>
          <a:off x="37269737" y="5580798"/>
          <a:ext cx="117333" cy="28348"/>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50</xdr:col>
      <xdr:colOff>553895</xdr:colOff>
      <xdr:row>23</xdr:row>
      <xdr:rowOff>134367</xdr:rowOff>
    </xdr:from>
    <xdr:to>
      <xdr:col>51</xdr:col>
      <xdr:colOff>730250</xdr:colOff>
      <xdr:row>30</xdr:row>
      <xdr:rowOff>15875</xdr:rowOff>
    </xdr:to>
    <xdr:sp macro="" textlink="">
      <xdr:nvSpPr>
        <xdr:cNvPr id="105" name="Rectángulo: esquinas redondeadas 104">
          <a:extLst>
            <a:ext uri="{FF2B5EF4-FFF2-40B4-BE49-F238E27FC236}">
              <a16:creationId xmlns:a16="http://schemas.microsoft.com/office/drawing/2014/main" id="{109822BA-7DEA-46F8-B002-F999DA95FC65}"/>
            </a:ext>
          </a:extLst>
        </xdr:cNvPr>
        <xdr:cNvSpPr/>
      </xdr:nvSpPr>
      <xdr:spPr>
        <a:xfrm>
          <a:off x="37387070" y="5001642"/>
          <a:ext cx="938355" cy="1215008"/>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Perfeccionamiento del contrato</a:t>
          </a:r>
        </a:p>
      </xdr:txBody>
    </xdr:sp>
    <xdr:clientData/>
  </xdr:twoCellAnchor>
  <xdr:twoCellAnchor>
    <xdr:from>
      <xdr:col>47</xdr:col>
      <xdr:colOff>392906</xdr:colOff>
      <xdr:row>13</xdr:row>
      <xdr:rowOff>168954</xdr:rowOff>
    </xdr:from>
    <xdr:to>
      <xdr:col>51</xdr:col>
      <xdr:colOff>261073</xdr:colOff>
      <xdr:row>23</xdr:row>
      <xdr:rowOff>134367</xdr:rowOff>
    </xdr:to>
    <xdr:cxnSp macro="">
      <xdr:nvCxnSpPr>
        <xdr:cNvPr id="106" name="Conector: angular 105">
          <a:extLst>
            <a:ext uri="{FF2B5EF4-FFF2-40B4-BE49-F238E27FC236}">
              <a16:creationId xmlns:a16="http://schemas.microsoft.com/office/drawing/2014/main" id="{22E7C777-561F-43C9-9498-743DE29AD348}"/>
            </a:ext>
          </a:extLst>
        </xdr:cNvPr>
        <xdr:cNvCxnSpPr>
          <a:stCxn id="75" idx="3"/>
          <a:endCxn id="105" idx="0"/>
        </xdr:cNvCxnSpPr>
      </xdr:nvCxnSpPr>
      <xdr:spPr>
        <a:xfrm>
          <a:off x="34940081" y="3035979"/>
          <a:ext cx="2916167" cy="1965663"/>
        </a:xfrm>
        <a:prstGeom prst="bentConnector2">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29</xdr:col>
      <xdr:colOff>186492</xdr:colOff>
      <xdr:row>19</xdr:row>
      <xdr:rowOff>65767</xdr:rowOff>
    </xdr:from>
    <xdr:to>
      <xdr:col>30</xdr:col>
      <xdr:colOff>202405</xdr:colOff>
      <xdr:row>24</xdr:row>
      <xdr:rowOff>47624</xdr:rowOff>
    </xdr:to>
    <xdr:sp macro="" textlink="">
      <xdr:nvSpPr>
        <xdr:cNvPr id="107" name="Rectángulo: esquinas redondeadas 106">
          <a:extLst>
            <a:ext uri="{FF2B5EF4-FFF2-40B4-BE49-F238E27FC236}">
              <a16:creationId xmlns:a16="http://schemas.microsoft.com/office/drawing/2014/main" id="{182439A2-D0AE-44DC-A744-4817870158FC}"/>
            </a:ext>
          </a:extLst>
        </xdr:cNvPr>
        <xdr:cNvSpPr/>
      </xdr:nvSpPr>
      <xdr:spPr>
        <a:xfrm>
          <a:off x="21017667" y="4171042"/>
          <a:ext cx="777913" cy="934357"/>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Apertura de licitación publica</a:t>
          </a:r>
        </a:p>
      </xdr:txBody>
    </xdr:sp>
    <xdr:clientData/>
  </xdr:twoCellAnchor>
  <xdr:twoCellAnchor>
    <xdr:from>
      <xdr:col>30</xdr:col>
      <xdr:colOff>202405</xdr:colOff>
      <xdr:row>21</xdr:row>
      <xdr:rowOff>146274</xdr:rowOff>
    </xdr:from>
    <xdr:to>
      <xdr:col>30</xdr:col>
      <xdr:colOff>325973</xdr:colOff>
      <xdr:row>21</xdr:row>
      <xdr:rowOff>151946</xdr:rowOff>
    </xdr:to>
    <xdr:cxnSp macro="">
      <xdr:nvCxnSpPr>
        <xdr:cNvPr id="108" name="Conector recto 107">
          <a:extLst>
            <a:ext uri="{FF2B5EF4-FFF2-40B4-BE49-F238E27FC236}">
              <a16:creationId xmlns:a16="http://schemas.microsoft.com/office/drawing/2014/main" id="{4C154914-1145-4870-ABFD-B1D8E66D3129}"/>
            </a:ext>
          </a:extLst>
        </xdr:cNvPr>
        <xdr:cNvCxnSpPr>
          <a:stCxn id="107" idx="3"/>
          <a:endCxn id="61" idx="1"/>
        </xdr:cNvCxnSpPr>
      </xdr:nvCxnSpPr>
      <xdr:spPr>
        <a:xfrm flipV="1">
          <a:off x="21795580" y="4632549"/>
          <a:ext cx="123568" cy="5672"/>
        </a:xfrm>
        <a:prstGeom prst="line">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40</xdr:col>
      <xdr:colOff>511968</xdr:colOff>
      <xdr:row>13</xdr:row>
      <xdr:rowOff>158185</xdr:rowOff>
    </xdr:from>
    <xdr:to>
      <xdr:col>40</xdr:col>
      <xdr:colOff>633834</xdr:colOff>
      <xdr:row>13</xdr:row>
      <xdr:rowOff>166688</xdr:rowOff>
    </xdr:to>
    <xdr:cxnSp macro="">
      <xdr:nvCxnSpPr>
        <xdr:cNvPr id="109" name="Conector recto 108">
          <a:extLst>
            <a:ext uri="{FF2B5EF4-FFF2-40B4-BE49-F238E27FC236}">
              <a16:creationId xmlns:a16="http://schemas.microsoft.com/office/drawing/2014/main" id="{18C4FC53-D77C-46FD-A721-0DEF9B8D9523}"/>
            </a:ext>
          </a:extLst>
        </xdr:cNvPr>
        <xdr:cNvCxnSpPr>
          <a:stCxn id="70" idx="3"/>
          <a:endCxn id="71" idx="1"/>
        </xdr:cNvCxnSpPr>
      </xdr:nvCxnSpPr>
      <xdr:spPr>
        <a:xfrm>
          <a:off x="29725143" y="3025210"/>
          <a:ext cx="121866" cy="8503"/>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29</xdr:col>
      <xdr:colOff>148541</xdr:colOff>
      <xdr:row>45</xdr:row>
      <xdr:rowOff>27228</xdr:rowOff>
    </xdr:from>
    <xdr:to>
      <xdr:col>30</xdr:col>
      <xdr:colOff>611183</xdr:colOff>
      <xdr:row>49</xdr:row>
      <xdr:rowOff>17703</xdr:rowOff>
    </xdr:to>
    <xdr:sp macro="" textlink="">
      <xdr:nvSpPr>
        <xdr:cNvPr id="110" name="Rectángulo: esquinas redondeadas 109">
          <a:extLst>
            <a:ext uri="{FF2B5EF4-FFF2-40B4-BE49-F238E27FC236}">
              <a16:creationId xmlns:a16="http://schemas.microsoft.com/office/drawing/2014/main" id="{3D49467D-FAE2-4E55-84F0-4742E740DE6C}"/>
            </a:ext>
          </a:extLst>
        </xdr:cNvPr>
        <xdr:cNvSpPr/>
      </xdr:nvSpPr>
      <xdr:spPr>
        <a:xfrm>
          <a:off x="20979716" y="9085503"/>
          <a:ext cx="1224642" cy="752475"/>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Apertura de licitación publica</a:t>
          </a:r>
        </a:p>
      </xdr:txBody>
    </xdr:sp>
    <xdr:clientData/>
  </xdr:twoCellAnchor>
  <xdr:twoCellAnchor>
    <xdr:from>
      <xdr:col>39</xdr:col>
      <xdr:colOff>402923</xdr:colOff>
      <xdr:row>34</xdr:row>
      <xdr:rowOff>9071</xdr:rowOff>
    </xdr:from>
    <xdr:to>
      <xdr:col>41</xdr:col>
      <xdr:colOff>138923</xdr:colOff>
      <xdr:row>39</xdr:row>
      <xdr:rowOff>95249</xdr:rowOff>
    </xdr:to>
    <xdr:sp macro="" textlink="">
      <xdr:nvSpPr>
        <xdr:cNvPr id="111" name="Rectángulo: esquinas redondeadas 110">
          <a:extLst>
            <a:ext uri="{FF2B5EF4-FFF2-40B4-BE49-F238E27FC236}">
              <a16:creationId xmlns:a16="http://schemas.microsoft.com/office/drawing/2014/main" id="{C88C5DCE-277F-4160-8A06-06113D3C0A71}"/>
            </a:ext>
          </a:extLst>
        </xdr:cNvPr>
        <xdr:cNvSpPr/>
      </xdr:nvSpPr>
      <xdr:spPr>
        <a:xfrm>
          <a:off x="28854098" y="6971846"/>
          <a:ext cx="1260000" cy="1038678"/>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La entidad estatal conforma la lista de precalificados </a:t>
          </a:r>
          <a:endParaRPr lang="es-CO" sz="1100">
            <a:solidFill>
              <a:schemeClr val="dk1"/>
            </a:solidFill>
            <a:latin typeface="+mn-lt"/>
            <a:ea typeface="+mn-ea"/>
            <a:cs typeface="+mn-cs"/>
          </a:endParaRPr>
        </a:p>
      </xdr:txBody>
    </xdr:sp>
    <xdr:clientData/>
  </xdr:twoCellAnchor>
  <xdr:twoCellAnchor>
    <xdr:from>
      <xdr:col>41</xdr:col>
      <xdr:colOff>138923</xdr:colOff>
      <xdr:row>36</xdr:row>
      <xdr:rowOff>123598</xdr:rowOff>
    </xdr:from>
    <xdr:to>
      <xdr:col>41</xdr:col>
      <xdr:colOff>438453</xdr:colOff>
      <xdr:row>36</xdr:row>
      <xdr:rowOff>147410</xdr:rowOff>
    </xdr:to>
    <xdr:cxnSp macro="">
      <xdr:nvCxnSpPr>
        <xdr:cNvPr id="112" name="Conector recto de flecha 111">
          <a:extLst>
            <a:ext uri="{FF2B5EF4-FFF2-40B4-BE49-F238E27FC236}">
              <a16:creationId xmlns:a16="http://schemas.microsoft.com/office/drawing/2014/main" id="{44843467-F0D0-4FCD-A933-83C176BB8587}"/>
            </a:ext>
          </a:extLst>
        </xdr:cNvPr>
        <xdr:cNvCxnSpPr>
          <a:cxnSpLocks/>
          <a:stCxn id="111" idx="3"/>
          <a:endCxn id="114" idx="1"/>
        </xdr:cNvCxnSpPr>
      </xdr:nvCxnSpPr>
      <xdr:spPr>
        <a:xfrm flipV="1">
          <a:off x="30114098" y="7467373"/>
          <a:ext cx="299530" cy="23812"/>
        </a:xfrm>
        <a:prstGeom prst="straightConnector1">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41</xdr:col>
      <xdr:colOff>328084</xdr:colOff>
      <xdr:row>43</xdr:row>
      <xdr:rowOff>58210</xdr:rowOff>
    </xdr:from>
    <xdr:to>
      <xdr:col>43</xdr:col>
      <xdr:colOff>64084</xdr:colOff>
      <xdr:row>48</xdr:row>
      <xdr:rowOff>89958</xdr:rowOff>
    </xdr:to>
    <xdr:sp macro="" textlink="">
      <xdr:nvSpPr>
        <xdr:cNvPr id="113" name="Rectángulo: esquinas redondeadas 112">
          <a:extLst>
            <a:ext uri="{FF2B5EF4-FFF2-40B4-BE49-F238E27FC236}">
              <a16:creationId xmlns:a16="http://schemas.microsoft.com/office/drawing/2014/main" id="{9C4A2134-4CC5-4DD0-ACF3-30D6173F8F2E}"/>
            </a:ext>
          </a:extLst>
        </xdr:cNvPr>
        <xdr:cNvSpPr/>
      </xdr:nvSpPr>
      <xdr:spPr>
        <a:xfrm>
          <a:off x="30303259" y="8735485"/>
          <a:ext cx="1260000" cy="984248"/>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Se iniciara licitación publica abierta por la entidad estatal</a:t>
          </a:r>
          <a:endParaRPr lang="es-CO" sz="1100">
            <a:solidFill>
              <a:schemeClr val="dk1"/>
            </a:solidFill>
            <a:latin typeface="+mn-lt"/>
            <a:ea typeface="+mn-ea"/>
            <a:cs typeface="+mn-cs"/>
          </a:endParaRPr>
        </a:p>
      </xdr:txBody>
    </xdr:sp>
    <xdr:clientData/>
  </xdr:twoCellAnchor>
  <xdr:twoCellAnchor>
    <xdr:from>
      <xdr:col>41</xdr:col>
      <xdr:colOff>438453</xdr:colOff>
      <xdr:row>34</xdr:row>
      <xdr:rowOff>151946</xdr:rowOff>
    </xdr:from>
    <xdr:to>
      <xdr:col>43</xdr:col>
      <xdr:colOff>174453</xdr:colOff>
      <xdr:row>38</xdr:row>
      <xdr:rowOff>95250</xdr:rowOff>
    </xdr:to>
    <xdr:sp macro="" textlink="">
      <xdr:nvSpPr>
        <xdr:cNvPr id="114" name="Rectángulo: esquinas redondeadas 113">
          <a:extLst>
            <a:ext uri="{FF2B5EF4-FFF2-40B4-BE49-F238E27FC236}">
              <a16:creationId xmlns:a16="http://schemas.microsoft.com/office/drawing/2014/main" id="{90DA9722-3F65-4AD6-800D-F390F478ACB2}"/>
            </a:ext>
          </a:extLst>
        </xdr:cNvPr>
        <xdr:cNvSpPr/>
      </xdr:nvSpPr>
      <xdr:spPr>
        <a:xfrm>
          <a:off x="30413628" y="7114721"/>
          <a:ext cx="1260000" cy="705304"/>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Procedimiento por selección abreviada</a:t>
          </a:r>
          <a:endParaRPr lang="es-CO" sz="1100">
            <a:solidFill>
              <a:schemeClr val="dk1"/>
            </a:solidFill>
            <a:latin typeface="+mn-lt"/>
            <a:ea typeface="+mn-ea"/>
            <a:cs typeface="+mn-cs"/>
          </a:endParaRPr>
        </a:p>
      </xdr:txBody>
    </xdr:sp>
    <xdr:clientData/>
  </xdr:twoCellAnchor>
  <xdr:twoCellAnchor>
    <xdr:from>
      <xdr:col>41</xdr:col>
      <xdr:colOff>150266</xdr:colOff>
      <xdr:row>45</xdr:row>
      <xdr:rowOff>167632</xdr:rowOff>
    </xdr:from>
    <xdr:to>
      <xdr:col>41</xdr:col>
      <xdr:colOff>328084</xdr:colOff>
      <xdr:row>45</xdr:row>
      <xdr:rowOff>169334</xdr:rowOff>
    </xdr:to>
    <xdr:cxnSp macro="">
      <xdr:nvCxnSpPr>
        <xdr:cNvPr id="115" name="Conector: angular 628">
          <a:extLst>
            <a:ext uri="{FF2B5EF4-FFF2-40B4-BE49-F238E27FC236}">
              <a16:creationId xmlns:a16="http://schemas.microsoft.com/office/drawing/2014/main" id="{D249B357-CD7E-4E46-92CF-D850AF3119D2}"/>
            </a:ext>
          </a:extLst>
        </xdr:cNvPr>
        <xdr:cNvCxnSpPr>
          <a:cxnSpLocks/>
          <a:stCxn id="24" idx="3"/>
          <a:endCxn id="113" idx="1"/>
        </xdr:cNvCxnSpPr>
      </xdr:nvCxnSpPr>
      <xdr:spPr>
        <a:xfrm>
          <a:off x="30125441" y="9225907"/>
          <a:ext cx="177818" cy="1702"/>
        </a:xfrm>
        <a:prstGeom prst="straightConnector1">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51</xdr:col>
      <xdr:colOff>730250</xdr:colOff>
      <xdr:row>26</xdr:row>
      <xdr:rowOff>170371</xdr:rowOff>
    </xdr:from>
    <xdr:to>
      <xdr:col>52</xdr:col>
      <xdr:colOff>135473</xdr:colOff>
      <xdr:row>26</xdr:row>
      <xdr:rowOff>174340</xdr:rowOff>
    </xdr:to>
    <xdr:cxnSp macro="">
      <xdr:nvCxnSpPr>
        <xdr:cNvPr id="116" name="Conector recto 115">
          <a:extLst>
            <a:ext uri="{FF2B5EF4-FFF2-40B4-BE49-F238E27FC236}">
              <a16:creationId xmlns:a16="http://schemas.microsoft.com/office/drawing/2014/main" id="{09B418AA-E82E-45D3-9AAA-ED04A3E9DD38}"/>
            </a:ext>
          </a:extLst>
        </xdr:cNvPr>
        <xdr:cNvCxnSpPr>
          <a:stCxn id="105" idx="3"/>
          <a:endCxn id="117" idx="1"/>
        </xdr:cNvCxnSpPr>
      </xdr:nvCxnSpPr>
      <xdr:spPr>
        <a:xfrm>
          <a:off x="38325425" y="5609146"/>
          <a:ext cx="167223" cy="3969"/>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52</xdr:col>
      <xdr:colOff>135473</xdr:colOff>
      <xdr:row>23</xdr:row>
      <xdr:rowOff>181993</xdr:rowOff>
    </xdr:from>
    <xdr:to>
      <xdr:col>53</xdr:col>
      <xdr:colOff>337344</xdr:colOff>
      <xdr:row>29</xdr:row>
      <xdr:rowOff>166687</xdr:rowOff>
    </xdr:to>
    <xdr:sp macro="" textlink="">
      <xdr:nvSpPr>
        <xdr:cNvPr id="117" name="Rectángulo: esquinas redondeadas 116">
          <a:extLst>
            <a:ext uri="{FF2B5EF4-FFF2-40B4-BE49-F238E27FC236}">
              <a16:creationId xmlns:a16="http://schemas.microsoft.com/office/drawing/2014/main" id="{656D2FEB-F776-458E-9228-7B3EEAF612BF}"/>
            </a:ext>
          </a:extLst>
        </xdr:cNvPr>
        <xdr:cNvSpPr/>
      </xdr:nvSpPr>
      <xdr:spPr>
        <a:xfrm>
          <a:off x="38492648" y="5049268"/>
          <a:ext cx="963871" cy="1127694"/>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Publicación del contrato en el SECOP</a:t>
          </a:r>
        </a:p>
      </xdr:txBody>
    </xdr:sp>
    <xdr:clientData/>
  </xdr:twoCellAnchor>
  <xdr:twoCellAnchor>
    <xdr:from>
      <xdr:col>29</xdr:col>
      <xdr:colOff>135693</xdr:colOff>
      <xdr:row>49</xdr:row>
      <xdr:rowOff>145540</xdr:rowOff>
    </xdr:from>
    <xdr:to>
      <xdr:col>32</xdr:col>
      <xdr:colOff>396875</xdr:colOff>
      <xdr:row>54</xdr:row>
      <xdr:rowOff>15876</xdr:rowOff>
    </xdr:to>
    <xdr:sp macro="" textlink="">
      <xdr:nvSpPr>
        <xdr:cNvPr id="118" name="Rectángulo: esquinas redondeadas 117">
          <a:extLst>
            <a:ext uri="{FF2B5EF4-FFF2-40B4-BE49-F238E27FC236}">
              <a16:creationId xmlns:a16="http://schemas.microsoft.com/office/drawing/2014/main" id="{3C8F23E0-2F15-47E1-8180-C31F33F4A0E0}"/>
            </a:ext>
          </a:extLst>
        </xdr:cNvPr>
        <xdr:cNvSpPr/>
      </xdr:nvSpPr>
      <xdr:spPr>
        <a:xfrm>
          <a:off x="20966868" y="9965815"/>
          <a:ext cx="2547182" cy="822836"/>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Selección del proponente por el procedimiento de selección abreviada de menor cuantía por precalificación</a:t>
          </a:r>
          <a:endParaRPr lang="es-CO" sz="1100">
            <a:solidFill>
              <a:schemeClr val="dk1"/>
            </a:solidFill>
            <a:latin typeface="+mn-lt"/>
            <a:ea typeface="+mn-ea"/>
            <a:cs typeface="+mn-cs"/>
          </a:endParaRPr>
        </a:p>
      </xdr:txBody>
    </xdr:sp>
    <xdr:clientData/>
  </xdr:twoCellAnchor>
  <xdr:twoCellAnchor>
    <xdr:from>
      <xdr:col>30</xdr:col>
      <xdr:colOff>647283</xdr:colOff>
      <xdr:row>45</xdr:row>
      <xdr:rowOff>31751</xdr:rowOff>
    </xdr:from>
    <xdr:to>
      <xdr:col>32</xdr:col>
      <xdr:colOff>65302</xdr:colOff>
      <xdr:row>49</xdr:row>
      <xdr:rowOff>145541</xdr:rowOff>
    </xdr:to>
    <xdr:cxnSp macro="">
      <xdr:nvCxnSpPr>
        <xdr:cNvPr id="119" name="Conector: angular 118">
          <a:extLst>
            <a:ext uri="{FF2B5EF4-FFF2-40B4-BE49-F238E27FC236}">
              <a16:creationId xmlns:a16="http://schemas.microsoft.com/office/drawing/2014/main" id="{7006AC48-4AF2-4E14-95A0-E734AD1968F1}"/>
            </a:ext>
          </a:extLst>
        </xdr:cNvPr>
        <xdr:cNvCxnSpPr>
          <a:stCxn id="118" idx="0"/>
          <a:endCxn id="13" idx="2"/>
        </xdr:cNvCxnSpPr>
      </xdr:nvCxnSpPr>
      <xdr:spPr>
        <a:xfrm rot="5400000" flipH="1" flipV="1">
          <a:off x="22273573" y="9056911"/>
          <a:ext cx="875790" cy="942019"/>
        </a:xfrm>
        <a:prstGeom prst="bentConnector3">
          <a:avLst>
            <a:gd name="adj1" fmla="val 50000"/>
          </a:avLst>
        </a:prstGeom>
        <a:ln>
          <a:solidFill>
            <a:srgbClr val="9966FF"/>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201540</xdr:colOff>
      <xdr:row>33</xdr:row>
      <xdr:rowOff>119062</xdr:rowOff>
    </xdr:from>
    <xdr:to>
      <xdr:col>42</xdr:col>
      <xdr:colOff>306453</xdr:colOff>
      <xdr:row>34</xdr:row>
      <xdr:rowOff>151946</xdr:rowOff>
    </xdr:to>
    <xdr:cxnSp macro="">
      <xdr:nvCxnSpPr>
        <xdr:cNvPr id="120" name="Conector: angular 119">
          <a:extLst>
            <a:ext uri="{FF2B5EF4-FFF2-40B4-BE49-F238E27FC236}">
              <a16:creationId xmlns:a16="http://schemas.microsoft.com/office/drawing/2014/main" id="{AA070BC9-9B9F-4690-9FE4-924DBEB0210D}"/>
            </a:ext>
          </a:extLst>
        </xdr:cNvPr>
        <xdr:cNvCxnSpPr>
          <a:stCxn id="114" idx="0"/>
          <a:endCxn id="94" idx="2"/>
        </xdr:cNvCxnSpPr>
      </xdr:nvCxnSpPr>
      <xdr:spPr>
        <a:xfrm rot="16200000" flipV="1">
          <a:off x="30498480" y="6569572"/>
          <a:ext cx="223384" cy="866913"/>
        </a:xfrm>
        <a:prstGeom prst="bentConnector3">
          <a:avLst>
            <a:gd name="adj1" fmla="val 50000"/>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29</xdr:col>
      <xdr:colOff>575449</xdr:colOff>
      <xdr:row>24</xdr:row>
      <xdr:rowOff>47624</xdr:rowOff>
    </xdr:from>
    <xdr:to>
      <xdr:col>43</xdr:col>
      <xdr:colOff>64084</xdr:colOff>
      <xdr:row>45</xdr:row>
      <xdr:rowOff>169334</xdr:rowOff>
    </xdr:to>
    <xdr:cxnSp macro="">
      <xdr:nvCxnSpPr>
        <xdr:cNvPr id="121" name="Conector: angular 120">
          <a:extLst>
            <a:ext uri="{FF2B5EF4-FFF2-40B4-BE49-F238E27FC236}">
              <a16:creationId xmlns:a16="http://schemas.microsoft.com/office/drawing/2014/main" id="{1BA40842-8015-4644-A949-563DBD42AFB8}"/>
            </a:ext>
          </a:extLst>
        </xdr:cNvPr>
        <xdr:cNvCxnSpPr>
          <a:stCxn id="113" idx="3"/>
          <a:endCxn id="107" idx="2"/>
        </xdr:cNvCxnSpPr>
      </xdr:nvCxnSpPr>
      <xdr:spPr>
        <a:xfrm flipH="1" flipV="1">
          <a:off x="21406624" y="5105399"/>
          <a:ext cx="10156635" cy="4122210"/>
        </a:xfrm>
        <a:prstGeom prst="bentConnector4">
          <a:avLst>
            <a:gd name="adj1" fmla="val -2251"/>
            <a:gd name="adj2" fmla="val 55969"/>
          </a:avLst>
        </a:prstGeom>
        <a:ln>
          <a:solidFill>
            <a:srgbClr val="9966FF"/>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55564</xdr:colOff>
      <xdr:row>19</xdr:row>
      <xdr:rowOff>127001</xdr:rowOff>
    </xdr:from>
    <xdr:to>
      <xdr:col>13</xdr:col>
      <xdr:colOff>595314</xdr:colOff>
      <xdr:row>26</xdr:row>
      <xdr:rowOff>107156</xdr:rowOff>
    </xdr:to>
    <xdr:sp macro="" textlink="">
      <xdr:nvSpPr>
        <xdr:cNvPr id="122" name="Rectángulo: esquinas redondeadas 121">
          <a:extLst>
            <a:ext uri="{FF2B5EF4-FFF2-40B4-BE49-F238E27FC236}">
              <a16:creationId xmlns:a16="http://schemas.microsoft.com/office/drawing/2014/main" id="{49C46BA0-40B8-4E8A-8F3D-17DC05AEFD88}"/>
            </a:ext>
          </a:extLst>
        </xdr:cNvPr>
        <xdr:cNvSpPr/>
      </xdr:nvSpPr>
      <xdr:spPr>
        <a:xfrm>
          <a:off x="8694739" y="4232276"/>
          <a:ext cx="968375" cy="131365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s-CO"/>
            <a:t>Recursos</a:t>
          </a:r>
          <a:r>
            <a:rPr lang="es-CO" baseline="0"/>
            <a:t> p</a:t>
          </a:r>
          <a:r>
            <a:rPr lang="es-CO"/>
            <a:t>úblicos máximo</a:t>
          </a:r>
          <a:r>
            <a:rPr lang="es-CO" baseline="0"/>
            <a:t> 2</a:t>
          </a:r>
          <a:r>
            <a:rPr lang="es-CO"/>
            <a:t>0% + Explotación económica.</a:t>
          </a:r>
          <a:endParaRPr lang="es-CO" sz="1100"/>
        </a:p>
      </xdr:txBody>
    </xdr:sp>
    <xdr:clientData/>
  </xdr:twoCellAnchor>
  <xdr:twoCellAnchor>
    <xdr:from>
      <xdr:col>13</xdr:col>
      <xdr:colOff>94691</xdr:colOff>
      <xdr:row>26</xdr:row>
      <xdr:rowOff>107156</xdr:rowOff>
    </xdr:from>
    <xdr:to>
      <xdr:col>13</xdr:col>
      <xdr:colOff>111127</xdr:colOff>
      <xdr:row>32</xdr:row>
      <xdr:rowOff>135164</xdr:rowOff>
    </xdr:to>
    <xdr:cxnSp macro="">
      <xdr:nvCxnSpPr>
        <xdr:cNvPr id="123" name="Conector recto de flecha 122">
          <a:extLst>
            <a:ext uri="{FF2B5EF4-FFF2-40B4-BE49-F238E27FC236}">
              <a16:creationId xmlns:a16="http://schemas.microsoft.com/office/drawing/2014/main" id="{7D36B62B-D21F-46BB-A174-04FD12DDEE6C}"/>
            </a:ext>
          </a:extLst>
        </xdr:cNvPr>
        <xdr:cNvCxnSpPr>
          <a:cxnSpLocks/>
          <a:stCxn id="29" idx="0"/>
          <a:endCxn id="122" idx="2"/>
        </xdr:cNvCxnSpPr>
      </xdr:nvCxnSpPr>
      <xdr:spPr>
        <a:xfrm flipV="1">
          <a:off x="9162491" y="5545931"/>
          <a:ext cx="16436" cy="1171008"/>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31750</xdr:colOff>
      <xdr:row>59</xdr:row>
      <xdr:rowOff>103202</xdr:rowOff>
    </xdr:from>
    <xdr:to>
      <xdr:col>13</xdr:col>
      <xdr:colOff>583406</xdr:colOff>
      <xdr:row>64</xdr:row>
      <xdr:rowOff>95248</xdr:rowOff>
    </xdr:to>
    <xdr:sp macro="" textlink="">
      <xdr:nvSpPr>
        <xdr:cNvPr id="124" name="Rectángulo: esquinas redondeadas 123">
          <a:extLst>
            <a:ext uri="{FF2B5EF4-FFF2-40B4-BE49-F238E27FC236}">
              <a16:creationId xmlns:a16="http://schemas.microsoft.com/office/drawing/2014/main" id="{ED1B889C-0326-49C5-ADF5-9F91F33EADB8}"/>
            </a:ext>
          </a:extLst>
        </xdr:cNvPr>
        <xdr:cNvSpPr/>
      </xdr:nvSpPr>
      <xdr:spPr>
        <a:xfrm>
          <a:off x="8670925" y="11828477"/>
          <a:ext cx="980281" cy="944546"/>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s-CO"/>
            <a:t>Recursos: 100% Explotación económica</a:t>
          </a:r>
          <a:endParaRPr lang="es-CO" sz="1100"/>
        </a:p>
      </xdr:txBody>
    </xdr:sp>
    <xdr:clientData/>
  </xdr:twoCellAnchor>
  <xdr:twoCellAnchor>
    <xdr:from>
      <xdr:col>13</xdr:col>
      <xdr:colOff>92877</xdr:colOff>
      <xdr:row>56</xdr:row>
      <xdr:rowOff>164664</xdr:rowOff>
    </xdr:from>
    <xdr:to>
      <xdr:col>13</xdr:col>
      <xdr:colOff>93266</xdr:colOff>
      <xdr:row>59</xdr:row>
      <xdr:rowOff>103202</xdr:rowOff>
    </xdr:to>
    <xdr:cxnSp macro="">
      <xdr:nvCxnSpPr>
        <xdr:cNvPr id="125" name="Conector recto de flecha 124">
          <a:extLst>
            <a:ext uri="{FF2B5EF4-FFF2-40B4-BE49-F238E27FC236}">
              <a16:creationId xmlns:a16="http://schemas.microsoft.com/office/drawing/2014/main" id="{C970F07D-6358-4D57-87DE-95752EA48DDF}"/>
            </a:ext>
          </a:extLst>
        </xdr:cNvPr>
        <xdr:cNvCxnSpPr>
          <a:stCxn id="31" idx="2"/>
          <a:endCxn id="124" idx="0"/>
        </xdr:cNvCxnSpPr>
      </xdr:nvCxnSpPr>
      <xdr:spPr>
        <a:xfrm>
          <a:off x="9160677" y="11318439"/>
          <a:ext cx="389" cy="510038"/>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515938</xdr:colOff>
      <xdr:row>28</xdr:row>
      <xdr:rowOff>3969</xdr:rowOff>
    </xdr:from>
    <xdr:to>
      <xdr:col>20</xdr:col>
      <xdr:colOff>639763</xdr:colOff>
      <xdr:row>29</xdr:row>
      <xdr:rowOff>80169</xdr:rowOff>
    </xdr:to>
    <xdr:sp macro="" textlink="">
      <xdr:nvSpPr>
        <xdr:cNvPr id="126" name="Rectángulo 125">
          <a:extLst>
            <a:ext uri="{FF2B5EF4-FFF2-40B4-BE49-F238E27FC236}">
              <a16:creationId xmlns:a16="http://schemas.microsoft.com/office/drawing/2014/main" id="{BDF16FA8-1156-4132-9720-81983411BB66}"/>
            </a:ext>
          </a:extLst>
        </xdr:cNvPr>
        <xdr:cNvSpPr/>
      </xdr:nvSpPr>
      <xdr:spPr>
        <a:xfrm>
          <a:off x="14155738" y="5823744"/>
          <a:ext cx="885825" cy="266700"/>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s-CO" sz="1100" b="1">
              <a:solidFill>
                <a:schemeClr val="tx1"/>
              </a:solidFill>
            </a:rPr>
            <a:t>Aprobación</a:t>
          </a:r>
        </a:p>
      </xdr:txBody>
    </xdr:sp>
    <xdr:clientData/>
  </xdr:twoCellAnchor>
  <xdr:twoCellAnchor>
    <xdr:from>
      <xdr:col>17</xdr:col>
      <xdr:colOff>246347</xdr:colOff>
      <xdr:row>17</xdr:row>
      <xdr:rowOff>185737</xdr:rowOff>
    </xdr:from>
    <xdr:to>
      <xdr:col>22</xdr:col>
      <xdr:colOff>623091</xdr:colOff>
      <xdr:row>26</xdr:row>
      <xdr:rowOff>174051</xdr:rowOff>
    </xdr:to>
    <xdr:cxnSp macro="">
      <xdr:nvCxnSpPr>
        <xdr:cNvPr id="127" name="Conector: angular 126">
          <a:extLst>
            <a:ext uri="{FF2B5EF4-FFF2-40B4-BE49-F238E27FC236}">
              <a16:creationId xmlns:a16="http://schemas.microsoft.com/office/drawing/2014/main" id="{81B65D4E-8301-4057-8B9C-F4EC97E95280}"/>
            </a:ext>
          </a:extLst>
        </xdr:cNvPr>
        <xdr:cNvCxnSpPr>
          <a:stCxn id="128" idx="1"/>
          <a:endCxn id="7" idx="0"/>
        </xdr:cNvCxnSpPr>
      </xdr:nvCxnSpPr>
      <xdr:spPr>
        <a:xfrm rot="10800000" flipV="1">
          <a:off x="12362147" y="3910012"/>
          <a:ext cx="4186744" cy="1702814"/>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22</xdr:col>
      <xdr:colOff>623091</xdr:colOff>
      <xdr:row>17</xdr:row>
      <xdr:rowOff>47625</xdr:rowOff>
    </xdr:from>
    <xdr:to>
      <xdr:col>23</xdr:col>
      <xdr:colOff>232566</xdr:colOff>
      <xdr:row>18</xdr:row>
      <xdr:rowOff>133349</xdr:rowOff>
    </xdr:to>
    <xdr:sp macro="" textlink="">
      <xdr:nvSpPr>
        <xdr:cNvPr id="128" name="Rectángulo 127">
          <a:extLst>
            <a:ext uri="{FF2B5EF4-FFF2-40B4-BE49-F238E27FC236}">
              <a16:creationId xmlns:a16="http://schemas.microsoft.com/office/drawing/2014/main" id="{EF2EF332-2BC9-44D8-8F94-4D8D4C4358FE}"/>
            </a:ext>
          </a:extLst>
        </xdr:cNvPr>
        <xdr:cNvSpPr/>
      </xdr:nvSpPr>
      <xdr:spPr>
        <a:xfrm>
          <a:off x="16548891" y="3771900"/>
          <a:ext cx="371475" cy="27622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28</xdr:col>
      <xdr:colOff>326574</xdr:colOff>
      <xdr:row>35</xdr:row>
      <xdr:rowOff>9184</xdr:rowOff>
    </xdr:from>
    <xdr:to>
      <xdr:col>29</xdr:col>
      <xdr:colOff>210913</xdr:colOff>
      <xdr:row>40</xdr:row>
      <xdr:rowOff>83911</xdr:rowOff>
    </xdr:to>
    <xdr:cxnSp macro="">
      <xdr:nvCxnSpPr>
        <xdr:cNvPr id="129" name="Conector: angular 128">
          <a:extLst>
            <a:ext uri="{FF2B5EF4-FFF2-40B4-BE49-F238E27FC236}">
              <a16:creationId xmlns:a16="http://schemas.microsoft.com/office/drawing/2014/main" id="{12BFA551-C0CE-4B1D-B07F-0F8B54F2A73E}"/>
            </a:ext>
          </a:extLst>
        </xdr:cNvPr>
        <xdr:cNvCxnSpPr>
          <a:stCxn id="130" idx="3"/>
          <a:endCxn id="26" idx="1"/>
        </xdr:cNvCxnSpPr>
      </xdr:nvCxnSpPr>
      <xdr:spPr>
        <a:xfrm>
          <a:off x="20824374" y="7162459"/>
          <a:ext cx="217714" cy="1027227"/>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717099</xdr:colOff>
      <xdr:row>34</xdr:row>
      <xdr:rowOff>66334</xdr:rowOff>
    </xdr:from>
    <xdr:to>
      <xdr:col>28</xdr:col>
      <xdr:colOff>326574</xdr:colOff>
      <xdr:row>35</xdr:row>
      <xdr:rowOff>142534</xdr:rowOff>
    </xdr:to>
    <xdr:sp macro="" textlink="">
      <xdr:nvSpPr>
        <xdr:cNvPr id="130" name="Rectángulo 129">
          <a:extLst>
            <a:ext uri="{FF2B5EF4-FFF2-40B4-BE49-F238E27FC236}">
              <a16:creationId xmlns:a16="http://schemas.microsoft.com/office/drawing/2014/main" id="{BED39DCC-C6BA-40C1-A0F5-CB82DB04C053}"/>
            </a:ext>
          </a:extLst>
        </xdr:cNvPr>
        <xdr:cNvSpPr/>
      </xdr:nvSpPr>
      <xdr:spPr>
        <a:xfrm>
          <a:off x="20452899" y="7029109"/>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13</xdr:col>
      <xdr:colOff>280091</xdr:colOff>
      <xdr:row>33</xdr:row>
      <xdr:rowOff>78014</xdr:rowOff>
    </xdr:from>
    <xdr:to>
      <xdr:col>13</xdr:col>
      <xdr:colOff>395174</xdr:colOff>
      <xdr:row>33</xdr:row>
      <xdr:rowOff>79090</xdr:rowOff>
    </xdr:to>
    <xdr:cxnSp macro="">
      <xdr:nvCxnSpPr>
        <xdr:cNvPr id="131" name="Conector recto de flecha 130">
          <a:extLst>
            <a:ext uri="{FF2B5EF4-FFF2-40B4-BE49-F238E27FC236}">
              <a16:creationId xmlns:a16="http://schemas.microsoft.com/office/drawing/2014/main" id="{FDF43F89-D97C-4D44-B314-728D67694C82}"/>
            </a:ext>
          </a:extLst>
        </xdr:cNvPr>
        <xdr:cNvCxnSpPr>
          <a:stCxn id="29" idx="3"/>
          <a:endCxn id="5" idx="1"/>
        </xdr:cNvCxnSpPr>
      </xdr:nvCxnSpPr>
      <xdr:spPr>
        <a:xfrm>
          <a:off x="9347891" y="6850289"/>
          <a:ext cx="115083" cy="10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583175</xdr:colOff>
      <xdr:row>23</xdr:row>
      <xdr:rowOff>52387</xdr:rowOff>
    </xdr:from>
    <xdr:to>
      <xdr:col>25</xdr:col>
      <xdr:colOff>583406</xdr:colOff>
      <xdr:row>30</xdr:row>
      <xdr:rowOff>71437</xdr:rowOff>
    </xdr:to>
    <xdr:cxnSp macro="">
      <xdr:nvCxnSpPr>
        <xdr:cNvPr id="132" name="Conector recto de flecha 131">
          <a:extLst>
            <a:ext uri="{FF2B5EF4-FFF2-40B4-BE49-F238E27FC236}">
              <a16:creationId xmlns:a16="http://schemas.microsoft.com/office/drawing/2014/main" id="{816C1E1C-C104-4CC2-B8BA-FD5DA5D06FCE}"/>
            </a:ext>
          </a:extLst>
        </xdr:cNvPr>
        <xdr:cNvCxnSpPr>
          <a:endCxn id="59" idx="2"/>
        </xdr:cNvCxnSpPr>
      </xdr:nvCxnSpPr>
      <xdr:spPr>
        <a:xfrm flipH="1" flipV="1">
          <a:off x="18794975" y="4919662"/>
          <a:ext cx="231" cy="135255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631032</xdr:colOff>
      <xdr:row>21</xdr:row>
      <xdr:rowOff>19844</xdr:rowOff>
    </xdr:from>
    <xdr:to>
      <xdr:col>28</xdr:col>
      <xdr:colOff>240507</xdr:colOff>
      <xdr:row>22</xdr:row>
      <xdr:rowOff>96044</xdr:rowOff>
    </xdr:to>
    <xdr:sp macro="" textlink="">
      <xdr:nvSpPr>
        <xdr:cNvPr id="133" name="Rectángulo 132">
          <a:extLst>
            <a:ext uri="{FF2B5EF4-FFF2-40B4-BE49-F238E27FC236}">
              <a16:creationId xmlns:a16="http://schemas.microsoft.com/office/drawing/2014/main" id="{1DFE0A7F-AF30-48D8-BFEB-ED5341AE2001}"/>
            </a:ext>
          </a:extLst>
        </xdr:cNvPr>
        <xdr:cNvSpPr/>
      </xdr:nvSpPr>
      <xdr:spPr>
        <a:xfrm>
          <a:off x="20366832" y="4506119"/>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27</xdr:col>
      <xdr:colOff>535782</xdr:colOff>
      <xdr:row>21</xdr:row>
      <xdr:rowOff>153194</xdr:rowOff>
    </xdr:from>
    <xdr:to>
      <xdr:col>27</xdr:col>
      <xdr:colOff>631032</xdr:colOff>
      <xdr:row>32</xdr:row>
      <xdr:rowOff>189366</xdr:rowOff>
    </xdr:to>
    <xdr:cxnSp macro="">
      <xdr:nvCxnSpPr>
        <xdr:cNvPr id="134" name="Conector: angular 133">
          <a:extLst>
            <a:ext uri="{FF2B5EF4-FFF2-40B4-BE49-F238E27FC236}">
              <a16:creationId xmlns:a16="http://schemas.microsoft.com/office/drawing/2014/main" id="{2D223FF4-E4AB-4F2B-89CC-5BA61699823F}"/>
            </a:ext>
          </a:extLst>
        </xdr:cNvPr>
        <xdr:cNvCxnSpPr>
          <a:stCxn id="11" idx="3"/>
          <a:endCxn id="133" idx="1"/>
        </xdr:cNvCxnSpPr>
      </xdr:nvCxnSpPr>
      <xdr:spPr>
        <a:xfrm flipV="1">
          <a:off x="20271582" y="4639469"/>
          <a:ext cx="95250" cy="213167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535782</xdr:colOff>
      <xdr:row>32</xdr:row>
      <xdr:rowOff>189366</xdr:rowOff>
    </xdr:from>
    <xdr:to>
      <xdr:col>27</xdr:col>
      <xdr:colOff>717099</xdr:colOff>
      <xdr:row>35</xdr:row>
      <xdr:rowOff>9184</xdr:rowOff>
    </xdr:to>
    <xdr:cxnSp macro="">
      <xdr:nvCxnSpPr>
        <xdr:cNvPr id="135" name="Conector: angular 134">
          <a:extLst>
            <a:ext uri="{FF2B5EF4-FFF2-40B4-BE49-F238E27FC236}">
              <a16:creationId xmlns:a16="http://schemas.microsoft.com/office/drawing/2014/main" id="{20E059E7-C0EA-4CB6-A5A3-0938B4E357D3}"/>
            </a:ext>
          </a:extLst>
        </xdr:cNvPr>
        <xdr:cNvCxnSpPr>
          <a:stCxn id="11" idx="3"/>
          <a:endCxn id="130" idx="1"/>
        </xdr:cNvCxnSpPr>
      </xdr:nvCxnSpPr>
      <xdr:spPr>
        <a:xfrm>
          <a:off x="20271582" y="6771141"/>
          <a:ext cx="181317" cy="391318"/>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130970</xdr:colOff>
      <xdr:row>35</xdr:row>
      <xdr:rowOff>142535</xdr:rowOff>
    </xdr:from>
    <xdr:to>
      <xdr:col>28</xdr:col>
      <xdr:colOff>140837</xdr:colOff>
      <xdr:row>40</xdr:row>
      <xdr:rowOff>26647</xdr:rowOff>
    </xdr:to>
    <xdr:cxnSp macro="">
      <xdr:nvCxnSpPr>
        <xdr:cNvPr id="136" name="Conector: angular 135">
          <a:extLst>
            <a:ext uri="{FF2B5EF4-FFF2-40B4-BE49-F238E27FC236}">
              <a16:creationId xmlns:a16="http://schemas.microsoft.com/office/drawing/2014/main" id="{6E9A548C-386C-4F27-9DCF-922AEC7E7C0E}"/>
            </a:ext>
          </a:extLst>
        </xdr:cNvPr>
        <xdr:cNvCxnSpPr>
          <a:stCxn id="130" idx="2"/>
          <a:endCxn id="12" idx="3"/>
        </xdr:cNvCxnSpPr>
      </xdr:nvCxnSpPr>
      <xdr:spPr>
        <a:xfrm rot="5400000">
          <a:off x="19834398" y="7328182"/>
          <a:ext cx="836612" cy="77186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233363</xdr:colOff>
      <xdr:row>39</xdr:row>
      <xdr:rowOff>178594</xdr:rowOff>
    </xdr:from>
    <xdr:to>
      <xdr:col>17</xdr:col>
      <xdr:colOff>246347</xdr:colOff>
      <xdr:row>40</xdr:row>
      <xdr:rowOff>96044</xdr:rowOff>
    </xdr:to>
    <xdr:cxnSp macro="">
      <xdr:nvCxnSpPr>
        <xdr:cNvPr id="137" name="Conector recto de flecha 136">
          <a:extLst>
            <a:ext uri="{FF2B5EF4-FFF2-40B4-BE49-F238E27FC236}">
              <a16:creationId xmlns:a16="http://schemas.microsoft.com/office/drawing/2014/main" id="{5AADDA55-28B2-47CA-A544-7A597B8A09CE}"/>
            </a:ext>
          </a:extLst>
        </xdr:cNvPr>
        <xdr:cNvCxnSpPr>
          <a:stCxn id="7" idx="2"/>
          <a:endCxn id="138" idx="0"/>
        </xdr:cNvCxnSpPr>
      </xdr:nvCxnSpPr>
      <xdr:spPr>
        <a:xfrm flipH="1">
          <a:off x="12349163" y="8093869"/>
          <a:ext cx="12984" cy="107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531813</xdr:colOff>
      <xdr:row>40</xdr:row>
      <xdr:rowOff>96044</xdr:rowOff>
    </xdr:from>
    <xdr:to>
      <xdr:col>17</xdr:col>
      <xdr:colOff>696912</xdr:colOff>
      <xdr:row>43</xdr:row>
      <xdr:rowOff>0</xdr:rowOff>
    </xdr:to>
    <xdr:sp macro="" textlink="">
      <xdr:nvSpPr>
        <xdr:cNvPr id="138" name="Rectángulo: esquinas redondeadas 137">
          <a:extLst>
            <a:ext uri="{FF2B5EF4-FFF2-40B4-BE49-F238E27FC236}">
              <a16:creationId xmlns:a16="http://schemas.microsoft.com/office/drawing/2014/main" id="{78EB04CE-D977-4FAE-A491-5212905F05E0}"/>
            </a:ext>
          </a:extLst>
        </xdr:cNvPr>
        <xdr:cNvSpPr/>
      </xdr:nvSpPr>
      <xdr:spPr>
        <a:xfrm>
          <a:off x="11885613" y="8201819"/>
          <a:ext cx="927099" cy="475456"/>
        </a:xfrm>
        <a:prstGeom prst="roundRect">
          <a:avLst/>
        </a:prstGeom>
        <a:solidFill>
          <a:schemeClr val="bg1">
            <a:lumMod val="95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a:t>Doc. EPIT P-006 (ANI)</a:t>
          </a:r>
          <a:endParaRPr lang="es-CO" sz="1100"/>
        </a:p>
      </xdr:txBody>
    </xdr:sp>
    <xdr:clientData/>
  </xdr:twoCellAnchor>
  <xdr:twoCellAnchor>
    <xdr:from>
      <xdr:col>23</xdr:col>
      <xdr:colOff>232566</xdr:colOff>
      <xdr:row>17</xdr:row>
      <xdr:rowOff>185737</xdr:rowOff>
    </xdr:from>
    <xdr:to>
      <xdr:col>24</xdr:col>
      <xdr:colOff>257401</xdr:colOff>
      <xdr:row>30</xdr:row>
      <xdr:rowOff>170655</xdr:rowOff>
    </xdr:to>
    <xdr:cxnSp macro="">
      <xdr:nvCxnSpPr>
        <xdr:cNvPr id="139" name="Conector: angular 138">
          <a:extLst>
            <a:ext uri="{FF2B5EF4-FFF2-40B4-BE49-F238E27FC236}">
              <a16:creationId xmlns:a16="http://schemas.microsoft.com/office/drawing/2014/main" id="{1D8272C9-3034-4B95-ABA5-276848F09FE7}"/>
            </a:ext>
          </a:extLst>
        </xdr:cNvPr>
        <xdr:cNvCxnSpPr>
          <a:stCxn id="55" idx="0"/>
          <a:endCxn id="128" idx="3"/>
        </xdr:cNvCxnSpPr>
      </xdr:nvCxnSpPr>
      <xdr:spPr>
        <a:xfrm rot="16200000" flipV="1">
          <a:off x="16083075" y="4747303"/>
          <a:ext cx="2461418" cy="78683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669018</xdr:colOff>
      <xdr:row>51</xdr:row>
      <xdr:rowOff>71436</xdr:rowOff>
    </xdr:from>
    <xdr:to>
      <xdr:col>15</xdr:col>
      <xdr:colOff>95249</xdr:colOff>
      <xdr:row>60</xdr:row>
      <xdr:rowOff>178593</xdr:rowOff>
    </xdr:to>
    <xdr:sp macro="" textlink="">
      <xdr:nvSpPr>
        <xdr:cNvPr id="140" name="Rectángulo: esquinas redondeadas 139">
          <a:extLst>
            <a:ext uri="{FF2B5EF4-FFF2-40B4-BE49-F238E27FC236}">
              <a16:creationId xmlns:a16="http://schemas.microsoft.com/office/drawing/2014/main" id="{31211952-12B0-4307-A3B7-F408C9A38027}"/>
            </a:ext>
          </a:extLst>
        </xdr:cNvPr>
        <xdr:cNvSpPr/>
      </xdr:nvSpPr>
      <xdr:spPr>
        <a:xfrm>
          <a:off x="9736818" y="10272711"/>
          <a:ext cx="950231" cy="1821657"/>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Solicitar estudios previos a las entidades estatales referentes al proyecto</a:t>
          </a:r>
          <a:endParaRPr lang="es-CO" sz="1100">
            <a:solidFill>
              <a:schemeClr val="dk1"/>
            </a:solidFill>
            <a:latin typeface="+mn-lt"/>
            <a:ea typeface="+mn-ea"/>
            <a:cs typeface="+mn-cs"/>
          </a:endParaRPr>
        </a:p>
      </xdr:txBody>
    </xdr:sp>
    <xdr:clientData/>
  </xdr:twoCellAnchor>
  <xdr:twoCellAnchor>
    <xdr:from>
      <xdr:col>15</xdr:col>
      <xdr:colOff>188801</xdr:colOff>
      <xdr:row>49</xdr:row>
      <xdr:rowOff>102634</xdr:rowOff>
    </xdr:from>
    <xdr:to>
      <xdr:col>16</xdr:col>
      <xdr:colOff>607220</xdr:colOff>
      <xdr:row>62</xdr:row>
      <xdr:rowOff>154798</xdr:rowOff>
    </xdr:to>
    <xdr:sp macro="" textlink="">
      <xdr:nvSpPr>
        <xdr:cNvPr id="141" name="Rectángulo: esquinas redondeadas 140">
          <a:extLst>
            <a:ext uri="{FF2B5EF4-FFF2-40B4-BE49-F238E27FC236}">
              <a16:creationId xmlns:a16="http://schemas.microsoft.com/office/drawing/2014/main" id="{82DBEF46-7EEF-43CD-86F0-897EFC45A860}"/>
            </a:ext>
          </a:extLst>
        </xdr:cNvPr>
        <xdr:cNvSpPr/>
      </xdr:nvSpPr>
      <xdr:spPr>
        <a:xfrm>
          <a:off x="10780601" y="9922909"/>
          <a:ext cx="1180419" cy="2528664"/>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Presentar la propuesta del proyecto incluyendo el tipo del proyecto, como se realizara la estructuración, complejidad, cronograma entre otros, contrataciones</a:t>
          </a:r>
          <a:endParaRPr lang="es-CO" sz="1100">
            <a:solidFill>
              <a:schemeClr val="dk1"/>
            </a:solidFill>
            <a:latin typeface="+mn-lt"/>
            <a:ea typeface="+mn-ea"/>
            <a:cs typeface="+mn-cs"/>
          </a:endParaRPr>
        </a:p>
      </xdr:txBody>
    </xdr:sp>
    <xdr:clientData/>
  </xdr:twoCellAnchor>
  <xdr:twoCellAnchor>
    <xdr:from>
      <xdr:col>16</xdr:col>
      <xdr:colOff>754630</xdr:colOff>
      <xdr:row>48</xdr:row>
      <xdr:rowOff>95251</xdr:rowOff>
    </xdr:from>
    <xdr:to>
      <xdr:col>18</xdr:col>
      <xdr:colOff>261937</xdr:colOff>
      <xdr:row>63</xdr:row>
      <xdr:rowOff>166687</xdr:rowOff>
    </xdr:to>
    <xdr:sp macro="" textlink="">
      <xdr:nvSpPr>
        <xdr:cNvPr id="142" name="Rectángulo: esquinas redondeadas 141">
          <a:extLst>
            <a:ext uri="{FF2B5EF4-FFF2-40B4-BE49-F238E27FC236}">
              <a16:creationId xmlns:a16="http://schemas.microsoft.com/office/drawing/2014/main" id="{7AFA92EF-4BEE-4416-87AC-52254A889A1F}"/>
            </a:ext>
          </a:extLst>
        </xdr:cNvPr>
        <xdr:cNvSpPr/>
      </xdr:nvSpPr>
      <xdr:spPr>
        <a:xfrm>
          <a:off x="12108430" y="9725026"/>
          <a:ext cx="1031307" cy="2928936"/>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La entidad estatal Realizara los estudios estipulados</a:t>
          </a:r>
          <a:r>
            <a:rPr lang="es-ES" sz="1100" baseline="0">
              <a:solidFill>
                <a:schemeClr val="dk1"/>
              </a:solidFill>
              <a:latin typeface="+mn-lt"/>
              <a:ea typeface="+mn-ea"/>
              <a:cs typeface="+mn-cs"/>
            </a:rPr>
            <a:t> en el</a:t>
          </a:r>
          <a:r>
            <a:rPr lang="es-ES" sz="1100">
              <a:solidFill>
                <a:schemeClr val="dk1"/>
              </a:solidFill>
              <a:latin typeface="+mn-lt"/>
              <a:ea typeface="+mn-ea"/>
              <a:cs typeface="+mn-cs"/>
            </a:rPr>
            <a:t> Decreto 1467 del 2012 art. 15</a:t>
          </a:r>
        </a:p>
        <a:p>
          <a:pPr marL="0" indent="0" algn="ctr"/>
          <a:r>
            <a:rPr lang="es-ES" sz="1100" baseline="0">
              <a:solidFill>
                <a:schemeClr val="dk1"/>
              </a:solidFill>
              <a:latin typeface="+mn-lt"/>
              <a:ea typeface="+mn-ea"/>
              <a:cs typeface="+mn-cs"/>
            </a:rPr>
            <a:t>Ley 1508 de 2012 art. 11</a:t>
          </a:r>
        </a:p>
        <a:p>
          <a:pPr marL="0" indent="0" algn="ctr"/>
          <a:r>
            <a:rPr lang="es-ES" sz="1100" baseline="0">
              <a:solidFill>
                <a:schemeClr val="dk1"/>
              </a:solidFill>
              <a:latin typeface="+mn-lt"/>
              <a:ea typeface="+mn-ea"/>
              <a:cs typeface="+mn-cs"/>
            </a:rPr>
            <a:t>Decreto 0734 de 2012 art. 2.1.1</a:t>
          </a:r>
          <a:endParaRPr lang="es-CO" sz="1100">
            <a:solidFill>
              <a:schemeClr val="dk1"/>
            </a:solidFill>
            <a:latin typeface="+mn-lt"/>
            <a:ea typeface="+mn-ea"/>
            <a:cs typeface="+mn-cs"/>
          </a:endParaRPr>
        </a:p>
      </xdr:txBody>
    </xdr:sp>
    <xdr:clientData/>
  </xdr:twoCellAnchor>
  <xdr:twoCellAnchor>
    <xdr:from>
      <xdr:col>15</xdr:col>
      <xdr:colOff>95249</xdr:colOff>
      <xdr:row>56</xdr:row>
      <xdr:rowOff>29765</xdr:rowOff>
    </xdr:from>
    <xdr:to>
      <xdr:col>15</xdr:col>
      <xdr:colOff>188801</xdr:colOff>
      <xdr:row>56</xdr:row>
      <xdr:rowOff>33466</xdr:rowOff>
    </xdr:to>
    <xdr:cxnSp macro="">
      <xdr:nvCxnSpPr>
        <xdr:cNvPr id="143" name="Conector recto de flecha 142">
          <a:extLst>
            <a:ext uri="{FF2B5EF4-FFF2-40B4-BE49-F238E27FC236}">
              <a16:creationId xmlns:a16="http://schemas.microsoft.com/office/drawing/2014/main" id="{AC7EE17B-1BF8-4032-8DC2-D3F901402575}"/>
            </a:ext>
          </a:extLst>
        </xdr:cNvPr>
        <xdr:cNvCxnSpPr>
          <a:cxnSpLocks/>
          <a:stCxn id="140" idx="3"/>
          <a:endCxn id="141" idx="1"/>
        </xdr:cNvCxnSpPr>
      </xdr:nvCxnSpPr>
      <xdr:spPr>
        <a:xfrm>
          <a:off x="10687049" y="11183540"/>
          <a:ext cx="93552" cy="3701"/>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607220</xdr:colOff>
      <xdr:row>56</xdr:row>
      <xdr:rowOff>33466</xdr:rowOff>
    </xdr:from>
    <xdr:to>
      <xdr:col>16</xdr:col>
      <xdr:colOff>754630</xdr:colOff>
      <xdr:row>56</xdr:row>
      <xdr:rowOff>35719</xdr:rowOff>
    </xdr:to>
    <xdr:cxnSp macro="">
      <xdr:nvCxnSpPr>
        <xdr:cNvPr id="144" name="Conector recto de flecha 143">
          <a:extLst>
            <a:ext uri="{FF2B5EF4-FFF2-40B4-BE49-F238E27FC236}">
              <a16:creationId xmlns:a16="http://schemas.microsoft.com/office/drawing/2014/main" id="{E41333CF-14C9-4153-B8B1-621ACDF6263E}"/>
            </a:ext>
          </a:extLst>
        </xdr:cNvPr>
        <xdr:cNvCxnSpPr>
          <a:cxnSpLocks/>
          <a:stCxn id="141" idx="3"/>
          <a:endCxn id="142" idx="1"/>
        </xdr:cNvCxnSpPr>
      </xdr:nvCxnSpPr>
      <xdr:spPr>
        <a:xfrm>
          <a:off x="11961020" y="11187241"/>
          <a:ext cx="147410" cy="2253"/>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24</xdr:col>
      <xdr:colOff>390073</xdr:colOff>
      <xdr:row>53</xdr:row>
      <xdr:rowOff>181445</xdr:rowOff>
    </xdr:from>
    <xdr:to>
      <xdr:col>25</xdr:col>
      <xdr:colOff>708073</xdr:colOff>
      <xdr:row>57</xdr:row>
      <xdr:rowOff>140624</xdr:rowOff>
    </xdr:to>
    <xdr:sp macro="" textlink="">
      <xdr:nvSpPr>
        <xdr:cNvPr id="145" name="Rectángulo: esquinas redondeadas 144">
          <a:extLst>
            <a:ext uri="{FF2B5EF4-FFF2-40B4-BE49-F238E27FC236}">
              <a16:creationId xmlns:a16="http://schemas.microsoft.com/office/drawing/2014/main" id="{D95860CF-C3F9-4490-8C57-CD98DF71567A}"/>
            </a:ext>
          </a:extLst>
        </xdr:cNvPr>
        <xdr:cNvSpPr/>
      </xdr:nvSpPr>
      <xdr:spPr>
        <a:xfrm>
          <a:off x="17839873" y="10763720"/>
          <a:ext cx="1080000" cy="721179"/>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Necesita precalificación el proyecto?</a:t>
          </a:r>
          <a:endParaRPr lang="es-CO" sz="1100">
            <a:solidFill>
              <a:schemeClr val="dk1"/>
            </a:solidFill>
            <a:latin typeface="+mn-lt"/>
            <a:ea typeface="+mn-ea"/>
            <a:cs typeface="+mn-cs"/>
          </a:endParaRPr>
        </a:p>
      </xdr:txBody>
    </xdr:sp>
    <xdr:clientData/>
  </xdr:twoCellAnchor>
  <xdr:twoCellAnchor>
    <xdr:from>
      <xdr:col>27</xdr:col>
      <xdr:colOff>195991</xdr:colOff>
      <xdr:row>54</xdr:row>
      <xdr:rowOff>77119</xdr:rowOff>
    </xdr:from>
    <xdr:to>
      <xdr:col>29</xdr:col>
      <xdr:colOff>30438</xdr:colOff>
      <xdr:row>63</xdr:row>
      <xdr:rowOff>47624</xdr:rowOff>
    </xdr:to>
    <xdr:sp macro="" textlink="">
      <xdr:nvSpPr>
        <xdr:cNvPr id="146" name="Rectángulo: esquinas redondeadas 145">
          <a:extLst>
            <a:ext uri="{FF2B5EF4-FFF2-40B4-BE49-F238E27FC236}">
              <a16:creationId xmlns:a16="http://schemas.microsoft.com/office/drawing/2014/main" id="{F97661C7-DB97-4BDC-B52A-DB67B959448C}"/>
            </a:ext>
          </a:extLst>
        </xdr:cNvPr>
        <xdr:cNvSpPr/>
      </xdr:nvSpPr>
      <xdr:spPr>
        <a:xfrm>
          <a:off x="19931791" y="10849894"/>
          <a:ext cx="929822" cy="168500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ES" sz="1100">
              <a:solidFill>
                <a:schemeClr val="dk1"/>
              </a:solidFill>
              <a:latin typeface="+mn-lt"/>
              <a:ea typeface="+mn-ea"/>
              <a:cs typeface="+mn-cs"/>
            </a:rPr>
            <a:t>El valor del contrato es mayor a 70.000 SMMLV</a:t>
          </a:r>
        </a:p>
        <a:p>
          <a:pPr marL="0" indent="0" algn="ctr"/>
          <a:r>
            <a:rPr lang="es-ES" sz="1100">
              <a:solidFill>
                <a:schemeClr val="dk1"/>
              </a:solidFill>
              <a:latin typeface="+mn-lt"/>
              <a:ea typeface="+mn-ea"/>
              <a:cs typeface="+mn-cs"/>
            </a:rPr>
            <a:t>decreto 1467 de 2012 art 16</a:t>
          </a:r>
          <a:endParaRPr lang="es-CO" sz="1100">
            <a:solidFill>
              <a:schemeClr val="dk1"/>
            </a:solidFill>
            <a:latin typeface="+mn-lt"/>
            <a:ea typeface="+mn-ea"/>
            <a:cs typeface="+mn-cs"/>
          </a:endParaRPr>
        </a:p>
      </xdr:txBody>
    </xdr:sp>
    <xdr:clientData/>
  </xdr:twoCellAnchor>
  <xdr:twoCellAnchor>
    <xdr:from>
      <xdr:col>18</xdr:col>
      <xdr:colOff>322714</xdr:colOff>
      <xdr:row>47</xdr:row>
      <xdr:rowOff>24281</xdr:rowOff>
    </xdr:from>
    <xdr:to>
      <xdr:col>18</xdr:col>
      <xdr:colOff>694189</xdr:colOff>
      <xdr:row>48</xdr:row>
      <xdr:rowOff>100481</xdr:rowOff>
    </xdr:to>
    <xdr:sp macro="" textlink="">
      <xdr:nvSpPr>
        <xdr:cNvPr id="147" name="Rectángulo 146">
          <a:extLst>
            <a:ext uri="{FF2B5EF4-FFF2-40B4-BE49-F238E27FC236}">
              <a16:creationId xmlns:a16="http://schemas.microsoft.com/office/drawing/2014/main" id="{BA4B88ED-3C49-4D4D-8524-39BC229D76A7}"/>
            </a:ext>
          </a:extLst>
        </xdr:cNvPr>
        <xdr:cNvSpPr/>
      </xdr:nvSpPr>
      <xdr:spPr>
        <a:xfrm>
          <a:off x="13200514" y="9463556"/>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19</xdr:col>
      <xdr:colOff>479877</xdr:colOff>
      <xdr:row>48</xdr:row>
      <xdr:rowOff>25077</xdr:rowOff>
    </xdr:from>
    <xdr:to>
      <xdr:col>20</xdr:col>
      <xdr:colOff>89352</xdr:colOff>
      <xdr:row>49</xdr:row>
      <xdr:rowOff>101277</xdr:rowOff>
    </xdr:to>
    <xdr:sp macro="" textlink="">
      <xdr:nvSpPr>
        <xdr:cNvPr id="148" name="Rectángulo 147">
          <a:extLst>
            <a:ext uri="{FF2B5EF4-FFF2-40B4-BE49-F238E27FC236}">
              <a16:creationId xmlns:a16="http://schemas.microsoft.com/office/drawing/2014/main" id="{237CE9F0-2796-41B2-B8A0-3127CC028108}"/>
            </a:ext>
          </a:extLst>
        </xdr:cNvPr>
        <xdr:cNvSpPr/>
      </xdr:nvSpPr>
      <xdr:spPr>
        <a:xfrm>
          <a:off x="14119677" y="9654852"/>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20</xdr:col>
      <xdr:colOff>89352</xdr:colOff>
      <xdr:row>48</xdr:row>
      <xdr:rowOff>158427</xdr:rowOff>
    </xdr:from>
    <xdr:to>
      <xdr:col>20</xdr:col>
      <xdr:colOff>214312</xdr:colOff>
      <xdr:row>53</xdr:row>
      <xdr:rowOff>83344</xdr:rowOff>
    </xdr:to>
    <xdr:cxnSp macro="">
      <xdr:nvCxnSpPr>
        <xdr:cNvPr id="149" name="Conector: angular 148">
          <a:extLst>
            <a:ext uri="{FF2B5EF4-FFF2-40B4-BE49-F238E27FC236}">
              <a16:creationId xmlns:a16="http://schemas.microsoft.com/office/drawing/2014/main" id="{816595A7-FBAC-45FA-8DD5-A680AA69BBFC}"/>
            </a:ext>
          </a:extLst>
        </xdr:cNvPr>
        <xdr:cNvCxnSpPr>
          <a:cxnSpLocks/>
          <a:stCxn id="148" idx="3"/>
        </xdr:cNvCxnSpPr>
      </xdr:nvCxnSpPr>
      <xdr:spPr>
        <a:xfrm>
          <a:off x="14491152" y="9788202"/>
          <a:ext cx="124960" cy="877417"/>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254452</xdr:colOff>
      <xdr:row>45</xdr:row>
      <xdr:rowOff>149011</xdr:rowOff>
    </xdr:from>
    <xdr:to>
      <xdr:col>19</xdr:col>
      <xdr:colOff>625927</xdr:colOff>
      <xdr:row>47</xdr:row>
      <xdr:rowOff>41515</xdr:rowOff>
    </xdr:to>
    <xdr:sp macro="" textlink="">
      <xdr:nvSpPr>
        <xdr:cNvPr id="150" name="Rectángulo 149">
          <a:extLst>
            <a:ext uri="{FF2B5EF4-FFF2-40B4-BE49-F238E27FC236}">
              <a16:creationId xmlns:a16="http://schemas.microsoft.com/office/drawing/2014/main" id="{6B4724F4-BC96-4314-9A6C-3F98839A8119}"/>
            </a:ext>
          </a:extLst>
        </xdr:cNvPr>
        <xdr:cNvSpPr/>
      </xdr:nvSpPr>
      <xdr:spPr>
        <a:xfrm>
          <a:off x="13894252" y="9207286"/>
          <a:ext cx="371475" cy="273504"/>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22</xdr:col>
      <xdr:colOff>38552</xdr:colOff>
      <xdr:row>46</xdr:row>
      <xdr:rowOff>141756</xdr:rowOff>
    </xdr:from>
    <xdr:to>
      <xdr:col>22</xdr:col>
      <xdr:colOff>410027</xdr:colOff>
      <xdr:row>48</xdr:row>
      <xdr:rowOff>27456</xdr:rowOff>
    </xdr:to>
    <xdr:sp macro="" textlink="">
      <xdr:nvSpPr>
        <xdr:cNvPr id="151" name="Rectángulo 150">
          <a:extLst>
            <a:ext uri="{FF2B5EF4-FFF2-40B4-BE49-F238E27FC236}">
              <a16:creationId xmlns:a16="http://schemas.microsoft.com/office/drawing/2014/main" id="{3710123A-DE57-42E7-B8CA-1BB360DBE6DA}"/>
            </a:ext>
          </a:extLst>
        </xdr:cNvPr>
        <xdr:cNvSpPr/>
      </xdr:nvSpPr>
      <xdr:spPr>
        <a:xfrm>
          <a:off x="15964352" y="9390531"/>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19</xdr:col>
      <xdr:colOff>625928</xdr:colOff>
      <xdr:row>46</xdr:row>
      <xdr:rowOff>95263</xdr:rowOff>
    </xdr:from>
    <xdr:to>
      <xdr:col>20</xdr:col>
      <xdr:colOff>412070</xdr:colOff>
      <xdr:row>53</xdr:row>
      <xdr:rowOff>95250</xdr:rowOff>
    </xdr:to>
    <xdr:cxnSp macro="">
      <xdr:nvCxnSpPr>
        <xdr:cNvPr id="152" name="Conector: angular 151">
          <a:extLst>
            <a:ext uri="{FF2B5EF4-FFF2-40B4-BE49-F238E27FC236}">
              <a16:creationId xmlns:a16="http://schemas.microsoft.com/office/drawing/2014/main" id="{B78063AA-5134-467C-99E0-D4BC69E23A64}"/>
            </a:ext>
          </a:extLst>
        </xdr:cNvPr>
        <xdr:cNvCxnSpPr>
          <a:cxnSpLocks/>
          <a:stCxn id="194" idx="0"/>
          <a:endCxn id="150" idx="3"/>
        </xdr:cNvCxnSpPr>
      </xdr:nvCxnSpPr>
      <xdr:spPr>
        <a:xfrm rot="16200000" flipV="1">
          <a:off x="13873055" y="9736711"/>
          <a:ext cx="1333487" cy="548142"/>
        </a:xfrm>
        <a:prstGeom prst="bentConnector2">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508284</xdr:colOff>
      <xdr:row>46</xdr:row>
      <xdr:rowOff>95263</xdr:rowOff>
    </xdr:from>
    <xdr:to>
      <xdr:col>19</xdr:col>
      <xdr:colOff>254452</xdr:colOff>
      <xdr:row>48</xdr:row>
      <xdr:rowOff>95251</xdr:rowOff>
    </xdr:to>
    <xdr:cxnSp macro="">
      <xdr:nvCxnSpPr>
        <xdr:cNvPr id="153" name="Conector: angular 152">
          <a:extLst>
            <a:ext uri="{FF2B5EF4-FFF2-40B4-BE49-F238E27FC236}">
              <a16:creationId xmlns:a16="http://schemas.microsoft.com/office/drawing/2014/main" id="{9932CCFE-B677-4CB1-A393-84F101851888}"/>
            </a:ext>
          </a:extLst>
        </xdr:cNvPr>
        <xdr:cNvCxnSpPr>
          <a:stCxn id="150" idx="1"/>
          <a:endCxn id="142" idx="0"/>
        </xdr:cNvCxnSpPr>
      </xdr:nvCxnSpPr>
      <xdr:spPr>
        <a:xfrm rot="10800000" flipV="1">
          <a:off x="12624084" y="9344038"/>
          <a:ext cx="1270168" cy="380988"/>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20</xdr:col>
      <xdr:colOff>91733</xdr:colOff>
      <xdr:row>44</xdr:row>
      <xdr:rowOff>68162</xdr:rowOff>
    </xdr:from>
    <xdr:to>
      <xdr:col>20</xdr:col>
      <xdr:colOff>463208</xdr:colOff>
      <xdr:row>45</xdr:row>
      <xdr:rowOff>157970</xdr:rowOff>
    </xdr:to>
    <xdr:sp macro="" textlink="">
      <xdr:nvSpPr>
        <xdr:cNvPr id="154" name="Rectángulo 153">
          <a:extLst>
            <a:ext uri="{FF2B5EF4-FFF2-40B4-BE49-F238E27FC236}">
              <a16:creationId xmlns:a16="http://schemas.microsoft.com/office/drawing/2014/main" id="{C1521959-72FD-423D-9838-A6AB91AA3632}"/>
            </a:ext>
          </a:extLst>
        </xdr:cNvPr>
        <xdr:cNvSpPr/>
      </xdr:nvSpPr>
      <xdr:spPr>
        <a:xfrm>
          <a:off x="14493533" y="8935937"/>
          <a:ext cx="371475" cy="280308"/>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24</xdr:col>
      <xdr:colOff>367164</xdr:colOff>
      <xdr:row>44</xdr:row>
      <xdr:rowOff>110006</xdr:rowOff>
    </xdr:from>
    <xdr:to>
      <xdr:col>24</xdr:col>
      <xdr:colOff>738639</xdr:colOff>
      <xdr:row>45</xdr:row>
      <xdr:rowOff>186206</xdr:rowOff>
    </xdr:to>
    <xdr:sp macro="" textlink="">
      <xdr:nvSpPr>
        <xdr:cNvPr id="155" name="Rectángulo 154">
          <a:extLst>
            <a:ext uri="{FF2B5EF4-FFF2-40B4-BE49-F238E27FC236}">
              <a16:creationId xmlns:a16="http://schemas.microsoft.com/office/drawing/2014/main" id="{DEBAC547-320E-4474-A6D9-E181326C0626}"/>
            </a:ext>
          </a:extLst>
        </xdr:cNvPr>
        <xdr:cNvSpPr/>
      </xdr:nvSpPr>
      <xdr:spPr>
        <a:xfrm>
          <a:off x="17816964" y="8977781"/>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24</xdr:col>
      <xdr:colOff>738639</xdr:colOff>
      <xdr:row>45</xdr:row>
      <xdr:rowOff>52856</xdr:rowOff>
    </xdr:from>
    <xdr:to>
      <xdr:col>25</xdr:col>
      <xdr:colOff>168073</xdr:colOff>
      <xdr:row>53</xdr:row>
      <xdr:rowOff>181445</xdr:rowOff>
    </xdr:to>
    <xdr:cxnSp macro="">
      <xdr:nvCxnSpPr>
        <xdr:cNvPr id="156" name="Conector: angular 155">
          <a:extLst>
            <a:ext uri="{FF2B5EF4-FFF2-40B4-BE49-F238E27FC236}">
              <a16:creationId xmlns:a16="http://schemas.microsoft.com/office/drawing/2014/main" id="{EE6B7DA3-25F3-4845-A4F0-D5396CA930B3}"/>
            </a:ext>
          </a:extLst>
        </xdr:cNvPr>
        <xdr:cNvCxnSpPr>
          <a:cxnSpLocks/>
          <a:stCxn id="155" idx="3"/>
          <a:endCxn id="145" idx="0"/>
        </xdr:cNvCxnSpPr>
      </xdr:nvCxnSpPr>
      <xdr:spPr>
        <a:xfrm>
          <a:off x="18188439" y="9111131"/>
          <a:ext cx="191434" cy="1652589"/>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20</xdr:col>
      <xdr:colOff>463208</xdr:colOff>
      <xdr:row>45</xdr:row>
      <xdr:rowOff>17816</xdr:rowOff>
    </xdr:from>
    <xdr:to>
      <xdr:col>21</xdr:col>
      <xdr:colOff>488156</xdr:colOff>
      <xdr:row>53</xdr:row>
      <xdr:rowOff>76200</xdr:rowOff>
    </xdr:to>
    <xdr:cxnSp macro="">
      <xdr:nvCxnSpPr>
        <xdr:cNvPr id="157" name="Conector: angular 156">
          <a:extLst>
            <a:ext uri="{FF2B5EF4-FFF2-40B4-BE49-F238E27FC236}">
              <a16:creationId xmlns:a16="http://schemas.microsoft.com/office/drawing/2014/main" id="{1E92EA73-5E53-41EA-885E-BE48B9A20E70}"/>
            </a:ext>
          </a:extLst>
        </xdr:cNvPr>
        <xdr:cNvCxnSpPr>
          <a:cxnSpLocks/>
          <a:endCxn id="154" idx="3"/>
        </xdr:cNvCxnSpPr>
      </xdr:nvCxnSpPr>
      <xdr:spPr>
        <a:xfrm rot="16200000" flipV="1">
          <a:off x="14467290" y="9473809"/>
          <a:ext cx="1582384" cy="786948"/>
        </a:xfrm>
        <a:prstGeom prst="bentConnector2">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169636</xdr:colOff>
      <xdr:row>43</xdr:row>
      <xdr:rowOff>146520</xdr:rowOff>
    </xdr:from>
    <xdr:to>
      <xdr:col>23</xdr:col>
      <xdr:colOff>247198</xdr:colOff>
      <xdr:row>53</xdr:row>
      <xdr:rowOff>59531</xdr:rowOff>
    </xdr:to>
    <xdr:cxnSp macro="">
      <xdr:nvCxnSpPr>
        <xdr:cNvPr id="158" name="Conector: angular 157">
          <a:extLst>
            <a:ext uri="{FF2B5EF4-FFF2-40B4-BE49-F238E27FC236}">
              <a16:creationId xmlns:a16="http://schemas.microsoft.com/office/drawing/2014/main" id="{48906A63-EE09-44DB-87A7-3F324DB191BF}"/>
            </a:ext>
          </a:extLst>
        </xdr:cNvPr>
        <xdr:cNvCxnSpPr>
          <a:stCxn id="201" idx="0"/>
          <a:endCxn id="164" idx="3"/>
        </xdr:cNvCxnSpPr>
      </xdr:nvCxnSpPr>
      <xdr:spPr>
        <a:xfrm rot="16200000" flipV="1">
          <a:off x="15606211" y="9313020"/>
          <a:ext cx="1818011" cy="83956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694190</xdr:colOff>
      <xdr:row>47</xdr:row>
      <xdr:rowOff>157631</xdr:rowOff>
    </xdr:from>
    <xdr:to>
      <xdr:col>19</xdr:col>
      <xdr:colOff>102507</xdr:colOff>
      <xdr:row>54</xdr:row>
      <xdr:rowOff>83344</xdr:rowOff>
    </xdr:to>
    <xdr:cxnSp macro="">
      <xdr:nvCxnSpPr>
        <xdr:cNvPr id="159" name="Conector: angular 158">
          <a:extLst>
            <a:ext uri="{FF2B5EF4-FFF2-40B4-BE49-F238E27FC236}">
              <a16:creationId xmlns:a16="http://schemas.microsoft.com/office/drawing/2014/main" id="{1DD37E20-4BE9-49C3-80D6-2147EFB6F68B}"/>
            </a:ext>
          </a:extLst>
        </xdr:cNvPr>
        <xdr:cNvCxnSpPr>
          <a:cxnSpLocks/>
          <a:stCxn id="192" idx="0"/>
          <a:endCxn id="147" idx="3"/>
        </xdr:cNvCxnSpPr>
      </xdr:nvCxnSpPr>
      <xdr:spPr>
        <a:xfrm rot="16200000" flipV="1">
          <a:off x="13027542" y="10141354"/>
          <a:ext cx="1259213" cy="170317"/>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18</xdr:col>
      <xdr:colOff>261937</xdr:colOff>
      <xdr:row>56</xdr:row>
      <xdr:rowOff>35719</xdr:rowOff>
    </xdr:from>
    <xdr:to>
      <xdr:col>18</xdr:col>
      <xdr:colOff>392906</xdr:colOff>
      <xdr:row>56</xdr:row>
      <xdr:rowOff>45244</xdr:rowOff>
    </xdr:to>
    <xdr:cxnSp macro="">
      <xdr:nvCxnSpPr>
        <xdr:cNvPr id="160" name="Conector recto de flecha 159">
          <a:extLst>
            <a:ext uri="{FF2B5EF4-FFF2-40B4-BE49-F238E27FC236}">
              <a16:creationId xmlns:a16="http://schemas.microsoft.com/office/drawing/2014/main" id="{5F3E2711-9D17-4274-A666-83811FE0D013}"/>
            </a:ext>
          </a:extLst>
        </xdr:cNvPr>
        <xdr:cNvCxnSpPr>
          <a:cxnSpLocks/>
          <a:stCxn id="142" idx="3"/>
          <a:endCxn id="192" idx="1"/>
        </xdr:cNvCxnSpPr>
      </xdr:nvCxnSpPr>
      <xdr:spPr>
        <a:xfrm>
          <a:off x="13139737" y="11189494"/>
          <a:ext cx="130969" cy="9525"/>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508285</xdr:colOff>
      <xdr:row>45</xdr:row>
      <xdr:rowOff>17815</xdr:rowOff>
    </xdr:from>
    <xdr:to>
      <xdr:col>20</xdr:col>
      <xdr:colOff>91734</xdr:colOff>
      <xdr:row>48</xdr:row>
      <xdr:rowOff>95250</xdr:rowOff>
    </xdr:to>
    <xdr:cxnSp macro="">
      <xdr:nvCxnSpPr>
        <xdr:cNvPr id="161" name="Conector: angular 160">
          <a:extLst>
            <a:ext uri="{FF2B5EF4-FFF2-40B4-BE49-F238E27FC236}">
              <a16:creationId xmlns:a16="http://schemas.microsoft.com/office/drawing/2014/main" id="{226E4999-A3DF-4B7E-B9FF-79718AF24DFA}"/>
            </a:ext>
          </a:extLst>
        </xdr:cNvPr>
        <xdr:cNvCxnSpPr>
          <a:stCxn id="154" idx="1"/>
          <a:endCxn id="142" idx="0"/>
        </xdr:cNvCxnSpPr>
      </xdr:nvCxnSpPr>
      <xdr:spPr>
        <a:xfrm rot="10800000" flipV="1">
          <a:off x="12624085" y="9076090"/>
          <a:ext cx="1869449" cy="648935"/>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508284</xdr:colOff>
      <xdr:row>43</xdr:row>
      <xdr:rowOff>146519</xdr:rowOff>
    </xdr:from>
    <xdr:to>
      <xdr:col>21</xdr:col>
      <xdr:colOff>560160</xdr:colOff>
      <xdr:row>48</xdr:row>
      <xdr:rowOff>95250</xdr:rowOff>
    </xdr:to>
    <xdr:cxnSp macro="">
      <xdr:nvCxnSpPr>
        <xdr:cNvPr id="162" name="Conector: angular 161">
          <a:extLst>
            <a:ext uri="{FF2B5EF4-FFF2-40B4-BE49-F238E27FC236}">
              <a16:creationId xmlns:a16="http://schemas.microsoft.com/office/drawing/2014/main" id="{FD0B772B-D531-43CD-B20D-3169228BD893}"/>
            </a:ext>
          </a:extLst>
        </xdr:cNvPr>
        <xdr:cNvCxnSpPr>
          <a:stCxn id="164" idx="1"/>
          <a:endCxn id="142" idx="0"/>
        </xdr:cNvCxnSpPr>
      </xdr:nvCxnSpPr>
      <xdr:spPr>
        <a:xfrm rot="10800000" flipV="1">
          <a:off x="12624084" y="8823794"/>
          <a:ext cx="3099876" cy="901231"/>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508284</xdr:colOff>
      <xdr:row>47</xdr:row>
      <xdr:rowOff>157631</xdr:rowOff>
    </xdr:from>
    <xdr:to>
      <xdr:col>18</xdr:col>
      <xdr:colOff>322714</xdr:colOff>
      <xdr:row>48</xdr:row>
      <xdr:rowOff>95251</xdr:rowOff>
    </xdr:to>
    <xdr:cxnSp macro="">
      <xdr:nvCxnSpPr>
        <xdr:cNvPr id="163" name="Conector: angular 162">
          <a:extLst>
            <a:ext uri="{FF2B5EF4-FFF2-40B4-BE49-F238E27FC236}">
              <a16:creationId xmlns:a16="http://schemas.microsoft.com/office/drawing/2014/main" id="{FB91477D-96C7-4A98-952A-88A23888942E}"/>
            </a:ext>
          </a:extLst>
        </xdr:cNvPr>
        <xdr:cNvCxnSpPr>
          <a:stCxn id="147" idx="1"/>
          <a:endCxn id="142" idx="0"/>
        </xdr:cNvCxnSpPr>
      </xdr:nvCxnSpPr>
      <xdr:spPr>
        <a:xfrm rot="10800000" flipV="1">
          <a:off x="12624084" y="9596906"/>
          <a:ext cx="576430" cy="128120"/>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560160</xdr:colOff>
      <xdr:row>43</xdr:row>
      <xdr:rowOff>6366</xdr:rowOff>
    </xdr:from>
    <xdr:to>
      <xdr:col>22</xdr:col>
      <xdr:colOff>169635</xdr:colOff>
      <xdr:row>44</xdr:row>
      <xdr:rowOff>96174</xdr:rowOff>
    </xdr:to>
    <xdr:sp macro="" textlink="">
      <xdr:nvSpPr>
        <xdr:cNvPr id="164" name="Rectángulo 163">
          <a:extLst>
            <a:ext uri="{FF2B5EF4-FFF2-40B4-BE49-F238E27FC236}">
              <a16:creationId xmlns:a16="http://schemas.microsoft.com/office/drawing/2014/main" id="{E98C9013-3D65-4190-A7D9-B8C61712314F}"/>
            </a:ext>
          </a:extLst>
        </xdr:cNvPr>
        <xdr:cNvSpPr/>
      </xdr:nvSpPr>
      <xdr:spPr>
        <a:xfrm>
          <a:off x="15723960" y="8683641"/>
          <a:ext cx="371475" cy="280308"/>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27</xdr:col>
      <xdr:colOff>477661</xdr:colOff>
      <xdr:row>51</xdr:row>
      <xdr:rowOff>43859</xdr:rowOff>
    </xdr:from>
    <xdr:to>
      <xdr:col>28</xdr:col>
      <xdr:colOff>87136</xdr:colOff>
      <xdr:row>52</xdr:row>
      <xdr:rowOff>120059</xdr:rowOff>
    </xdr:to>
    <xdr:sp macro="" textlink="">
      <xdr:nvSpPr>
        <xdr:cNvPr id="165" name="Rectángulo 164">
          <a:extLst>
            <a:ext uri="{FF2B5EF4-FFF2-40B4-BE49-F238E27FC236}">
              <a16:creationId xmlns:a16="http://schemas.microsoft.com/office/drawing/2014/main" id="{975A32AA-341D-4FBD-8FD7-F38EE919C304}"/>
            </a:ext>
          </a:extLst>
        </xdr:cNvPr>
        <xdr:cNvSpPr/>
      </xdr:nvSpPr>
      <xdr:spPr>
        <a:xfrm>
          <a:off x="20213461" y="10245134"/>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13</xdr:col>
      <xdr:colOff>278277</xdr:colOff>
      <xdr:row>56</xdr:row>
      <xdr:rowOff>29765</xdr:rowOff>
    </xdr:from>
    <xdr:to>
      <xdr:col>13</xdr:col>
      <xdr:colOff>669018</xdr:colOff>
      <xdr:row>56</xdr:row>
      <xdr:rowOff>31314</xdr:rowOff>
    </xdr:to>
    <xdr:cxnSp macro="">
      <xdr:nvCxnSpPr>
        <xdr:cNvPr id="166" name="Conector recto de flecha 165">
          <a:extLst>
            <a:ext uri="{FF2B5EF4-FFF2-40B4-BE49-F238E27FC236}">
              <a16:creationId xmlns:a16="http://schemas.microsoft.com/office/drawing/2014/main" id="{47CA1E35-9BFB-43F1-8FCA-20D147A2F5BC}"/>
            </a:ext>
          </a:extLst>
        </xdr:cNvPr>
        <xdr:cNvCxnSpPr>
          <a:cxnSpLocks/>
          <a:stCxn id="31" idx="3"/>
          <a:endCxn id="140" idx="1"/>
        </xdr:cNvCxnSpPr>
      </xdr:nvCxnSpPr>
      <xdr:spPr>
        <a:xfrm flipV="1">
          <a:off x="9346077" y="11183540"/>
          <a:ext cx="390741" cy="15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210354</xdr:colOff>
      <xdr:row>46</xdr:row>
      <xdr:rowOff>79394</xdr:rowOff>
    </xdr:from>
    <xdr:to>
      <xdr:col>26</xdr:col>
      <xdr:colOff>581829</xdr:colOff>
      <xdr:row>47</xdr:row>
      <xdr:rowOff>155594</xdr:rowOff>
    </xdr:to>
    <xdr:sp macro="" textlink="">
      <xdr:nvSpPr>
        <xdr:cNvPr id="167" name="Rectángulo 166">
          <a:extLst>
            <a:ext uri="{FF2B5EF4-FFF2-40B4-BE49-F238E27FC236}">
              <a16:creationId xmlns:a16="http://schemas.microsoft.com/office/drawing/2014/main" id="{3B89BB1E-CE3D-485F-9816-9665782F048C}"/>
            </a:ext>
          </a:extLst>
        </xdr:cNvPr>
        <xdr:cNvSpPr/>
      </xdr:nvSpPr>
      <xdr:spPr>
        <a:xfrm>
          <a:off x="19184154" y="9328169"/>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NO</a:t>
          </a:r>
        </a:p>
      </xdr:txBody>
    </xdr:sp>
    <xdr:clientData/>
  </xdr:twoCellAnchor>
  <xdr:twoCellAnchor>
    <xdr:from>
      <xdr:col>25</xdr:col>
      <xdr:colOff>708073</xdr:colOff>
      <xdr:row>47</xdr:row>
      <xdr:rowOff>22244</xdr:rowOff>
    </xdr:from>
    <xdr:to>
      <xdr:col>26</xdr:col>
      <xdr:colOff>210354</xdr:colOff>
      <xdr:row>55</xdr:row>
      <xdr:rowOff>161035</xdr:rowOff>
    </xdr:to>
    <xdr:cxnSp macro="">
      <xdr:nvCxnSpPr>
        <xdr:cNvPr id="168" name="Conector: angular 167">
          <a:extLst>
            <a:ext uri="{FF2B5EF4-FFF2-40B4-BE49-F238E27FC236}">
              <a16:creationId xmlns:a16="http://schemas.microsoft.com/office/drawing/2014/main" id="{96A24863-13C0-4E52-AC39-62D1418D3355}"/>
            </a:ext>
          </a:extLst>
        </xdr:cNvPr>
        <xdr:cNvCxnSpPr>
          <a:stCxn id="145" idx="3"/>
          <a:endCxn id="167" idx="1"/>
        </xdr:cNvCxnSpPr>
      </xdr:nvCxnSpPr>
      <xdr:spPr>
        <a:xfrm flipV="1">
          <a:off x="18919873" y="9461519"/>
          <a:ext cx="264281" cy="166279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708073</xdr:colOff>
      <xdr:row>51</xdr:row>
      <xdr:rowOff>177209</xdr:rowOff>
    </xdr:from>
    <xdr:to>
      <xdr:col>27</xdr:col>
      <xdr:colOff>477661</xdr:colOff>
      <xdr:row>55</xdr:row>
      <xdr:rowOff>161035</xdr:rowOff>
    </xdr:to>
    <xdr:cxnSp macro="">
      <xdr:nvCxnSpPr>
        <xdr:cNvPr id="169" name="Conector: angular 168">
          <a:extLst>
            <a:ext uri="{FF2B5EF4-FFF2-40B4-BE49-F238E27FC236}">
              <a16:creationId xmlns:a16="http://schemas.microsoft.com/office/drawing/2014/main" id="{13D0CFEF-9A48-4BC3-B1FA-2E8FAF289A79}"/>
            </a:ext>
          </a:extLst>
        </xdr:cNvPr>
        <xdr:cNvCxnSpPr>
          <a:stCxn id="145" idx="3"/>
          <a:endCxn id="165" idx="1"/>
        </xdr:cNvCxnSpPr>
      </xdr:nvCxnSpPr>
      <xdr:spPr>
        <a:xfrm flipV="1">
          <a:off x="18919873" y="10378484"/>
          <a:ext cx="1293588" cy="745826"/>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495301</xdr:colOff>
      <xdr:row>63</xdr:row>
      <xdr:rowOff>166687</xdr:rowOff>
    </xdr:from>
    <xdr:to>
      <xdr:col>17</xdr:col>
      <xdr:colOff>508284</xdr:colOff>
      <xdr:row>64</xdr:row>
      <xdr:rowOff>162734</xdr:rowOff>
    </xdr:to>
    <xdr:cxnSp macro="">
      <xdr:nvCxnSpPr>
        <xdr:cNvPr id="170" name="Conector recto de flecha 169">
          <a:extLst>
            <a:ext uri="{FF2B5EF4-FFF2-40B4-BE49-F238E27FC236}">
              <a16:creationId xmlns:a16="http://schemas.microsoft.com/office/drawing/2014/main" id="{8C6A9823-4EFE-4CB0-B5FA-A188F280BE6C}"/>
            </a:ext>
          </a:extLst>
        </xdr:cNvPr>
        <xdr:cNvCxnSpPr>
          <a:stCxn id="142" idx="2"/>
          <a:endCxn id="171" idx="0"/>
        </xdr:cNvCxnSpPr>
      </xdr:nvCxnSpPr>
      <xdr:spPr>
        <a:xfrm flipH="1">
          <a:off x="12611101" y="12653962"/>
          <a:ext cx="12983" cy="1865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31751</xdr:colOff>
      <xdr:row>64</xdr:row>
      <xdr:rowOff>162734</xdr:rowOff>
    </xdr:from>
    <xdr:to>
      <xdr:col>18</xdr:col>
      <xdr:colOff>196850</xdr:colOff>
      <xdr:row>67</xdr:row>
      <xdr:rowOff>146859</xdr:rowOff>
    </xdr:to>
    <xdr:sp macro="" textlink="">
      <xdr:nvSpPr>
        <xdr:cNvPr id="171" name="Rectángulo: esquinas redondeadas 170">
          <a:extLst>
            <a:ext uri="{FF2B5EF4-FFF2-40B4-BE49-F238E27FC236}">
              <a16:creationId xmlns:a16="http://schemas.microsoft.com/office/drawing/2014/main" id="{3747D804-EE7F-44AC-A43F-A15C5D46447E}"/>
            </a:ext>
          </a:extLst>
        </xdr:cNvPr>
        <xdr:cNvSpPr/>
      </xdr:nvSpPr>
      <xdr:spPr>
        <a:xfrm>
          <a:off x="12147551" y="12840509"/>
          <a:ext cx="927099" cy="555625"/>
        </a:xfrm>
        <a:prstGeom prst="roundRect">
          <a:avLst/>
        </a:prstGeom>
        <a:solidFill>
          <a:schemeClr val="bg1">
            <a:lumMod val="95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a:t>Doc. EPIT P-006 (ANI)</a:t>
          </a:r>
          <a:endParaRPr lang="es-CO" sz="1100"/>
        </a:p>
      </xdr:txBody>
    </xdr:sp>
    <xdr:clientData/>
  </xdr:twoCellAnchor>
  <xdr:twoCellAnchor>
    <xdr:from>
      <xdr:col>39</xdr:col>
      <xdr:colOff>81422</xdr:colOff>
      <xdr:row>44</xdr:row>
      <xdr:rowOff>26310</xdr:rowOff>
    </xdr:from>
    <xdr:to>
      <xdr:col>39</xdr:col>
      <xdr:colOff>414266</xdr:colOff>
      <xdr:row>45</xdr:row>
      <xdr:rowOff>167632</xdr:rowOff>
    </xdr:to>
    <xdr:cxnSp macro="">
      <xdr:nvCxnSpPr>
        <xdr:cNvPr id="172" name="Conector: angular 171">
          <a:extLst>
            <a:ext uri="{FF2B5EF4-FFF2-40B4-BE49-F238E27FC236}">
              <a16:creationId xmlns:a16="http://schemas.microsoft.com/office/drawing/2014/main" id="{15E9A916-D6ED-4B85-AA92-5550822C926F}"/>
            </a:ext>
          </a:extLst>
        </xdr:cNvPr>
        <xdr:cNvCxnSpPr>
          <a:cxnSpLocks/>
          <a:stCxn id="20" idx="2"/>
          <a:endCxn id="24" idx="1"/>
        </xdr:cNvCxnSpPr>
      </xdr:nvCxnSpPr>
      <xdr:spPr>
        <a:xfrm rot="16200000" flipH="1">
          <a:off x="28533108" y="8893574"/>
          <a:ext cx="331822" cy="332844"/>
        </a:xfrm>
        <a:prstGeom prst="bentConnector2">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39</xdr:col>
      <xdr:colOff>77339</xdr:colOff>
      <xdr:row>36</xdr:row>
      <xdr:rowOff>147411</xdr:rowOff>
    </xdr:from>
    <xdr:to>
      <xdr:col>39</xdr:col>
      <xdr:colOff>402922</xdr:colOff>
      <xdr:row>37</xdr:row>
      <xdr:rowOff>37651</xdr:rowOff>
    </xdr:to>
    <xdr:cxnSp macro="">
      <xdr:nvCxnSpPr>
        <xdr:cNvPr id="173" name="Conector: angular 172">
          <a:extLst>
            <a:ext uri="{FF2B5EF4-FFF2-40B4-BE49-F238E27FC236}">
              <a16:creationId xmlns:a16="http://schemas.microsoft.com/office/drawing/2014/main" id="{76CA9A97-5F44-45CE-B8ED-32C6946BAA7D}"/>
            </a:ext>
          </a:extLst>
        </xdr:cNvPr>
        <xdr:cNvCxnSpPr>
          <a:stCxn id="18" idx="0"/>
          <a:endCxn id="111" idx="1"/>
        </xdr:cNvCxnSpPr>
      </xdr:nvCxnSpPr>
      <xdr:spPr>
        <a:xfrm rot="5400000" flipH="1" flipV="1">
          <a:off x="28650936" y="7368764"/>
          <a:ext cx="80740" cy="325583"/>
        </a:xfrm>
        <a:prstGeom prst="bentConnector2">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47</xdr:col>
      <xdr:colOff>344487</xdr:colOff>
      <xdr:row>30</xdr:row>
      <xdr:rowOff>174625</xdr:rowOff>
    </xdr:from>
    <xdr:to>
      <xdr:col>47</xdr:col>
      <xdr:colOff>348669</xdr:colOff>
      <xdr:row>32</xdr:row>
      <xdr:rowOff>23814</xdr:rowOff>
    </xdr:to>
    <xdr:cxnSp macro="">
      <xdr:nvCxnSpPr>
        <xdr:cNvPr id="174" name="Conector recto de flecha 173">
          <a:extLst>
            <a:ext uri="{FF2B5EF4-FFF2-40B4-BE49-F238E27FC236}">
              <a16:creationId xmlns:a16="http://schemas.microsoft.com/office/drawing/2014/main" id="{DD87E8CF-3E3E-45AC-8D98-B1D7176960EB}"/>
            </a:ext>
          </a:extLst>
        </xdr:cNvPr>
        <xdr:cNvCxnSpPr>
          <a:stCxn id="100" idx="2"/>
          <a:endCxn id="175" idx="0"/>
        </xdr:cNvCxnSpPr>
      </xdr:nvCxnSpPr>
      <xdr:spPr>
        <a:xfrm flipH="1">
          <a:off x="34891662" y="6375400"/>
          <a:ext cx="4182" cy="2301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642937</xdr:colOff>
      <xdr:row>32</xdr:row>
      <xdr:rowOff>23814</xdr:rowOff>
    </xdr:from>
    <xdr:to>
      <xdr:col>48</xdr:col>
      <xdr:colOff>46036</xdr:colOff>
      <xdr:row>35</xdr:row>
      <xdr:rowOff>7939</xdr:rowOff>
    </xdr:to>
    <xdr:sp macro="" textlink="">
      <xdr:nvSpPr>
        <xdr:cNvPr id="175" name="Rectángulo: esquinas redondeadas 174">
          <a:extLst>
            <a:ext uri="{FF2B5EF4-FFF2-40B4-BE49-F238E27FC236}">
              <a16:creationId xmlns:a16="http://schemas.microsoft.com/office/drawing/2014/main" id="{8422C66F-495A-4EC6-88EB-2B78C4512496}"/>
            </a:ext>
          </a:extLst>
        </xdr:cNvPr>
        <xdr:cNvSpPr/>
      </xdr:nvSpPr>
      <xdr:spPr>
        <a:xfrm>
          <a:off x="34428112" y="6605589"/>
          <a:ext cx="927099" cy="555625"/>
        </a:xfrm>
        <a:prstGeom prst="roundRect">
          <a:avLst/>
        </a:prstGeom>
        <a:solidFill>
          <a:schemeClr val="bg1">
            <a:lumMod val="95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a:t>Doc. EPIT P-009 (ANI)</a:t>
          </a:r>
          <a:endParaRPr lang="es-CO" sz="1100"/>
        </a:p>
      </xdr:txBody>
    </xdr:sp>
    <xdr:clientData/>
  </xdr:twoCellAnchor>
  <xdr:twoCellAnchor>
    <xdr:from>
      <xdr:col>42</xdr:col>
      <xdr:colOff>461509</xdr:colOff>
      <xdr:row>9</xdr:row>
      <xdr:rowOff>129835</xdr:rowOff>
    </xdr:from>
    <xdr:to>
      <xdr:col>44</xdr:col>
      <xdr:colOff>130969</xdr:colOff>
      <xdr:row>17</xdr:row>
      <xdr:rowOff>119062</xdr:rowOff>
    </xdr:to>
    <xdr:sp macro="" textlink="">
      <xdr:nvSpPr>
        <xdr:cNvPr id="176" name="Rectángulo: esquinas redondeadas 175">
          <a:extLst>
            <a:ext uri="{FF2B5EF4-FFF2-40B4-BE49-F238E27FC236}">
              <a16:creationId xmlns:a16="http://schemas.microsoft.com/office/drawing/2014/main" id="{BE97B501-442B-45EF-B8B1-4E8BFB10BD32}"/>
            </a:ext>
          </a:extLst>
        </xdr:cNvPr>
        <xdr:cNvSpPr/>
      </xdr:nvSpPr>
      <xdr:spPr>
        <a:xfrm>
          <a:off x="31198684" y="2234860"/>
          <a:ext cx="1193460" cy="1608477"/>
        </a:xfrm>
        <a:prstGeom prst="roundRect">
          <a:avLst/>
        </a:prstGeom>
        <a:solidFill>
          <a:srgbClr val="CCFF66"/>
        </a:solidFill>
        <a:ln>
          <a:solidFill>
            <a:srgbClr val="92D05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publica</a:t>
          </a:r>
          <a:r>
            <a:rPr lang="es-CO" sz="1100" baseline="0">
              <a:solidFill>
                <a:schemeClr val="dk1"/>
              </a:solidFill>
              <a:latin typeface="+mn-lt"/>
              <a:ea typeface="+mn-ea"/>
              <a:cs typeface="+mn-cs"/>
            </a:rPr>
            <a:t> el informe de evaluación definitivo de la documentación aportada en el sobre uno</a:t>
          </a:r>
          <a:endParaRPr lang="es-CO" sz="1100">
            <a:solidFill>
              <a:schemeClr val="dk1"/>
            </a:solidFill>
            <a:latin typeface="+mn-lt"/>
            <a:ea typeface="+mn-ea"/>
            <a:cs typeface="+mn-cs"/>
          </a:endParaRPr>
        </a:p>
      </xdr:txBody>
    </xdr:sp>
    <xdr:clientData/>
  </xdr:twoCellAnchor>
  <xdr:twoCellAnchor>
    <xdr:from>
      <xdr:col>44</xdr:col>
      <xdr:colOff>130969</xdr:colOff>
      <xdr:row>13</xdr:row>
      <xdr:rowOff>163853</xdr:rowOff>
    </xdr:from>
    <xdr:to>
      <xdr:col>44</xdr:col>
      <xdr:colOff>257371</xdr:colOff>
      <xdr:row>13</xdr:row>
      <xdr:rowOff>172074</xdr:rowOff>
    </xdr:to>
    <xdr:cxnSp macro="">
      <xdr:nvCxnSpPr>
        <xdr:cNvPr id="177" name="Conector recto 176">
          <a:extLst>
            <a:ext uri="{FF2B5EF4-FFF2-40B4-BE49-F238E27FC236}">
              <a16:creationId xmlns:a16="http://schemas.microsoft.com/office/drawing/2014/main" id="{8F46199C-D143-4C87-8B44-CE02A6111CB2}"/>
            </a:ext>
          </a:extLst>
        </xdr:cNvPr>
        <xdr:cNvCxnSpPr>
          <a:stCxn id="176" idx="3"/>
          <a:endCxn id="73" idx="1"/>
        </xdr:cNvCxnSpPr>
      </xdr:nvCxnSpPr>
      <xdr:spPr>
        <a:xfrm flipV="1">
          <a:off x="32392144" y="3030878"/>
          <a:ext cx="126402" cy="8221"/>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18</xdr:col>
      <xdr:colOff>653822</xdr:colOff>
      <xdr:row>25</xdr:row>
      <xdr:rowOff>158411</xdr:rowOff>
    </xdr:from>
    <xdr:to>
      <xdr:col>19</xdr:col>
      <xdr:colOff>170317</xdr:colOff>
      <xdr:row>31</xdr:row>
      <xdr:rowOff>120309</xdr:rowOff>
    </xdr:to>
    <xdr:cxnSp macro="">
      <xdr:nvCxnSpPr>
        <xdr:cNvPr id="178" name="Conector: angular 177">
          <a:extLst>
            <a:ext uri="{FF2B5EF4-FFF2-40B4-BE49-F238E27FC236}">
              <a16:creationId xmlns:a16="http://schemas.microsoft.com/office/drawing/2014/main" id="{67166839-4F77-4412-888E-FCB22251D3AF}"/>
            </a:ext>
          </a:extLst>
        </xdr:cNvPr>
        <xdr:cNvCxnSpPr>
          <a:cxnSpLocks/>
          <a:stCxn id="34" idx="1"/>
          <a:endCxn id="32" idx="0"/>
        </xdr:cNvCxnSpPr>
      </xdr:nvCxnSpPr>
      <xdr:spPr>
        <a:xfrm rot="10800000" flipV="1">
          <a:off x="13531622" y="5406686"/>
          <a:ext cx="278495" cy="1104898"/>
        </a:xfrm>
        <a:prstGeom prst="bentConnector2">
          <a:avLst/>
        </a:prstGeom>
        <a:ln>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18</xdr:col>
      <xdr:colOff>238577</xdr:colOff>
      <xdr:row>28</xdr:row>
      <xdr:rowOff>19502</xdr:rowOff>
    </xdr:from>
    <xdr:to>
      <xdr:col>19</xdr:col>
      <xdr:colOff>362402</xdr:colOff>
      <xdr:row>29</xdr:row>
      <xdr:rowOff>95702</xdr:rowOff>
    </xdr:to>
    <xdr:sp macro="" textlink="">
      <xdr:nvSpPr>
        <xdr:cNvPr id="179" name="Rectángulo 178">
          <a:extLst>
            <a:ext uri="{FF2B5EF4-FFF2-40B4-BE49-F238E27FC236}">
              <a16:creationId xmlns:a16="http://schemas.microsoft.com/office/drawing/2014/main" id="{0F1E4226-0757-4440-936E-2F5C6ED67F07}"/>
            </a:ext>
          </a:extLst>
        </xdr:cNvPr>
        <xdr:cNvSpPr/>
      </xdr:nvSpPr>
      <xdr:spPr>
        <a:xfrm>
          <a:off x="13116377" y="5839277"/>
          <a:ext cx="885825" cy="266700"/>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s-CO" sz="1100" b="1">
              <a:solidFill>
                <a:schemeClr val="tx1"/>
              </a:solidFill>
            </a:rPr>
            <a:t>Aprobación</a:t>
          </a:r>
        </a:p>
      </xdr:txBody>
    </xdr:sp>
    <xdr:clientData/>
  </xdr:twoCellAnchor>
  <xdr:twoCellAnchor>
    <xdr:from>
      <xdr:col>21</xdr:col>
      <xdr:colOff>29026</xdr:colOff>
      <xdr:row>24</xdr:row>
      <xdr:rowOff>72683</xdr:rowOff>
    </xdr:from>
    <xdr:to>
      <xdr:col>21</xdr:col>
      <xdr:colOff>190499</xdr:colOff>
      <xdr:row>30</xdr:row>
      <xdr:rowOff>47625</xdr:rowOff>
    </xdr:to>
    <xdr:cxnSp macro="">
      <xdr:nvCxnSpPr>
        <xdr:cNvPr id="180" name="Conector: angular 179">
          <a:extLst>
            <a:ext uri="{FF2B5EF4-FFF2-40B4-BE49-F238E27FC236}">
              <a16:creationId xmlns:a16="http://schemas.microsoft.com/office/drawing/2014/main" id="{5358654B-D063-45D2-B1DB-ABB4B18EBA00}"/>
            </a:ext>
          </a:extLst>
        </xdr:cNvPr>
        <xdr:cNvCxnSpPr>
          <a:stCxn id="38" idx="3"/>
        </xdr:cNvCxnSpPr>
      </xdr:nvCxnSpPr>
      <xdr:spPr>
        <a:xfrm>
          <a:off x="15192826" y="5130458"/>
          <a:ext cx="161473" cy="1117942"/>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22</xdr:col>
      <xdr:colOff>298108</xdr:colOff>
      <xdr:row>23</xdr:row>
      <xdr:rowOff>136183</xdr:rowOff>
    </xdr:from>
    <xdr:to>
      <xdr:col>22</xdr:col>
      <xdr:colOff>511968</xdr:colOff>
      <xdr:row>30</xdr:row>
      <xdr:rowOff>83344</xdr:rowOff>
    </xdr:to>
    <xdr:cxnSp macro="">
      <xdr:nvCxnSpPr>
        <xdr:cNvPr id="181" name="Conector: angular 180">
          <a:extLst>
            <a:ext uri="{FF2B5EF4-FFF2-40B4-BE49-F238E27FC236}">
              <a16:creationId xmlns:a16="http://schemas.microsoft.com/office/drawing/2014/main" id="{9D82F0E3-3B1E-41CD-99A2-F8B2A2572214}"/>
            </a:ext>
          </a:extLst>
        </xdr:cNvPr>
        <xdr:cNvCxnSpPr>
          <a:stCxn id="44" idx="3"/>
        </xdr:cNvCxnSpPr>
      </xdr:nvCxnSpPr>
      <xdr:spPr>
        <a:xfrm>
          <a:off x="16223908" y="5003458"/>
          <a:ext cx="213860" cy="1280661"/>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23</xdr:col>
      <xdr:colOff>142876</xdr:colOff>
      <xdr:row>23</xdr:row>
      <xdr:rowOff>133349</xdr:rowOff>
    </xdr:from>
    <xdr:to>
      <xdr:col>23</xdr:col>
      <xdr:colOff>285750</xdr:colOff>
      <xdr:row>30</xdr:row>
      <xdr:rowOff>90038</xdr:rowOff>
    </xdr:to>
    <xdr:cxnSp macro="">
      <xdr:nvCxnSpPr>
        <xdr:cNvPr id="182" name="Conector: angular 181">
          <a:extLst>
            <a:ext uri="{FF2B5EF4-FFF2-40B4-BE49-F238E27FC236}">
              <a16:creationId xmlns:a16="http://schemas.microsoft.com/office/drawing/2014/main" id="{F60ADDAB-0F84-48F2-B24A-EFA429AB3E02}"/>
            </a:ext>
          </a:extLst>
        </xdr:cNvPr>
        <xdr:cNvCxnSpPr>
          <a:stCxn id="185" idx="1"/>
        </xdr:cNvCxnSpPr>
      </xdr:nvCxnSpPr>
      <xdr:spPr>
        <a:xfrm rot="10800000" flipV="1">
          <a:off x="16830676" y="5000624"/>
          <a:ext cx="142874" cy="1290189"/>
        </a:xfrm>
        <a:prstGeom prst="bentConnector2">
          <a:avLst/>
        </a:prstGeom>
        <a:ln>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11564</xdr:colOff>
      <xdr:row>27</xdr:row>
      <xdr:rowOff>94908</xdr:rowOff>
    </xdr:from>
    <xdr:to>
      <xdr:col>22</xdr:col>
      <xdr:colOff>135389</xdr:colOff>
      <xdr:row>28</xdr:row>
      <xdr:rowOff>171108</xdr:rowOff>
    </xdr:to>
    <xdr:sp macro="" textlink="">
      <xdr:nvSpPr>
        <xdr:cNvPr id="183" name="Rectángulo 182">
          <a:extLst>
            <a:ext uri="{FF2B5EF4-FFF2-40B4-BE49-F238E27FC236}">
              <a16:creationId xmlns:a16="http://schemas.microsoft.com/office/drawing/2014/main" id="{0488FB1C-AAF5-4640-A3A3-ADA1D4DB3866}"/>
            </a:ext>
          </a:extLst>
        </xdr:cNvPr>
        <xdr:cNvSpPr/>
      </xdr:nvSpPr>
      <xdr:spPr>
        <a:xfrm>
          <a:off x="15175364" y="5724183"/>
          <a:ext cx="885825" cy="266700"/>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s-CO" sz="1100" b="1">
              <a:solidFill>
                <a:schemeClr val="tx1"/>
              </a:solidFill>
            </a:rPr>
            <a:t>Aprobación</a:t>
          </a:r>
        </a:p>
      </xdr:txBody>
    </xdr:sp>
    <xdr:clientData/>
  </xdr:twoCellAnchor>
  <xdr:twoCellAnchor>
    <xdr:from>
      <xdr:col>22</xdr:col>
      <xdr:colOff>352083</xdr:colOff>
      <xdr:row>27</xdr:row>
      <xdr:rowOff>88559</xdr:rowOff>
    </xdr:from>
    <xdr:to>
      <xdr:col>23</xdr:col>
      <xdr:colOff>475908</xdr:colOff>
      <xdr:row>28</xdr:row>
      <xdr:rowOff>164759</xdr:rowOff>
    </xdr:to>
    <xdr:sp macro="" textlink="">
      <xdr:nvSpPr>
        <xdr:cNvPr id="184" name="Rectángulo 183">
          <a:extLst>
            <a:ext uri="{FF2B5EF4-FFF2-40B4-BE49-F238E27FC236}">
              <a16:creationId xmlns:a16="http://schemas.microsoft.com/office/drawing/2014/main" id="{9D0C2E5C-D7E4-4142-9711-46EEDBDA252C}"/>
            </a:ext>
          </a:extLst>
        </xdr:cNvPr>
        <xdr:cNvSpPr/>
      </xdr:nvSpPr>
      <xdr:spPr>
        <a:xfrm>
          <a:off x="16277883" y="5717834"/>
          <a:ext cx="885825" cy="266700"/>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s-CO" sz="1100" b="1">
              <a:solidFill>
                <a:schemeClr val="tx1"/>
              </a:solidFill>
            </a:rPr>
            <a:t>Aprobación</a:t>
          </a:r>
        </a:p>
      </xdr:txBody>
    </xdr:sp>
    <xdr:clientData/>
  </xdr:twoCellAnchor>
  <xdr:twoCellAnchor>
    <xdr:from>
      <xdr:col>23</xdr:col>
      <xdr:colOff>285750</xdr:colOff>
      <xdr:row>23</xdr:row>
      <xdr:rowOff>0</xdr:rowOff>
    </xdr:from>
    <xdr:to>
      <xdr:col>23</xdr:col>
      <xdr:colOff>657225</xdr:colOff>
      <xdr:row>24</xdr:row>
      <xdr:rowOff>76200</xdr:rowOff>
    </xdr:to>
    <xdr:sp macro="" textlink="">
      <xdr:nvSpPr>
        <xdr:cNvPr id="185" name="Rectángulo 184">
          <a:extLst>
            <a:ext uri="{FF2B5EF4-FFF2-40B4-BE49-F238E27FC236}">
              <a16:creationId xmlns:a16="http://schemas.microsoft.com/office/drawing/2014/main" id="{1D2FFF0A-C5AC-42A0-BE56-EBE7C4AB254F}"/>
            </a:ext>
          </a:extLst>
        </xdr:cNvPr>
        <xdr:cNvSpPr/>
      </xdr:nvSpPr>
      <xdr:spPr>
        <a:xfrm>
          <a:off x="16973550" y="4867275"/>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23</xdr:col>
      <xdr:colOff>657225</xdr:colOff>
      <xdr:row>23</xdr:row>
      <xdr:rowOff>133350</xdr:rowOff>
    </xdr:from>
    <xdr:to>
      <xdr:col>24</xdr:col>
      <xdr:colOff>95249</xdr:colOff>
      <xdr:row>30</xdr:row>
      <xdr:rowOff>166687</xdr:rowOff>
    </xdr:to>
    <xdr:cxnSp macro="">
      <xdr:nvCxnSpPr>
        <xdr:cNvPr id="186" name="Conector: angular 185">
          <a:extLst>
            <a:ext uri="{FF2B5EF4-FFF2-40B4-BE49-F238E27FC236}">
              <a16:creationId xmlns:a16="http://schemas.microsoft.com/office/drawing/2014/main" id="{7218BB11-C6DD-4860-A93D-924B01A14CA0}"/>
            </a:ext>
          </a:extLst>
        </xdr:cNvPr>
        <xdr:cNvCxnSpPr>
          <a:stCxn id="185" idx="3"/>
        </xdr:cNvCxnSpPr>
      </xdr:nvCxnSpPr>
      <xdr:spPr>
        <a:xfrm>
          <a:off x="17345025" y="5000625"/>
          <a:ext cx="200024" cy="1366837"/>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24</xdr:col>
      <xdr:colOff>416720</xdr:colOff>
      <xdr:row>24</xdr:row>
      <xdr:rowOff>14287</xdr:rowOff>
    </xdr:from>
    <xdr:to>
      <xdr:col>24</xdr:col>
      <xdr:colOff>571501</xdr:colOff>
      <xdr:row>30</xdr:row>
      <xdr:rowOff>171000</xdr:rowOff>
    </xdr:to>
    <xdr:cxnSp macro="">
      <xdr:nvCxnSpPr>
        <xdr:cNvPr id="187" name="Conector: angular 186">
          <a:extLst>
            <a:ext uri="{FF2B5EF4-FFF2-40B4-BE49-F238E27FC236}">
              <a16:creationId xmlns:a16="http://schemas.microsoft.com/office/drawing/2014/main" id="{6302332F-0F33-4745-84A5-3D3CA13E4AD3}"/>
            </a:ext>
          </a:extLst>
        </xdr:cNvPr>
        <xdr:cNvCxnSpPr>
          <a:stCxn id="188" idx="1"/>
        </xdr:cNvCxnSpPr>
      </xdr:nvCxnSpPr>
      <xdr:spPr>
        <a:xfrm rot="10800000" flipV="1">
          <a:off x="17866520" y="5072062"/>
          <a:ext cx="154781" cy="1299713"/>
        </a:xfrm>
        <a:prstGeom prst="bentConnector2">
          <a:avLst/>
        </a:prstGeom>
        <a:ln>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24</xdr:col>
      <xdr:colOff>571500</xdr:colOff>
      <xdr:row>23</xdr:row>
      <xdr:rowOff>71438</xdr:rowOff>
    </xdr:from>
    <xdr:to>
      <xdr:col>25</xdr:col>
      <xdr:colOff>180975</xdr:colOff>
      <xdr:row>24</xdr:row>
      <xdr:rowOff>147638</xdr:rowOff>
    </xdr:to>
    <xdr:sp macro="" textlink="">
      <xdr:nvSpPr>
        <xdr:cNvPr id="188" name="Rectángulo 187">
          <a:extLst>
            <a:ext uri="{FF2B5EF4-FFF2-40B4-BE49-F238E27FC236}">
              <a16:creationId xmlns:a16="http://schemas.microsoft.com/office/drawing/2014/main" id="{CB0FB94D-D83F-442F-B0A6-78C76ACAF759}"/>
            </a:ext>
          </a:extLst>
        </xdr:cNvPr>
        <xdr:cNvSpPr/>
      </xdr:nvSpPr>
      <xdr:spPr>
        <a:xfrm>
          <a:off x="18021300" y="4938713"/>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25</xdr:col>
      <xdr:colOff>180975</xdr:colOff>
      <xdr:row>24</xdr:row>
      <xdr:rowOff>14288</xdr:rowOff>
    </xdr:from>
    <xdr:to>
      <xdr:col>25</xdr:col>
      <xdr:colOff>391717</xdr:colOff>
      <xdr:row>30</xdr:row>
      <xdr:rowOff>75406</xdr:rowOff>
    </xdr:to>
    <xdr:cxnSp macro="">
      <xdr:nvCxnSpPr>
        <xdr:cNvPr id="189" name="Conector: angular 188">
          <a:extLst>
            <a:ext uri="{FF2B5EF4-FFF2-40B4-BE49-F238E27FC236}">
              <a16:creationId xmlns:a16="http://schemas.microsoft.com/office/drawing/2014/main" id="{772D0E33-7B80-423D-BCD7-1077736B755C}"/>
            </a:ext>
          </a:extLst>
        </xdr:cNvPr>
        <xdr:cNvCxnSpPr>
          <a:stCxn id="188" idx="3"/>
          <a:endCxn id="57" idx="0"/>
        </xdr:cNvCxnSpPr>
      </xdr:nvCxnSpPr>
      <xdr:spPr>
        <a:xfrm>
          <a:off x="18392775" y="5072063"/>
          <a:ext cx="210742" cy="1204118"/>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25</xdr:col>
      <xdr:colOff>574335</xdr:colOff>
      <xdr:row>19</xdr:row>
      <xdr:rowOff>65196</xdr:rowOff>
    </xdr:from>
    <xdr:to>
      <xdr:col>25</xdr:col>
      <xdr:colOff>583175</xdr:colOff>
      <xdr:row>21</xdr:row>
      <xdr:rowOff>166688</xdr:rowOff>
    </xdr:to>
    <xdr:cxnSp macro="">
      <xdr:nvCxnSpPr>
        <xdr:cNvPr id="190" name="Conector recto de flecha 189">
          <a:extLst>
            <a:ext uri="{FF2B5EF4-FFF2-40B4-BE49-F238E27FC236}">
              <a16:creationId xmlns:a16="http://schemas.microsoft.com/office/drawing/2014/main" id="{3A70FEDB-3934-4618-9770-3B6C1A182B5A}"/>
            </a:ext>
          </a:extLst>
        </xdr:cNvPr>
        <xdr:cNvCxnSpPr>
          <a:stCxn id="59" idx="0"/>
          <a:endCxn id="58" idx="2"/>
        </xdr:cNvCxnSpPr>
      </xdr:nvCxnSpPr>
      <xdr:spPr>
        <a:xfrm flipH="1" flipV="1">
          <a:off x="18786135" y="4170471"/>
          <a:ext cx="8840" cy="4824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47625</xdr:colOff>
      <xdr:row>32</xdr:row>
      <xdr:rowOff>186531</xdr:rowOff>
    </xdr:from>
    <xdr:to>
      <xdr:col>26</xdr:col>
      <xdr:colOff>151948</xdr:colOff>
      <xdr:row>32</xdr:row>
      <xdr:rowOff>189366</xdr:rowOff>
    </xdr:to>
    <xdr:cxnSp macro="">
      <xdr:nvCxnSpPr>
        <xdr:cNvPr id="191" name="Conector recto de flecha 190">
          <a:extLst>
            <a:ext uri="{FF2B5EF4-FFF2-40B4-BE49-F238E27FC236}">
              <a16:creationId xmlns:a16="http://schemas.microsoft.com/office/drawing/2014/main" id="{BFAD1A63-DF79-45FB-A207-399FC4FCE78D}"/>
            </a:ext>
          </a:extLst>
        </xdr:cNvPr>
        <xdr:cNvCxnSpPr>
          <a:stCxn id="57" idx="3"/>
          <a:endCxn id="11" idx="1"/>
        </xdr:cNvCxnSpPr>
      </xdr:nvCxnSpPr>
      <xdr:spPr>
        <a:xfrm>
          <a:off x="19021425" y="6768306"/>
          <a:ext cx="104323" cy="28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392906</xdr:colOff>
      <xdr:row>54</xdr:row>
      <xdr:rowOff>83344</xdr:rowOff>
    </xdr:from>
    <xdr:to>
      <xdr:col>19</xdr:col>
      <xdr:colOff>574106</xdr:colOff>
      <xdr:row>58</xdr:row>
      <xdr:rowOff>7144</xdr:rowOff>
    </xdr:to>
    <xdr:sp macro="" textlink="">
      <xdr:nvSpPr>
        <xdr:cNvPr id="192" name="Rectángulo: esquinas redondeadas 191">
          <a:extLst>
            <a:ext uri="{FF2B5EF4-FFF2-40B4-BE49-F238E27FC236}">
              <a16:creationId xmlns:a16="http://schemas.microsoft.com/office/drawing/2014/main" id="{D4CAED59-FBA2-4230-9AA9-5C40C6D06FC8}"/>
            </a:ext>
          </a:extLst>
        </xdr:cNvPr>
        <xdr:cNvSpPr/>
      </xdr:nvSpPr>
      <xdr:spPr>
        <a:xfrm>
          <a:off x="13270706" y="10856119"/>
          <a:ext cx="943200" cy="6858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Ministerio de planeación</a:t>
          </a:r>
        </a:p>
      </xdr:txBody>
    </xdr:sp>
    <xdr:clientData/>
  </xdr:twoCellAnchor>
  <xdr:twoCellAnchor>
    <xdr:from>
      <xdr:col>19</xdr:col>
      <xdr:colOff>333375</xdr:colOff>
      <xdr:row>48</xdr:row>
      <xdr:rowOff>158426</xdr:rowOff>
    </xdr:from>
    <xdr:to>
      <xdr:col>19</xdr:col>
      <xdr:colOff>479878</xdr:colOff>
      <xdr:row>54</xdr:row>
      <xdr:rowOff>95249</xdr:rowOff>
    </xdr:to>
    <xdr:cxnSp macro="">
      <xdr:nvCxnSpPr>
        <xdr:cNvPr id="193" name="Conector: angular 192">
          <a:extLst>
            <a:ext uri="{FF2B5EF4-FFF2-40B4-BE49-F238E27FC236}">
              <a16:creationId xmlns:a16="http://schemas.microsoft.com/office/drawing/2014/main" id="{405E52D2-55CC-4756-897A-EF84D8BC7D36}"/>
            </a:ext>
          </a:extLst>
        </xdr:cNvPr>
        <xdr:cNvCxnSpPr>
          <a:cxnSpLocks/>
          <a:stCxn id="148" idx="1"/>
        </xdr:cNvCxnSpPr>
      </xdr:nvCxnSpPr>
      <xdr:spPr>
        <a:xfrm rot="10800000" flipV="1">
          <a:off x="13973175" y="9788201"/>
          <a:ext cx="146503" cy="1079823"/>
        </a:xfrm>
        <a:prstGeom prst="bentConnector2">
          <a:avLst/>
        </a:prstGeom>
        <a:ln>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702469</xdr:colOff>
      <xdr:row>53</xdr:row>
      <xdr:rowOff>95250</xdr:rowOff>
    </xdr:from>
    <xdr:to>
      <xdr:col>21</xdr:col>
      <xdr:colOff>121669</xdr:colOff>
      <xdr:row>58</xdr:row>
      <xdr:rowOff>120198</xdr:rowOff>
    </xdr:to>
    <xdr:sp macro="" textlink="">
      <xdr:nvSpPr>
        <xdr:cNvPr id="194" name="Rectángulo: esquinas redondeadas 193">
          <a:extLst>
            <a:ext uri="{FF2B5EF4-FFF2-40B4-BE49-F238E27FC236}">
              <a16:creationId xmlns:a16="http://schemas.microsoft.com/office/drawing/2014/main" id="{5460780E-BE2B-4552-8EDE-528FC60BA9BA}"/>
            </a:ext>
          </a:extLst>
        </xdr:cNvPr>
        <xdr:cNvSpPr/>
      </xdr:nvSpPr>
      <xdr:spPr>
        <a:xfrm>
          <a:off x="14342269" y="10677525"/>
          <a:ext cx="943200" cy="977448"/>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Unidad nacional de gestión de riesgo</a:t>
          </a:r>
        </a:p>
      </xdr:txBody>
    </xdr:sp>
    <xdr:clientData/>
  </xdr:twoCellAnchor>
  <xdr:twoCellAnchor>
    <xdr:from>
      <xdr:col>18</xdr:col>
      <xdr:colOff>548139</xdr:colOff>
      <xdr:row>52</xdr:row>
      <xdr:rowOff>7612</xdr:rowOff>
    </xdr:from>
    <xdr:to>
      <xdr:col>19</xdr:col>
      <xdr:colOff>671964</xdr:colOff>
      <xdr:row>53</xdr:row>
      <xdr:rowOff>83812</xdr:rowOff>
    </xdr:to>
    <xdr:sp macro="" textlink="">
      <xdr:nvSpPr>
        <xdr:cNvPr id="195" name="Rectángulo 194">
          <a:extLst>
            <a:ext uri="{FF2B5EF4-FFF2-40B4-BE49-F238E27FC236}">
              <a16:creationId xmlns:a16="http://schemas.microsoft.com/office/drawing/2014/main" id="{EBD24EBB-1EFD-43B8-8F9C-A7FF34A901F5}"/>
            </a:ext>
          </a:extLst>
        </xdr:cNvPr>
        <xdr:cNvSpPr/>
      </xdr:nvSpPr>
      <xdr:spPr>
        <a:xfrm>
          <a:off x="13425939" y="10399387"/>
          <a:ext cx="885825" cy="266700"/>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s-CO" sz="1100" b="1">
              <a:solidFill>
                <a:schemeClr val="tx1"/>
              </a:solidFill>
            </a:rPr>
            <a:t>Aprobación</a:t>
          </a:r>
        </a:p>
      </xdr:txBody>
    </xdr:sp>
    <xdr:clientData/>
  </xdr:twoCellAnchor>
  <xdr:twoCellAnchor>
    <xdr:from>
      <xdr:col>21</xdr:col>
      <xdr:colOff>190501</xdr:colOff>
      <xdr:row>53</xdr:row>
      <xdr:rowOff>11906</xdr:rowOff>
    </xdr:from>
    <xdr:to>
      <xdr:col>22</xdr:col>
      <xdr:colOff>371701</xdr:colOff>
      <xdr:row>58</xdr:row>
      <xdr:rowOff>108292</xdr:rowOff>
    </xdr:to>
    <xdr:sp macro="" textlink="">
      <xdr:nvSpPr>
        <xdr:cNvPr id="196" name="Rectángulo: esquinas redondeadas 195">
          <a:extLst>
            <a:ext uri="{FF2B5EF4-FFF2-40B4-BE49-F238E27FC236}">
              <a16:creationId xmlns:a16="http://schemas.microsoft.com/office/drawing/2014/main" id="{EA8AAFA7-AFCA-47AC-A233-FAE7E81EA549}"/>
            </a:ext>
          </a:extLst>
        </xdr:cNvPr>
        <xdr:cNvSpPr/>
      </xdr:nvSpPr>
      <xdr:spPr>
        <a:xfrm>
          <a:off x="15354301" y="10594181"/>
          <a:ext cx="943200" cy="1048886"/>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Ministerio de hacienda y crédito publico</a:t>
          </a:r>
        </a:p>
      </xdr:txBody>
    </xdr:sp>
    <xdr:clientData/>
  </xdr:twoCellAnchor>
  <xdr:twoCellAnchor>
    <xdr:from>
      <xdr:col>21</xdr:col>
      <xdr:colOff>662102</xdr:colOff>
      <xdr:row>47</xdr:row>
      <xdr:rowOff>84606</xdr:rowOff>
    </xdr:from>
    <xdr:to>
      <xdr:col>22</xdr:col>
      <xdr:colOff>38553</xdr:colOff>
      <xdr:row>53</xdr:row>
      <xdr:rowOff>11906</xdr:rowOff>
    </xdr:to>
    <xdr:cxnSp macro="">
      <xdr:nvCxnSpPr>
        <xdr:cNvPr id="197" name="Conector: angular 196">
          <a:extLst>
            <a:ext uri="{FF2B5EF4-FFF2-40B4-BE49-F238E27FC236}">
              <a16:creationId xmlns:a16="http://schemas.microsoft.com/office/drawing/2014/main" id="{B9BFC13F-1F06-45B1-8CE1-17663BED48CA}"/>
            </a:ext>
          </a:extLst>
        </xdr:cNvPr>
        <xdr:cNvCxnSpPr>
          <a:cxnSpLocks/>
          <a:stCxn id="151" idx="1"/>
          <a:endCxn id="196" idx="0"/>
        </xdr:cNvCxnSpPr>
      </xdr:nvCxnSpPr>
      <xdr:spPr>
        <a:xfrm rot="10800000" flipV="1">
          <a:off x="15825902" y="9523881"/>
          <a:ext cx="138451" cy="1070300"/>
        </a:xfrm>
        <a:prstGeom prst="bentConnector2">
          <a:avLst/>
        </a:prstGeom>
        <a:ln>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20</xdr:col>
      <xdr:colOff>662325</xdr:colOff>
      <xdr:row>47</xdr:row>
      <xdr:rowOff>59532</xdr:rowOff>
    </xdr:from>
    <xdr:to>
      <xdr:col>21</xdr:col>
      <xdr:colOff>271800</xdr:colOff>
      <xdr:row>48</xdr:row>
      <xdr:rowOff>135732</xdr:rowOff>
    </xdr:to>
    <xdr:sp macro="" textlink="">
      <xdr:nvSpPr>
        <xdr:cNvPr id="198" name="Rectángulo 197">
          <a:extLst>
            <a:ext uri="{FF2B5EF4-FFF2-40B4-BE49-F238E27FC236}">
              <a16:creationId xmlns:a16="http://schemas.microsoft.com/office/drawing/2014/main" id="{253C0153-F2C9-4CB1-ADA1-CBC4AF8CFD3C}"/>
            </a:ext>
          </a:extLst>
        </xdr:cNvPr>
        <xdr:cNvSpPr/>
      </xdr:nvSpPr>
      <xdr:spPr>
        <a:xfrm>
          <a:off x="15064125" y="9498807"/>
          <a:ext cx="371475" cy="2667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lang="es-CO" sz="1100" b="1"/>
            <a:t>SI</a:t>
          </a:r>
        </a:p>
      </xdr:txBody>
    </xdr:sp>
    <xdr:clientData/>
  </xdr:twoCellAnchor>
  <xdr:twoCellAnchor>
    <xdr:from>
      <xdr:col>20</xdr:col>
      <xdr:colOff>559593</xdr:colOff>
      <xdr:row>48</xdr:row>
      <xdr:rowOff>2382</xdr:rowOff>
    </xdr:from>
    <xdr:to>
      <xdr:col>20</xdr:col>
      <xdr:colOff>662325</xdr:colOff>
      <xdr:row>53</xdr:row>
      <xdr:rowOff>95250</xdr:rowOff>
    </xdr:to>
    <xdr:cxnSp macro="">
      <xdr:nvCxnSpPr>
        <xdr:cNvPr id="199" name="Conector: angular 198">
          <a:extLst>
            <a:ext uri="{FF2B5EF4-FFF2-40B4-BE49-F238E27FC236}">
              <a16:creationId xmlns:a16="http://schemas.microsoft.com/office/drawing/2014/main" id="{0D760A21-EE9A-43C0-9C5C-B3115CB51DA7}"/>
            </a:ext>
          </a:extLst>
        </xdr:cNvPr>
        <xdr:cNvCxnSpPr>
          <a:cxnSpLocks/>
          <a:stCxn id="198" idx="1"/>
        </xdr:cNvCxnSpPr>
      </xdr:nvCxnSpPr>
      <xdr:spPr>
        <a:xfrm rot="10800000" flipV="1">
          <a:off x="14961393" y="9632157"/>
          <a:ext cx="102732" cy="1045368"/>
        </a:xfrm>
        <a:prstGeom prst="bentConnector2">
          <a:avLst/>
        </a:prstGeom>
        <a:ln>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271800</xdr:colOff>
      <xdr:row>48</xdr:row>
      <xdr:rowOff>2382</xdr:rowOff>
    </xdr:from>
    <xdr:to>
      <xdr:col>21</xdr:col>
      <xdr:colOff>380999</xdr:colOff>
      <xdr:row>53</xdr:row>
      <xdr:rowOff>11906</xdr:rowOff>
    </xdr:to>
    <xdr:cxnSp macro="">
      <xdr:nvCxnSpPr>
        <xdr:cNvPr id="200" name="Conector: angular 199">
          <a:extLst>
            <a:ext uri="{FF2B5EF4-FFF2-40B4-BE49-F238E27FC236}">
              <a16:creationId xmlns:a16="http://schemas.microsoft.com/office/drawing/2014/main" id="{E6424B53-A827-421C-9201-B0386F76B598}"/>
            </a:ext>
          </a:extLst>
        </xdr:cNvPr>
        <xdr:cNvCxnSpPr>
          <a:stCxn id="198" idx="3"/>
        </xdr:cNvCxnSpPr>
      </xdr:nvCxnSpPr>
      <xdr:spPr>
        <a:xfrm>
          <a:off x="15435600" y="9632157"/>
          <a:ext cx="109199" cy="962024"/>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22</xdr:col>
      <xdr:colOff>452437</xdr:colOff>
      <xdr:row>53</xdr:row>
      <xdr:rowOff>59531</xdr:rowOff>
    </xdr:from>
    <xdr:to>
      <xdr:col>24</xdr:col>
      <xdr:colOff>41956</xdr:colOff>
      <xdr:row>58</xdr:row>
      <xdr:rowOff>82660</xdr:rowOff>
    </xdr:to>
    <xdr:sp macro="" textlink="">
      <xdr:nvSpPr>
        <xdr:cNvPr id="201" name="Rectángulo: esquinas redondeadas 200">
          <a:extLst>
            <a:ext uri="{FF2B5EF4-FFF2-40B4-BE49-F238E27FC236}">
              <a16:creationId xmlns:a16="http://schemas.microsoft.com/office/drawing/2014/main" id="{6A99DCFC-B810-48AE-A484-DAF5727BBB75}"/>
            </a:ext>
          </a:extLst>
        </xdr:cNvPr>
        <xdr:cNvSpPr/>
      </xdr:nvSpPr>
      <xdr:spPr>
        <a:xfrm>
          <a:off x="16378237" y="10641806"/>
          <a:ext cx="1113519" cy="975629"/>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t>Departamento nacional de planeación</a:t>
          </a:r>
        </a:p>
      </xdr:txBody>
    </xdr:sp>
    <xdr:clientData/>
  </xdr:twoCellAnchor>
  <xdr:twoCellAnchor>
    <xdr:from>
      <xdr:col>22</xdr:col>
      <xdr:colOff>410027</xdr:colOff>
      <xdr:row>47</xdr:row>
      <xdr:rowOff>84606</xdr:rowOff>
    </xdr:from>
    <xdr:to>
      <xdr:col>22</xdr:col>
      <xdr:colOff>702468</xdr:colOff>
      <xdr:row>53</xdr:row>
      <xdr:rowOff>71437</xdr:rowOff>
    </xdr:to>
    <xdr:cxnSp macro="">
      <xdr:nvCxnSpPr>
        <xdr:cNvPr id="202" name="Conector: angular 201">
          <a:extLst>
            <a:ext uri="{FF2B5EF4-FFF2-40B4-BE49-F238E27FC236}">
              <a16:creationId xmlns:a16="http://schemas.microsoft.com/office/drawing/2014/main" id="{BD78E585-0D3E-4CBB-9305-6F7D52ED5DCA}"/>
            </a:ext>
          </a:extLst>
        </xdr:cNvPr>
        <xdr:cNvCxnSpPr>
          <a:stCxn id="151" idx="3"/>
        </xdr:cNvCxnSpPr>
      </xdr:nvCxnSpPr>
      <xdr:spPr>
        <a:xfrm>
          <a:off x="16335827" y="9523881"/>
          <a:ext cx="292441" cy="1129831"/>
        </a:xfrm>
        <a:prstGeom prst="bentConnector2">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754061</xdr:colOff>
      <xdr:row>50</xdr:row>
      <xdr:rowOff>3985</xdr:rowOff>
    </xdr:from>
    <xdr:to>
      <xdr:col>21</xdr:col>
      <xdr:colOff>115886</xdr:colOff>
      <xdr:row>51</xdr:row>
      <xdr:rowOff>80185</xdr:rowOff>
    </xdr:to>
    <xdr:sp macro="" textlink="">
      <xdr:nvSpPr>
        <xdr:cNvPr id="203" name="Rectángulo 202">
          <a:extLst>
            <a:ext uri="{FF2B5EF4-FFF2-40B4-BE49-F238E27FC236}">
              <a16:creationId xmlns:a16="http://schemas.microsoft.com/office/drawing/2014/main" id="{BDE25ECE-88DB-4169-9156-6E64AFA2E021}"/>
            </a:ext>
          </a:extLst>
        </xdr:cNvPr>
        <xdr:cNvSpPr/>
      </xdr:nvSpPr>
      <xdr:spPr>
        <a:xfrm>
          <a:off x="14393861" y="10014760"/>
          <a:ext cx="885825" cy="266700"/>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s-CO" sz="1100" b="1">
              <a:solidFill>
                <a:schemeClr val="tx1"/>
              </a:solidFill>
            </a:rPr>
            <a:t>Aprobación</a:t>
          </a:r>
        </a:p>
      </xdr:txBody>
    </xdr:sp>
    <xdr:clientData/>
  </xdr:twoCellAnchor>
  <xdr:twoCellAnchor>
    <xdr:from>
      <xdr:col>21</xdr:col>
      <xdr:colOff>238125</xdr:colOff>
      <xdr:row>50</xdr:row>
      <xdr:rowOff>142875</xdr:rowOff>
    </xdr:from>
    <xdr:to>
      <xdr:col>22</xdr:col>
      <xdr:colOff>361950</xdr:colOff>
      <xdr:row>52</xdr:row>
      <xdr:rowOff>28575</xdr:rowOff>
    </xdr:to>
    <xdr:sp macro="" textlink="">
      <xdr:nvSpPr>
        <xdr:cNvPr id="204" name="Rectángulo 203">
          <a:extLst>
            <a:ext uri="{FF2B5EF4-FFF2-40B4-BE49-F238E27FC236}">
              <a16:creationId xmlns:a16="http://schemas.microsoft.com/office/drawing/2014/main" id="{80A55ECA-8182-445D-962D-0DA2CAB927D7}"/>
            </a:ext>
          </a:extLst>
        </xdr:cNvPr>
        <xdr:cNvSpPr/>
      </xdr:nvSpPr>
      <xdr:spPr>
        <a:xfrm>
          <a:off x="15401925" y="10153650"/>
          <a:ext cx="885825" cy="266700"/>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s-CO" sz="1100" b="1">
              <a:solidFill>
                <a:schemeClr val="tx1"/>
              </a:solidFill>
            </a:rPr>
            <a:t>Aprobación</a:t>
          </a:r>
        </a:p>
      </xdr:txBody>
    </xdr:sp>
    <xdr:clientData/>
  </xdr:twoCellAnchor>
  <xdr:twoCellAnchor>
    <xdr:from>
      <xdr:col>23</xdr:col>
      <xdr:colOff>428624</xdr:colOff>
      <xdr:row>45</xdr:row>
      <xdr:rowOff>52855</xdr:rowOff>
    </xdr:from>
    <xdr:to>
      <xdr:col>24</xdr:col>
      <xdr:colOff>367164</xdr:colOff>
      <xdr:row>53</xdr:row>
      <xdr:rowOff>47624</xdr:rowOff>
    </xdr:to>
    <xdr:cxnSp macro="">
      <xdr:nvCxnSpPr>
        <xdr:cNvPr id="205" name="Conector: angular 204">
          <a:extLst>
            <a:ext uri="{FF2B5EF4-FFF2-40B4-BE49-F238E27FC236}">
              <a16:creationId xmlns:a16="http://schemas.microsoft.com/office/drawing/2014/main" id="{FF967483-08A6-4341-B276-9B37CBA2B4D6}"/>
            </a:ext>
          </a:extLst>
        </xdr:cNvPr>
        <xdr:cNvCxnSpPr>
          <a:cxnSpLocks/>
          <a:stCxn id="155" idx="1"/>
        </xdr:cNvCxnSpPr>
      </xdr:nvCxnSpPr>
      <xdr:spPr>
        <a:xfrm rot="10800000" flipV="1">
          <a:off x="17116424" y="9111130"/>
          <a:ext cx="700540" cy="1518769"/>
        </a:xfrm>
        <a:prstGeom prst="bentConnector2">
          <a:avLst/>
        </a:prstGeom>
        <a:ln>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22</xdr:col>
      <xdr:colOff>487814</xdr:colOff>
      <xdr:row>50</xdr:row>
      <xdr:rowOff>59206</xdr:rowOff>
    </xdr:from>
    <xdr:to>
      <xdr:col>23</xdr:col>
      <xdr:colOff>611639</xdr:colOff>
      <xdr:row>51</xdr:row>
      <xdr:rowOff>135406</xdr:rowOff>
    </xdr:to>
    <xdr:sp macro="" textlink="">
      <xdr:nvSpPr>
        <xdr:cNvPr id="206" name="Rectángulo 205">
          <a:extLst>
            <a:ext uri="{FF2B5EF4-FFF2-40B4-BE49-F238E27FC236}">
              <a16:creationId xmlns:a16="http://schemas.microsoft.com/office/drawing/2014/main" id="{88618FE7-B4EB-488B-9EDE-DB87D0EFC72C}"/>
            </a:ext>
          </a:extLst>
        </xdr:cNvPr>
        <xdr:cNvSpPr/>
      </xdr:nvSpPr>
      <xdr:spPr>
        <a:xfrm>
          <a:off x="16413614" y="10069981"/>
          <a:ext cx="885825" cy="266700"/>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s-CO" sz="1100" b="1">
              <a:solidFill>
                <a:schemeClr val="tx1"/>
              </a:solidFill>
            </a:rPr>
            <a:t>Aprobación</a:t>
          </a:r>
        </a:p>
      </xdr:txBody>
    </xdr:sp>
    <xdr:clientData/>
  </xdr:twoCellAnchor>
  <xdr:twoCellAnchor>
    <xdr:from>
      <xdr:col>32</xdr:col>
      <xdr:colOff>526227</xdr:colOff>
      <xdr:row>26</xdr:row>
      <xdr:rowOff>177003</xdr:rowOff>
    </xdr:from>
    <xdr:to>
      <xdr:col>32</xdr:col>
      <xdr:colOff>632132</xdr:colOff>
      <xdr:row>26</xdr:row>
      <xdr:rowOff>188515</xdr:rowOff>
    </xdr:to>
    <xdr:cxnSp macro="">
      <xdr:nvCxnSpPr>
        <xdr:cNvPr id="207" name="Conector recto 206">
          <a:extLst>
            <a:ext uri="{FF2B5EF4-FFF2-40B4-BE49-F238E27FC236}">
              <a16:creationId xmlns:a16="http://schemas.microsoft.com/office/drawing/2014/main" id="{B28F5BED-75A5-4C33-8AF1-057B9CF5BA6C}"/>
            </a:ext>
          </a:extLst>
        </xdr:cNvPr>
        <xdr:cNvCxnSpPr>
          <a:stCxn id="103" idx="3"/>
          <a:endCxn id="80" idx="1"/>
        </xdr:cNvCxnSpPr>
      </xdr:nvCxnSpPr>
      <xdr:spPr>
        <a:xfrm>
          <a:off x="23643402" y="5615778"/>
          <a:ext cx="105905" cy="11512"/>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32</xdr:col>
      <xdr:colOff>539266</xdr:colOff>
      <xdr:row>13</xdr:row>
      <xdr:rowOff>162268</xdr:rowOff>
    </xdr:from>
    <xdr:to>
      <xdr:col>32</xdr:col>
      <xdr:colOff>684866</xdr:colOff>
      <xdr:row>13</xdr:row>
      <xdr:rowOff>164704</xdr:rowOff>
    </xdr:to>
    <xdr:cxnSp macro="">
      <xdr:nvCxnSpPr>
        <xdr:cNvPr id="208" name="Conector recto 207">
          <a:extLst>
            <a:ext uri="{FF2B5EF4-FFF2-40B4-BE49-F238E27FC236}">
              <a16:creationId xmlns:a16="http://schemas.microsoft.com/office/drawing/2014/main" id="{D4A5188E-1A3B-4032-8140-8C38E7DBC787}"/>
            </a:ext>
          </a:extLst>
        </xdr:cNvPr>
        <xdr:cNvCxnSpPr>
          <a:stCxn id="77" idx="3"/>
          <a:endCxn id="62" idx="1"/>
        </xdr:cNvCxnSpPr>
      </xdr:nvCxnSpPr>
      <xdr:spPr>
        <a:xfrm>
          <a:off x="23656441" y="3029293"/>
          <a:ext cx="145600" cy="2436"/>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27</xdr:col>
      <xdr:colOff>660902</xdr:colOff>
      <xdr:row>52</xdr:row>
      <xdr:rowOff>120059</xdr:rowOff>
    </xdr:from>
    <xdr:to>
      <xdr:col>27</xdr:col>
      <xdr:colOff>663399</xdr:colOff>
      <xdr:row>54</xdr:row>
      <xdr:rowOff>77119</xdr:rowOff>
    </xdr:to>
    <xdr:cxnSp macro="">
      <xdr:nvCxnSpPr>
        <xdr:cNvPr id="209" name="Conector recto de flecha 208">
          <a:extLst>
            <a:ext uri="{FF2B5EF4-FFF2-40B4-BE49-F238E27FC236}">
              <a16:creationId xmlns:a16="http://schemas.microsoft.com/office/drawing/2014/main" id="{2BA27672-C688-4804-9DE8-01E9D5626519}"/>
            </a:ext>
          </a:extLst>
        </xdr:cNvPr>
        <xdr:cNvCxnSpPr>
          <a:cxnSpLocks/>
          <a:stCxn id="146" idx="0"/>
          <a:endCxn id="165" idx="2"/>
        </xdr:cNvCxnSpPr>
      </xdr:nvCxnSpPr>
      <xdr:spPr>
        <a:xfrm flipV="1">
          <a:off x="20396702" y="10511834"/>
          <a:ext cx="2497" cy="338060"/>
        </a:xfrm>
        <a:prstGeom prst="straightConnector1">
          <a:avLst/>
        </a:prstGeom>
        <a:ln>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28</xdr:col>
      <xdr:colOff>87136</xdr:colOff>
      <xdr:row>51</xdr:row>
      <xdr:rowOff>175958</xdr:rowOff>
    </xdr:from>
    <xdr:to>
      <xdr:col>29</xdr:col>
      <xdr:colOff>135693</xdr:colOff>
      <xdr:row>51</xdr:row>
      <xdr:rowOff>177209</xdr:rowOff>
    </xdr:to>
    <xdr:cxnSp macro="">
      <xdr:nvCxnSpPr>
        <xdr:cNvPr id="210" name="Conector recto de flecha 209">
          <a:extLst>
            <a:ext uri="{FF2B5EF4-FFF2-40B4-BE49-F238E27FC236}">
              <a16:creationId xmlns:a16="http://schemas.microsoft.com/office/drawing/2014/main" id="{573AE801-560B-4B4D-BBE7-7DF19310E6AA}"/>
            </a:ext>
          </a:extLst>
        </xdr:cNvPr>
        <xdr:cNvCxnSpPr>
          <a:cxnSpLocks/>
          <a:stCxn id="165" idx="3"/>
          <a:endCxn id="118" idx="1"/>
        </xdr:cNvCxnSpPr>
      </xdr:nvCxnSpPr>
      <xdr:spPr>
        <a:xfrm flipV="1">
          <a:off x="20584936" y="10377233"/>
          <a:ext cx="381932" cy="1251"/>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26</xdr:col>
      <xdr:colOff>581829</xdr:colOff>
      <xdr:row>47</xdr:row>
      <xdr:rowOff>22244</xdr:rowOff>
    </xdr:from>
    <xdr:to>
      <xdr:col>29</xdr:col>
      <xdr:colOff>148541</xdr:colOff>
      <xdr:row>47</xdr:row>
      <xdr:rowOff>22466</xdr:rowOff>
    </xdr:to>
    <xdr:cxnSp macro="">
      <xdr:nvCxnSpPr>
        <xdr:cNvPr id="211" name="Conector recto de flecha 210">
          <a:extLst>
            <a:ext uri="{FF2B5EF4-FFF2-40B4-BE49-F238E27FC236}">
              <a16:creationId xmlns:a16="http://schemas.microsoft.com/office/drawing/2014/main" id="{5B6E24AF-1230-40E5-90BC-9F4E9B7FD875}"/>
            </a:ext>
          </a:extLst>
        </xdr:cNvPr>
        <xdr:cNvCxnSpPr>
          <a:cxnSpLocks/>
          <a:stCxn id="167" idx="3"/>
          <a:endCxn id="110" idx="1"/>
        </xdr:cNvCxnSpPr>
      </xdr:nvCxnSpPr>
      <xdr:spPr>
        <a:xfrm>
          <a:off x="19555629" y="9461519"/>
          <a:ext cx="1424087" cy="222"/>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97</xdr:col>
      <xdr:colOff>33884</xdr:colOff>
      <xdr:row>25</xdr:row>
      <xdr:rowOff>53521</xdr:rowOff>
    </xdr:from>
    <xdr:to>
      <xdr:col>98</xdr:col>
      <xdr:colOff>95250</xdr:colOff>
      <xdr:row>25</xdr:row>
      <xdr:rowOff>106439</xdr:rowOff>
    </xdr:to>
    <xdr:cxnSp macro="">
      <xdr:nvCxnSpPr>
        <xdr:cNvPr id="212" name="Conector recto de flecha 211">
          <a:extLst>
            <a:ext uri="{FF2B5EF4-FFF2-40B4-BE49-F238E27FC236}">
              <a16:creationId xmlns:a16="http://schemas.microsoft.com/office/drawing/2014/main" id="{C97AC1F1-F881-418D-83CD-CFB172117707}"/>
            </a:ext>
          </a:extLst>
        </xdr:cNvPr>
        <xdr:cNvCxnSpPr>
          <a:stCxn id="255" idx="3"/>
          <a:endCxn id="262" idx="1"/>
        </xdr:cNvCxnSpPr>
      </xdr:nvCxnSpPr>
      <xdr:spPr>
        <a:xfrm flipV="1">
          <a:off x="70490309" y="5301796"/>
          <a:ext cx="823366" cy="52918"/>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53</xdr:col>
      <xdr:colOff>337344</xdr:colOff>
      <xdr:row>25</xdr:row>
      <xdr:rowOff>181427</xdr:rowOff>
    </xdr:from>
    <xdr:to>
      <xdr:col>54</xdr:col>
      <xdr:colOff>54430</xdr:colOff>
      <xdr:row>26</xdr:row>
      <xdr:rowOff>174340</xdr:rowOff>
    </xdr:to>
    <xdr:cxnSp macro="">
      <xdr:nvCxnSpPr>
        <xdr:cNvPr id="213" name="Conector recto 212">
          <a:extLst>
            <a:ext uri="{FF2B5EF4-FFF2-40B4-BE49-F238E27FC236}">
              <a16:creationId xmlns:a16="http://schemas.microsoft.com/office/drawing/2014/main" id="{41417885-BF1F-43AB-BDCF-F9483042D30C}"/>
            </a:ext>
          </a:extLst>
        </xdr:cNvPr>
        <xdr:cNvCxnSpPr>
          <a:cxnSpLocks/>
          <a:stCxn id="117" idx="3"/>
          <a:endCxn id="214" idx="1"/>
        </xdr:cNvCxnSpPr>
      </xdr:nvCxnSpPr>
      <xdr:spPr>
        <a:xfrm flipV="1">
          <a:off x="39456519" y="5429702"/>
          <a:ext cx="221911" cy="183413"/>
        </a:xfrm>
        <a:prstGeom prst="line">
          <a:avLst/>
        </a:prstGeom>
        <a:ln>
          <a:solidFill>
            <a:srgbClr val="9966FF"/>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54</xdr:col>
      <xdr:colOff>54430</xdr:colOff>
      <xdr:row>21</xdr:row>
      <xdr:rowOff>172353</xdr:rowOff>
    </xdr:from>
    <xdr:to>
      <xdr:col>55</xdr:col>
      <xdr:colOff>530679</xdr:colOff>
      <xdr:row>30</xdr:row>
      <xdr:rowOff>1</xdr:rowOff>
    </xdr:to>
    <xdr:sp macro="" textlink="">
      <xdr:nvSpPr>
        <xdr:cNvPr id="214" name="Rectángulo: esquinas redondeadas 213">
          <a:extLst>
            <a:ext uri="{FF2B5EF4-FFF2-40B4-BE49-F238E27FC236}">
              <a16:creationId xmlns:a16="http://schemas.microsoft.com/office/drawing/2014/main" id="{2DF718D3-A2D3-4126-85A3-BE31142DC529}"/>
            </a:ext>
          </a:extLst>
        </xdr:cNvPr>
        <xdr:cNvSpPr/>
      </xdr:nvSpPr>
      <xdr:spPr>
        <a:xfrm>
          <a:off x="39678430" y="4658628"/>
          <a:ext cx="1238249" cy="1542148"/>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Verificación por parte del ente estatal ANI de</a:t>
          </a:r>
          <a:r>
            <a:rPr lang="es-CO" sz="1100" baseline="0">
              <a:solidFill>
                <a:schemeClr val="dk1"/>
              </a:solidFill>
              <a:latin typeface="+mn-lt"/>
              <a:ea typeface="+mn-ea"/>
              <a:cs typeface="+mn-cs"/>
            </a:rPr>
            <a:t> la documentación contractual y el contrato de interventoría</a:t>
          </a:r>
          <a:endParaRPr lang="es-CO" sz="1100">
            <a:solidFill>
              <a:schemeClr val="dk1"/>
            </a:solidFill>
            <a:latin typeface="+mn-lt"/>
            <a:ea typeface="+mn-ea"/>
            <a:cs typeface="+mn-cs"/>
          </a:endParaRPr>
        </a:p>
      </xdr:txBody>
    </xdr:sp>
    <xdr:clientData/>
  </xdr:twoCellAnchor>
  <xdr:twoCellAnchor>
    <xdr:from>
      <xdr:col>55</xdr:col>
      <xdr:colOff>684894</xdr:colOff>
      <xdr:row>26</xdr:row>
      <xdr:rowOff>55937</xdr:rowOff>
    </xdr:from>
    <xdr:to>
      <xdr:col>57</xdr:col>
      <xdr:colOff>348894</xdr:colOff>
      <xdr:row>32</xdr:row>
      <xdr:rowOff>15119</xdr:rowOff>
    </xdr:to>
    <xdr:sp macro="" textlink="">
      <xdr:nvSpPr>
        <xdr:cNvPr id="215" name="Rectángulo: esquinas redondeadas 214">
          <a:extLst>
            <a:ext uri="{FF2B5EF4-FFF2-40B4-BE49-F238E27FC236}">
              <a16:creationId xmlns:a16="http://schemas.microsoft.com/office/drawing/2014/main" id="{539B9A68-9803-4F23-A267-70880F63DBA2}"/>
            </a:ext>
          </a:extLst>
        </xdr:cNvPr>
        <xdr:cNvSpPr/>
      </xdr:nvSpPr>
      <xdr:spPr>
        <a:xfrm>
          <a:off x="41070894" y="5494712"/>
          <a:ext cx="1188000" cy="1102182"/>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Entrega</a:t>
          </a:r>
          <a:r>
            <a:rPr lang="es-CO" sz="1100" baseline="0">
              <a:solidFill>
                <a:schemeClr val="dk1"/>
              </a:solidFill>
              <a:latin typeface="+mn-lt"/>
              <a:ea typeface="+mn-ea"/>
              <a:cs typeface="+mn-cs"/>
            </a:rPr>
            <a:t> de la documentación contractual  del contrato a la interventoría</a:t>
          </a:r>
          <a:endParaRPr lang="es-CO" sz="1100">
            <a:solidFill>
              <a:schemeClr val="dk1"/>
            </a:solidFill>
            <a:latin typeface="+mn-lt"/>
            <a:ea typeface="+mn-ea"/>
            <a:cs typeface="+mn-cs"/>
          </a:endParaRPr>
        </a:p>
      </xdr:txBody>
    </xdr:sp>
    <xdr:clientData/>
  </xdr:twoCellAnchor>
  <xdr:twoCellAnchor>
    <xdr:from>
      <xdr:col>55</xdr:col>
      <xdr:colOff>687917</xdr:colOff>
      <xdr:row>19</xdr:row>
      <xdr:rowOff>116419</xdr:rowOff>
    </xdr:from>
    <xdr:to>
      <xdr:col>57</xdr:col>
      <xdr:colOff>351917</xdr:colOff>
      <xdr:row>25</xdr:row>
      <xdr:rowOff>102813</xdr:rowOff>
    </xdr:to>
    <xdr:sp macro="" textlink="">
      <xdr:nvSpPr>
        <xdr:cNvPr id="216" name="Rectángulo: esquinas redondeadas 215">
          <a:extLst>
            <a:ext uri="{FF2B5EF4-FFF2-40B4-BE49-F238E27FC236}">
              <a16:creationId xmlns:a16="http://schemas.microsoft.com/office/drawing/2014/main" id="{196C171D-03A8-4F28-A37D-C9AB06A5FDCA}"/>
            </a:ext>
          </a:extLst>
        </xdr:cNvPr>
        <xdr:cNvSpPr/>
      </xdr:nvSpPr>
      <xdr:spPr>
        <a:xfrm>
          <a:off x="41073917" y="4221694"/>
          <a:ext cx="1188000" cy="1129394"/>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Entrega de la infraestructura por parte de la entidad dueña a la ANI</a:t>
          </a:r>
        </a:p>
      </xdr:txBody>
    </xdr:sp>
    <xdr:clientData/>
  </xdr:twoCellAnchor>
  <xdr:twoCellAnchor>
    <xdr:from>
      <xdr:col>58</xdr:col>
      <xdr:colOff>296333</xdr:colOff>
      <xdr:row>21</xdr:row>
      <xdr:rowOff>156481</xdr:rowOff>
    </xdr:from>
    <xdr:to>
      <xdr:col>60</xdr:col>
      <xdr:colOff>27215</xdr:colOff>
      <xdr:row>30</xdr:row>
      <xdr:rowOff>27214</xdr:rowOff>
    </xdr:to>
    <xdr:sp macro="" textlink="">
      <xdr:nvSpPr>
        <xdr:cNvPr id="217" name="Rectángulo: esquinas redondeadas 216">
          <a:extLst>
            <a:ext uri="{FF2B5EF4-FFF2-40B4-BE49-F238E27FC236}">
              <a16:creationId xmlns:a16="http://schemas.microsoft.com/office/drawing/2014/main" id="{1EA97B3E-3934-4412-8A7A-7150A943C98D}"/>
            </a:ext>
          </a:extLst>
        </xdr:cNvPr>
        <xdr:cNvSpPr/>
      </xdr:nvSpPr>
      <xdr:spPr>
        <a:xfrm>
          <a:off x="42577808" y="4642756"/>
          <a:ext cx="1026282" cy="158523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Inventario de la vía (condiciones de servicio</a:t>
          </a:r>
          <a:r>
            <a:rPr lang="es-CO" sz="1100" baseline="0">
              <a:solidFill>
                <a:schemeClr val="dk1"/>
              </a:solidFill>
              <a:latin typeface="+mn-lt"/>
              <a:ea typeface="+mn-ea"/>
              <a:cs typeface="+mn-cs"/>
            </a:rPr>
            <a:t> y estado actual) por parte de la ANI</a:t>
          </a:r>
          <a:endParaRPr lang="es-CO" sz="1100">
            <a:solidFill>
              <a:schemeClr val="dk1"/>
            </a:solidFill>
            <a:latin typeface="+mn-lt"/>
            <a:ea typeface="+mn-ea"/>
            <a:cs typeface="+mn-cs"/>
          </a:endParaRPr>
        </a:p>
      </xdr:txBody>
    </xdr:sp>
    <xdr:clientData/>
  </xdr:twoCellAnchor>
  <xdr:twoCellAnchor>
    <xdr:from>
      <xdr:col>60</xdr:col>
      <xdr:colOff>27215</xdr:colOff>
      <xdr:row>25</xdr:row>
      <xdr:rowOff>187098</xdr:rowOff>
    </xdr:from>
    <xdr:to>
      <xdr:col>60</xdr:col>
      <xdr:colOff>163289</xdr:colOff>
      <xdr:row>26</xdr:row>
      <xdr:rowOff>3405</xdr:rowOff>
    </xdr:to>
    <xdr:cxnSp macro="">
      <xdr:nvCxnSpPr>
        <xdr:cNvPr id="218" name="Conector recto 217">
          <a:extLst>
            <a:ext uri="{FF2B5EF4-FFF2-40B4-BE49-F238E27FC236}">
              <a16:creationId xmlns:a16="http://schemas.microsoft.com/office/drawing/2014/main" id="{5F1BD726-53AE-4423-A031-D5E5680507E9}"/>
            </a:ext>
          </a:extLst>
        </xdr:cNvPr>
        <xdr:cNvCxnSpPr>
          <a:stCxn id="217" idx="3"/>
          <a:endCxn id="219" idx="1"/>
        </xdr:cNvCxnSpPr>
      </xdr:nvCxnSpPr>
      <xdr:spPr>
        <a:xfrm>
          <a:off x="43604090" y="5435373"/>
          <a:ext cx="136074" cy="6807"/>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60</xdr:col>
      <xdr:colOff>163289</xdr:colOff>
      <xdr:row>22</xdr:row>
      <xdr:rowOff>102056</xdr:rowOff>
    </xdr:from>
    <xdr:to>
      <xdr:col>61</xdr:col>
      <xdr:colOff>476250</xdr:colOff>
      <xdr:row>29</xdr:row>
      <xdr:rowOff>95253</xdr:rowOff>
    </xdr:to>
    <xdr:sp macro="" textlink="">
      <xdr:nvSpPr>
        <xdr:cNvPr id="219" name="Rectángulo: esquinas redondeadas 218">
          <a:extLst>
            <a:ext uri="{FF2B5EF4-FFF2-40B4-BE49-F238E27FC236}">
              <a16:creationId xmlns:a16="http://schemas.microsoft.com/office/drawing/2014/main" id="{CD5DE291-347C-4593-99B0-0F380CCBBCDF}"/>
            </a:ext>
          </a:extLst>
        </xdr:cNvPr>
        <xdr:cNvSpPr/>
      </xdr:nvSpPr>
      <xdr:spPr>
        <a:xfrm>
          <a:off x="43740164" y="4778831"/>
          <a:ext cx="1074961" cy="1326697"/>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a:t>
          </a:r>
          <a:r>
            <a:rPr lang="es-CO" sz="1100" baseline="0">
              <a:solidFill>
                <a:schemeClr val="dk1"/>
              </a:solidFill>
              <a:latin typeface="+mn-lt"/>
              <a:ea typeface="+mn-ea"/>
              <a:cs typeface="+mn-cs"/>
            </a:rPr>
            <a:t> ANI entrega al concesionario el tramo estación de peaje y peajes</a:t>
          </a:r>
          <a:endParaRPr lang="es-CO" sz="1100">
            <a:solidFill>
              <a:schemeClr val="dk1"/>
            </a:solidFill>
            <a:latin typeface="+mn-lt"/>
            <a:ea typeface="+mn-ea"/>
            <a:cs typeface="+mn-cs"/>
          </a:endParaRPr>
        </a:p>
      </xdr:txBody>
    </xdr:sp>
    <xdr:clientData/>
  </xdr:twoCellAnchor>
  <xdr:twoCellAnchor>
    <xdr:from>
      <xdr:col>61</xdr:col>
      <xdr:colOff>476250</xdr:colOff>
      <xdr:row>26</xdr:row>
      <xdr:rowOff>3405</xdr:rowOff>
    </xdr:from>
    <xdr:to>
      <xdr:col>61</xdr:col>
      <xdr:colOff>625931</xdr:colOff>
      <xdr:row>26</xdr:row>
      <xdr:rowOff>10204</xdr:rowOff>
    </xdr:to>
    <xdr:cxnSp macro="">
      <xdr:nvCxnSpPr>
        <xdr:cNvPr id="220" name="Conector recto 219">
          <a:extLst>
            <a:ext uri="{FF2B5EF4-FFF2-40B4-BE49-F238E27FC236}">
              <a16:creationId xmlns:a16="http://schemas.microsoft.com/office/drawing/2014/main" id="{201335E8-D94B-426A-9306-05665432EF26}"/>
            </a:ext>
          </a:extLst>
        </xdr:cNvPr>
        <xdr:cNvCxnSpPr>
          <a:stCxn id="219" idx="3"/>
          <a:endCxn id="221" idx="1"/>
        </xdr:cNvCxnSpPr>
      </xdr:nvCxnSpPr>
      <xdr:spPr>
        <a:xfrm>
          <a:off x="44815125" y="5442180"/>
          <a:ext cx="149681" cy="6799"/>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61</xdr:col>
      <xdr:colOff>625931</xdr:colOff>
      <xdr:row>23</xdr:row>
      <xdr:rowOff>102050</xdr:rowOff>
    </xdr:from>
    <xdr:to>
      <xdr:col>62</xdr:col>
      <xdr:colOff>653144</xdr:colOff>
      <xdr:row>28</xdr:row>
      <xdr:rowOff>108857</xdr:rowOff>
    </xdr:to>
    <xdr:sp macro="" textlink="">
      <xdr:nvSpPr>
        <xdr:cNvPr id="221" name="Rectángulo: esquinas redondeadas 220">
          <a:extLst>
            <a:ext uri="{FF2B5EF4-FFF2-40B4-BE49-F238E27FC236}">
              <a16:creationId xmlns:a16="http://schemas.microsoft.com/office/drawing/2014/main" id="{CAC8CFA9-6EC5-4CBC-9A57-2AF09B3FBA55}"/>
            </a:ext>
          </a:extLst>
        </xdr:cNvPr>
        <xdr:cNvSpPr/>
      </xdr:nvSpPr>
      <xdr:spPr>
        <a:xfrm>
          <a:off x="44964806" y="4969325"/>
          <a:ext cx="789213" cy="959307"/>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Firma acta de inicio de proyecto</a:t>
          </a:r>
        </a:p>
      </xdr:txBody>
    </xdr:sp>
    <xdr:clientData/>
  </xdr:twoCellAnchor>
  <xdr:twoCellAnchor>
    <xdr:from>
      <xdr:col>64</xdr:col>
      <xdr:colOff>501949</xdr:colOff>
      <xdr:row>34</xdr:row>
      <xdr:rowOff>88447</xdr:rowOff>
    </xdr:from>
    <xdr:to>
      <xdr:col>66</xdr:col>
      <xdr:colOff>234349</xdr:colOff>
      <xdr:row>47</xdr:row>
      <xdr:rowOff>149679</xdr:rowOff>
    </xdr:to>
    <xdr:sp macro="" textlink="">
      <xdr:nvSpPr>
        <xdr:cNvPr id="222" name="Rectángulo: esquinas redondeadas 221">
          <a:extLst>
            <a:ext uri="{FF2B5EF4-FFF2-40B4-BE49-F238E27FC236}">
              <a16:creationId xmlns:a16="http://schemas.microsoft.com/office/drawing/2014/main" id="{BB9460E4-EB13-4BB6-A1CA-D28506675E16}"/>
            </a:ext>
          </a:extLst>
        </xdr:cNvPr>
        <xdr:cNvSpPr/>
      </xdr:nvSpPr>
      <xdr:spPr>
        <a:xfrm>
          <a:off x="47126824" y="7051222"/>
          <a:ext cx="1256400" cy="2537732"/>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El concesionario</a:t>
          </a:r>
          <a:r>
            <a:rPr lang="es-CO" sz="1100" baseline="0">
              <a:solidFill>
                <a:schemeClr val="dk1"/>
              </a:solidFill>
              <a:latin typeface="+mn-lt"/>
              <a:ea typeface="+mn-ea"/>
              <a:cs typeface="+mn-cs"/>
            </a:rPr>
            <a:t> ejecuta las actividades que se solicitan en el contrato especificado en la fase de preconstrucción de acuerdo a normatividad vigente y especificaciones técnicas</a:t>
          </a:r>
          <a:endParaRPr lang="es-CO" sz="1100">
            <a:solidFill>
              <a:schemeClr val="dk1"/>
            </a:solidFill>
            <a:latin typeface="+mn-lt"/>
            <a:ea typeface="+mn-ea"/>
            <a:cs typeface="+mn-cs"/>
          </a:endParaRPr>
        </a:p>
      </xdr:txBody>
    </xdr:sp>
    <xdr:clientData/>
  </xdr:twoCellAnchor>
  <xdr:twoCellAnchor>
    <xdr:from>
      <xdr:col>64</xdr:col>
      <xdr:colOff>285752</xdr:colOff>
      <xdr:row>25</xdr:row>
      <xdr:rowOff>181428</xdr:rowOff>
    </xdr:from>
    <xdr:to>
      <xdr:col>64</xdr:col>
      <xdr:colOff>501949</xdr:colOff>
      <xdr:row>41</xdr:row>
      <xdr:rowOff>23813</xdr:rowOff>
    </xdr:to>
    <xdr:cxnSp macro="">
      <xdr:nvCxnSpPr>
        <xdr:cNvPr id="223" name="Conector: angular 222">
          <a:extLst>
            <a:ext uri="{FF2B5EF4-FFF2-40B4-BE49-F238E27FC236}">
              <a16:creationId xmlns:a16="http://schemas.microsoft.com/office/drawing/2014/main" id="{99666E62-F38D-469F-8E40-313AC8841146}"/>
            </a:ext>
          </a:extLst>
        </xdr:cNvPr>
        <xdr:cNvCxnSpPr>
          <a:stCxn id="310" idx="3"/>
          <a:endCxn id="222" idx="1"/>
        </xdr:cNvCxnSpPr>
      </xdr:nvCxnSpPr>
      <xdr:spPr>
        <a:xfrm>
          <a:off x="46910627" y="5429703"/>
          <a:ext cx="216197" cy="2890385"/>
        </a:xfrm>
        <a:prstGeom prst="bentConnector3">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64</xdr:col>
      <xdr:colOff>485327</xdr:colOff>
      <xdr:row>17</xdr:row>
      <xdr:rowOff>166309</xdr:rowOff>
    </xdr:from>
    <xdr:to>
      <xdr:col>66</xdr:col>
      <xdr:colOff>217727</xdr:colOff>
      <xdr:row>33</xdr:row>
      <xdr:rowOff>108858</xdr:rowOff>
    </xdr:to>
    <xdr:sp macro="" textlink="">
      <xdr:nvSpPr>
        <xdr:cNvPr id="224" name="Rectángulo: esquinas redondeadas 223">
          <a:extLst>
            <a:ext uri="{FF2B5EF4-FFF2-40B4-BE49-F238E27FC236}">
              <a16:creationId xmlns:a16="http://schemas.microsoft.com/office/drawing/2014/main" id="{7671684E-3E2D-40E0-B6F4-6718AAFD5304}"/>
            </a:ext>
          </a:extLst>
        </xdr:cNvPr>
        <xdr:cNvSpPr/>
      </xdr:nvSpPr>
      <xdr:spPr>
        <a:xfrm>
          <a:off x="47110202" y="3890584"/>
          <a:ext cx="1256400" cy="2990549"/>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interventoría dará seguimiento y verificara</a:t>
          </a:r>
          <a:r>
            <a:rPr lang="es-CO" sz="1100" baseline="0">
              <a:solidFill>
                <a:schemeClr val="dk1"/>
              </a:solidFill>
              <a:latin typeface="+mn-lt"/>
              <a:ea typeface="+mn-ea"/>
              <a:cs typeface="+mn-cs"/>
            </a:rPr>
            <a:t> las actividades que ejecuta el concesionario en la fase de preconstrucción de acuerdo a especificaciones técnicas, normativa vigente y al contrato</a:t>
          </a:r>
          <a:endParaRPr lang="es-CO" sz="1100">
            <a:solidFill>
              <a:schemeClr val="dk1"/>
            </a:solidFill>
            <a:latin typeface="+mn-lt"/>
            <a:ea typeface="+mn-ea"/>
            <a:cs typeface="+mn-cs"/>
          </a:endParaRPr>
        </a:p>
      </xdr:txBody>
    </xdr:sp>
    <xdr:clientData/>
  </xdr:twoCellAnchor>
  <xdr:twoCellAnchor>
    <xdr:from>
      <xdr:col>62</xdr:col>
      <xdr:colOff>653144</xdr:colOff>
      <xdr:row>25</xdr:row>
      <xdr:rowOff>181428</xdr:rowOff>
    </xdr:from>
    <xdr:to>
      <xdr:col>62</xdr:col>
      <xdr:colOff>748394</xdr:colOff>
      <xdr:row>26</xdr:row>
      <xdr:rowOff>10204</xdr:rowOff>
    </xdr:to>
    <xdr:cxnSp macro="">
      <xdr:nvCxnSpPr>
        <xdr:cNvPr id="225" name="Conector recto 224">
          <a:extLst>
            <a:ext uri="{FF2B5EF4-FFF2-40B4-BE49-F238E27FC236}">
              <a16:creationId xmlns:a16="http://schemas.microsoft.com/office/drawing/2014/main" id="{BAD997B1-0BDE-46EC-9DC3-5EB982E272FF}"/>
            </a:ext>
          </a:extLst>
        </xdr:cNvPr>
        <xdr:cNvCxnSpPr>
          <a:stCxn id="221" idx="3"/>
          <a:endCxn id="310" idx="1"/>
        </xdr:cNvCxnSpPr>
      </xdr:nvCxnSpPr>
      <xdr:spPr>
        <a:xfrm flipV="1">
          <a:off x="45754019" y="5429703"/>
          <a:ext cx="95250" cy="19276"/>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64</xdr:col>
      <xdr:colOff>471721</xdr:colOff>
      <xdr:row>9</xdr:row>
      <xdr:rowOff>13609</xdr:rowOff>
    </xdr:from>
    <xdr:to>
      <xdr:col>66</xdr:col>
      <xdr:colOff>204106</xdr:colOff>
      <xdr:row>17</xdr:row>
      <xdr:rowOff>2</xdr:rowOff>
    </xdr:to>
    <xdr:sp macro="" textlink="">
      <xdr:nvSpPr>
        <xdr:cNvPr id="226" name="Rectángulo: esquinas redondeadas 225">
          <a:extLst>
            <a:ext uri="{FF2B5EF4-FFF2-40B4-BE49-F238E27FC236}">
              <a16:creationId xmlns:a16="http://schemas.microsoft.com/office/drawing/2014/main" id="{EF2542B3-05AA-4DF9-B90F-22D5B8F01DDD}"/>
            </a:ext>
          </a:extLst>
        </xdr:cNvPr>
        <xdr:cNvSpPr/>
      </xdr:nvSpPr>
      <xdr:spPr>
        <a:xfrm>
          <a:off x="47096596" y="2118634"/>
          <a:ext cx="1256385" cy="160564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entidad estatal ANI hará seguimiento a la concesión con apoyo de la interventoría a la fase de preconstrucción</a:t>
          </a:r>
        </a:p>
      </xdr:txBody>
    </xdr:sp>
    <xdr:clientData/>
  </xdr:twoCellAnchor>
  <xdr:twoCellAnchor>
    <xdr:from>
      <xdr:col>64</xdr:col>
      <xdr:colOff>285752</xdr:colOff>
      <xdr:row>12</xdr:row>
      <xdr:rowOff>142877</xdr:rowOff>
    </xdr:from>
    <xdr:to>
      <xdr:col>64</xdr:col>
      <xdr:colOff>471721</xdr:colOff>
      <xdr:row>25</xdr:row>
      <xdr:rowOff>181428</xdr:rowOff>
    </xdr:to>
    <xdr:cxnSp macro="">
      <xdr:nvCxnSpPr>
        <xdr:cNvPr id="227" name="Conector: angular 226">
          <a:extLst>
            <a:ext uri="{FF2B5EF4-FFF2-40B4-BE49-F238E27FC236}">
              <a16:creationId xmlns:a16="http://schemas.microsoft.com/office/drawing/2014/main" id="{0D3EBF30-6DB0-4358-9CAE-C74B48B8C3BE}"/>
            </a:ext>
          </a:extLst>
        </xdr:cNvPr>
        <xdr:cNvCxnSpPr>
          <a:cxnSpLocks/>
          <a:stCxn id="310" idx="3"/>
          <a:endCxn id="226" idx="1"/>
        </xdr:cNvCxnSpPr>
      </xdr:nvCxnSpPr>
      <xdr:spPr>
        <a:xfrm flipV="1">
          <a:off x="46910627" y="2819402"/>
          <a:ext cx="185969" cy="2610301"/>
        </a:xfrm>
        <a:prstGeom prst="bentConnector3">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67</xdr:col>
      <xdr:colOff>77411</xdr:colOff>
      <xdr:row>22</xdr:row>
      <xdr:rowOff>10585</xdr:rowOff>
    </xdr:from>
    <xdr:to>
      <xdr:col>68</xdr:col>
      <xdr:colOff>281517</xdr:colOff>
      <xdr:row>29</xdr:row>
      <xdr:rowOff>84668</xdr:rowOff>
    </xdr:to>
    <xdr:sp macro="" textlink="">
      <xdr:nvSpPr>
        <xdr:cNvPr id="228" name="Rectángulo: esquinas redondeadas 227">
          <a:extLst>
            <a:ext uri="{FF2B5EF4-FFF2-40B4-BE49-F238E27FC236}">
              <a16:creationId xmlns:a16="http://schemas.microsoft.com/office/drawing/2014/main" id="{2E3CC29E-C889-43E5-9CE3-D48E1EF4690C}"/>
            </a:ext>
          </a:extLst>
        </xdr:cNvPr>
        <xdr:cNvSpPr/>
      </xdr:nvSpPr>
      <xdr:spPr>
        <a:xfrm>
          <a:off x="48521561" y="4687360"/>
          <a:ext cx="966106" cy="140758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Obtención de la financiación MAX 70%, lograr cierre financiero</a:t>
          </a:r>
        </a:p>
      </xdr:txBody>
    </xdr:sp>
    <xdr:clientData/>
  </xdr:twoCellAnchor>
  <xdr:twoCellAnchor>
    <xdr:from>
      <xdr:col>66</xdr:col>
      <xdr:colOff>234349</xdr:colOff>
      <xdr:row>25</xdr:row>
      <xdr:rowOff>142877</xdr:rowOff>
    </xdr:from>
    <xdr:to>
      <xdr:col>67</xdr:col>
      <xdr:colOff>77411</xdr:colOff>
      <xdr:row>41</xdr:row>
      <xdr:rowOff>23813</xdr:rowOff>
    </xdr:to>
    <xdr:cxnSp macro="">
      <xdr:nvCxnSpPr>
        <xdr:cNvPr id="229" name="Conector: angular 228">
          <a:extLst>
            <a:ext uri="{FF2B5EF4-FFF2-40B4-BE49-F238E27FC236}">
              <a16:creationId xmlns:a16="http://schemas.microsoft.com/office/drawing/2014/main" id="{3563A9DD-87C5-4A00-83D3-033249B5A56C}"/>
            </a:ext>
          </a:extLst>
        </xdr:cNvPr>
        <xdr:cNvCxnSpPr>
          <a:stCxn id="222" idx="3"/>
          <a:endCxn id="228" idx="1"/>
        </xdr:cNvCxnSpPr>
      </xdr:nvCxnSpPr>
      <xdr:spPr>
        <a:xfrm flipV="1">
          <a:off x="48383224" y="5391152"/>
          <a:ext cx="138337" cy="2928936"/>
        </a:xfrm>
        <a:prstGeom prst="bentConnector3">
          <a:avLst>
            <a:gd name="adj1" fmla="val 50000"/>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66</xdr:col>
      <xdr:colOff>204106</xdr:colOff>
      <xdr:row>12</xdr:row>
      <xdr:rowOff>140156</xdr:rowOff>
    </xdr:from>
    <xdr:to>
      <xdr:col>67</xdr:col>
      <xdr:colOff>77411</xdr:colOff>
      <xdr:row>25</xdr:row>
      <xdr:rowOff>142877</xdr:rowOff>
    </xdr:to>
    <xdr:cxnSp macro="">
      <xdr:nvCxnSpPr>
        <xdr:cNvPr id="230" name="Conector: angular 229">
          <a:extLst>
            <a:ext uri="{FF2B5EF4-FFF2-40B4-BE49-F238E27FC236}">
              <a16:creationId xmlns:a16="http://schemas.microsoft.com/office/drawing/2014/main" id="{CFFE04CE-1AE5-4ABA-BE05-65223E040681}"/>
            </a:ext>
          </a:extLst>
        </xdr:cNvPr>
        <xdr:cNvCxnSpPr>
          <a:stCxn id="226" idx="3"/>
          <a:endCxn id="228" idx="1"/>
        </xdr:cNvCxnSpPr>
      </xdr:nvCxnSpPr>
      <xdr:spPr>
        <a:xfrm>
          <a:off x="48352981" y="2816681"/>
          <a:ext cx="168580" cy="2574471"/>
        </a:xfrm>
        <a:prstGeom prst="bentConnector3">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66</xdr:col>
      <xdr:colOff>217727</xdr:colOff>
      <xdr:row>25</xdr:row>
      <xdr:rowOff>137584</xdr:rowOff>
    </xdr:from>
    <xdr:to>
      <xdr:col>67</xdr:col>
      <xdr:colOff>77411</xdr:colOff>
      <xdr:row>25</xdr:row>
      <xdr:rowOff>142877</xdr:rowOff>
    </xdr:to>
    <xdr:cxnSp macro="">
      <xdr:nvCxnSpPr>
        <xdr:cNvPr id="231" name="Conector: angular 230">
          <a:extLst>
            <a:ext uri="{FF2B5EF4-FFF2-40B4-BE49-F238E27FC236}">
              <a16:creationId xmlns:a16="http://schemas.microsoft.com/office/drawing/2014/main" id="{D57A3BF0-E320-4664-9560-4914D9200F9B}"/>
            </a:ext>
          </a:extLst>
        </xdr:cNvPr>
        <xdr:cNvCxnSpPr>
          <a:stCxn id="224" idx="3"/>
          <a:endCxn id="228" idx="1"/>
        </xdr:cNvCxnSpPr>
      </xdr:nvCxnSpPr>
      <xdr:spPr>
        <a:xfrm>
          <a:off x="48366602" y="5385859"/>
          <a:ext cx="154959" cy="5293"/>
        </a:xfrm>
        <a:prstGeom prst="bentConnector3">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68</xdr:col>
      <xdr:colOff>281517</xdr:colOff>
      <xdr:row>25</xdr:row>
      <xdr:rowOff>142877</xdr:rowOff>
    </xdr:from>
    <xdr:to>
      <xdr:col>68</xdr:col>
      <xdr:colOff>397935</xdr:colOff>
      <xdr:row>25</xdr:row>
      <xdr:rowOff>148168</xdr:rowOff>
    </xdr:to>
    <xdr:cxnSp macro="">
      <xdr:nvCxnSpPr>
        <xdr:cNvPr id="232" name="Conector recto 231">
          <a:extLst>
            <a:ext uri="{FF2B5EF4-FFF2-40B4-BE49-F238E27FC236}">
              <a16:creationId xmlns:a16="http://schemas.microsoft.com/office/drawing/2014/main" id="{F20109D7-8D96-4B46-8D77-7483DA4260A3}"/>
            </a:ext>
          </a:extLst>
        </xdr:cNvPr>
        <xdr:cNvCxnSpPr>
          <a:cxnSpLocks/>
          <a:stCxn id="228" idx="3"/>
          <a:endCxn id="311" idx="1"/>
        </xdr:cNvCxnSpPr>
      </xdr:nvCxnSpPr>
      <xdr:spPr>
        <a:xfrm>
          <a:off x="49487667" y="5391152"/>
          <a:ext cx="116418" cy="5291"/>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79</xdr:col>
      <xdr:colOff>392401</xdr:colOff>
      <xdr:row>25</xdr:row>
      <xdr:rowOff>142497</xdr:rowOff>
    </xdr:from>
    <xdr:to>
      <xdr:col>79</xdr:col>
      <xdr:colOff>465098</xdr:colOff>
      <xdr:row>25</xdr:row>
      <xdr:rowOff>143536</xdr:rowOff>
    </xdr:to>
    <xdr:cxnSp macro="">
      <xdr:nvCxnSpPr>
        <xdr:cNvPr id="233" name="Conector recto 232">
          <a:extLst>
            <a:ext uri="{FF2B5EF4-FFF2-40B4-BE49-F238E27FC236}">
              <a16:creationId xmlns:a16="http://schemas.microsoft.com/office/drawing/2014/main" id="{F78499D6-3FC2-40E0-96A6-F5FC07EE25D4}"/>
            </a:ext>
          </a:extLst>
        </xdr:cNvPr>
        <xdr:cNvCxnSpPr>
          <a:stCxn id="234" idx="3"/>
          <a:endCxn id="235" idx="1"/>
        </xdr:cNvCxnSpPr>
      </xdr:nvCxnSpPr>
      <xdr:spPr>
        <a:xfrm>
          <a:off x="57666226" y="5390772"/>
          <a:ext cx="72697" cy="1039"/>
        </a:xfrm>
        <a:prstGeom prst="line">
          <a:avLst/>
        </a:prstGeom>
        <a:ln>
          <a:solidFill>
            <a:srgbClr val="00B0F0"/>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78</xdr:col>
      <xdr:colOff>74401</xdr:colOff>
      <xdr:row>20</xdr:row>
      <xdr:rowOff>120953</xdr:rowOff>
    </xdr:from>
    <xdr:to>
      <xdr:col>79</xdr:col>
      <xdr:colOff>392401</xdr:colOff>
      <xdr:row>30</xdr:row>
      <xdr:rowOff>164041</xdr:rowOff>
    </xdr:to>
    <xdr:sp macro="" textlink="">
      <xdr:nvSpPr>
        <xdr:cNvPr id="234" name="Rectángulo: esquinas redondeadas 233">
          <a:extLst>
            <a:ext uri="{FF2B5EF4-FFF2-40B4-BE49-F238E27FC236}">
              <a16:creationId xmlns:a16="http://schemas.microsoft.com/office/drawing/2014/main" id="{BF70FB13-612C-4531-87C8-6BBC56E98652}"/>
            </a:ext>
          </a:extLst>
        </xdr:cNvPr>
        <xdr:cNvSpPr/>
      </xdr:nvSpPr>
      <xdr:spPr>
        <a:xfrm>
          <a:off x="56586226" y="4416728"/>
          <a:ext cx="1080000" cy="1948088"/>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baseline="0">
              <a:solidFill>
                <a:schemeClr val="dk1"/>
              </a:solidFill>
              <a:latin typeface="+mn-lt"/>
              <a:ea typeface="+mn-ea"/>
              <a:cs typeface="+mn-cs"/>
            </a:rPr>
            <a:t>El proyecto esta listo para pasar a la etapa de construcción?</a:t>
          </a:r>
        </a:p>
        <a:p>
          <a:pPr marL="0" indent="0" algn="ctr"/>
          <a:r>
            <a:rPr lang="es-CO" sz="1100" baseline="0">
              <a:solidFill>
                <a:schemeClr val="dk1"/>
              </a:solidFill>
              <a:latin typeface="+mn-lt"/>
              <a:ea typeface="+mn-ea"/>
              <a:cs typeface="+mn-cs"/>
            </a:rPr>
            <a:t>Están culminados todos los puntos anteriores</a:t>
          </a:r>
          <a:endParaRPr lang="es-CO" sz="1100">
            <a:solidFill>
              <a:schemeClr val="dk1"/>
            </a:solidFill>
            <a:latin typeface="+mn-lt"/>
            <a:ea typeface="+mn-ea"/>
            <a:cs typeface="+mn-cs"/>
          </a:endParaRPr>
        </a:p>
      </xdr:txBody>
    </xdr:sp>
    <xdr:clientData/>
  </xdr:twoCellAnchor>
  <xdr:twoCellAnchor>
    <xdr:from>
      <xdr:col>79</xdr:col>
      <xdr:colOff>465098</xdr:colOff>
      <xdr:row>25</xdr:row>
      <xdr:rowOff>10186</xdr:rowOff>
    </xdr:from>
    <xdr:to>
      <xdr:col>80</xdr:col>
      <xdr:colOff>45998</xdr:colOff>
      <xdr:row>26</xdr:row>
      <xdr:rowOff>86386</xdr:rowOff>
    </xdr:to>
    <xdr:sp macro="" textlink="">
      <xdr:nvSpPr>
        <xdr:cNvPr id="235" name="Rectángulo 234">
          <a:extLst>
            <a:ext uri="{FF2B5EF4-FFF2-40B4-BE49-F238E27FC236}">
              <a16:creationId xmlns:a16="http://schemas.microsoft.com/office/drawing/2014/main" id="{421AC473-00F7-4090-885C-F6535F5FD29E}"/>
            </a:ext>
          </a:extLst>
        </xdr:cNvPr>
        <xdr:cNvSpPr/>
      </xdr:nvSpPr>
      <xdr:spPr>
        <a:xfrm>
          <a:off x="57738923" y="5258461"/>
          <a:ext cx="342900" cy="266700"/>
        </a:xfrm>
        <a:prstGeom prst="rect">
          <a:avLst/>
        </a:prstGeom>
        <a:solidFill>
          <a:schemeClr val="bg1"/>
        </a:solidFill>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marL="0" indent="0" algn="l"/>
          <a:r>
            <a:rPr lang="es-CO" sz="1100" b="1">
              <a:solidFill>
                <a:schemeClr val="tx1"/>
              </a:solidFill>
              <a:latin typeface="+mn-lt"/>
              <a:ea typeface="+mn-ea"/>
              <a:cs typeface="+mn-cs"/>
            </a:rPr>
            <a:t>SI</a:t>
          </a:r>
        </a:p>
      </xdr:txBody>
    </xdr:sp>
    <xdr:clientData/>
  </xdr:twoCellAnchor>
  <xdr:twoCellAnchor>
    <xdr:from>
      <xdr:col>77</xdr:col>
      <xdr:colOff>702734</xdr:colOff>
      <xdr:row>25</xdr:row>
      <xdr:rowOff>142497</xdr:rowOff>
    </xdr:from>
    <xdr:to>
      <xdr:col>78</xdr:col>
      <xdr:colOff>74401</xdr:colOff>
      <xdr:row>25</xdr:row>
      <xdr:rowOff>144237</xdr:rowOff>
    </xdr:to>
    <xdr:cxnSp macro="">
      <xdr:nvCxnSpPr>
        <xdr:cNvPr id="236" name="Conector recto 235">
          <a:extLst>
            <a:ext uri="{FF2B5EF4-FFF2-40B4-BE49-F238E27FC236}">
              <a16:creationId xmlns:a16="http://schemas.microsoft.com/office/drawing/2014/main" id="{629100D7-CCF8-4577-A438-DC9B4C54AC65}"/>
            </a:ext>
          </a:extLst>
        </xdr:cNvPr>
        <xdr:cNvCxnSpPr>
          <a:cxnSpLocks/>
          <a:stCxn id="330" idx="3"/>
          <a:endCxn id="234" idx="1"/>
        </xdr:cNvCxnSpPr>
      </xdr:nvCxnSpPr>
      <xdr:spPr>
        <a:xfrm flipV="1">
          <a:off x="56452559" y="5390772"/>
          <a:ext cx="133667" cy="1740"/>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62</xdr:col>
      <xdr:colOff>258538</xdr:colOff>
      <xdr:row>28</xdr:row>
      <xdr:rowOff>108858</xdr:rowOff>
    </xdr:from>
    <xdr:to>
      <xdr:col>68</xdr:col>
      <xdr:colOff>593724</xdr:colOff>
      <xdr:row>48</xdr:row>
      <xdr:rowOff>44451</xdr:rowOff>
    </xdr:to>
    <xdr:cxnSp macro="">
      <xdr:nvCxnSpPr>
        <xdr:cNvPr id="237" name="Conector: angular 236">
          <a:extLst>
            <a:ext uri="{FF2B5EF4-FFF2-40B4-BE49-F238E27FC236}">
              <a16:creationId xmlns:a16="http://schemas.microsoft.com/office/drawing/2014/main" id="{D05A4311-FE54-466F-94CA-5486BD4F5A30}"/>
            </a:ext>
          </a:extLst>
        </xdr:cNvPr>
        <xdr:cNvCxnSpPr>
          <a:cxnSpLocks/>
          <a:stCxn id="322" idx="1"/>
          <a:endCxn id="221" idx="2"/>
        </xdr:cNvCxnSpPr>
      </xdr:nvCxnSpPr>
      <xdr:spPr>
        <a:xfrm rot="10800000">
          <a:off x="45359413" y="5928633"/>
          <a:ext cx="4440461" cy="3745593"/>
        </a:xfrm>
        <a:prstGeom prst="bentConnector2">
          <a:avLst/>
        </a:prstGeom>
        <a:ln>
          <a:solidFill>
            <a:srgbClr val="00B0F0"/>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81</xdr:col>
      <xdr:colOff>136072</xdr:colOff>
      <xdr:row>23</xdr:row>
      <xdr:rowOff>86176</xdr:rowOff>
    </xdr:from>
    <xdr:to>
      <xdr:col>82</xdr:col>
      <xdr:colOff>462643</xdr:colOff>
      <xdr:row>28</xdr:row>
      <xdr:rowOff>18143</xdr:rowOff>
    </xdr:to>
    <xdr:sp macro="" textlink="">
      <xdr:nvSpPr>
        <xdr:cNvPr id="238" name="Rectángulo: esquinas redondeadas 237">
          <a:extLst>
            <a:ext uri="{FF2B5EF4-FFF2-40B4-BE49-F238E27FC236}">
              <a16:creationId xmlns:a16="http://schemas.microsoft.com/office/drawing/2014/main" id="{96B2E8CF-DECF-4D6C-B990-70283A860611}"/>
            </a:ext>
          </a:extLst>
        </xdr:cNvPr>
        <xdr:cNvSpPr/>
      </xdr:nvSpPr>
      <xdr:spPr>
        <a:xfrm>
          <a:off x="58400497" y="4953451"/>
          <a:ext cx="1088571" cy="884467"/>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Firma acta de inicio de</a:t>
          </a:r>
          <a:r>
            <a:rPr lang="es-CO" sz="1100" baseline="0">
              <a:solidFill>
                <a:schemeClr val="dk1"/>
              </a:solidFill>
              <a:latin typeface="+mn-lt"/>
              <a:ea typeface="+mn-ea"/>
              <a:cs typeface="+mn-cs"/>
            </a:rPr>
            <a:t> etapa de construcción</a:t>
          </a:r>
          <a:endParaRPr lang="es-CO" sz="1100">
            <a:solidFill>
              <a:schemeClr val="dk1"/>
            </a:solidFill>
            <a:latin typeface="+mn-lt"/>
            <a:ea typeface="+mn-ea"/>
            <a:cs typeface="+mn-cs"/>
          </a:endParaRPr>
        </a:p>
      </xdr:txBody>
    </xdr:sp>
    <xdr:clientData/>
  </xdr:twoCellAnchor>
  <xdr:twoCellAnchor>
    <xdr:from>
      <xdr:col>83</xdr:col>
      <xdr:colOff>130024</xdr:colOff>
      <xdr:row>30</xdr:row>
      <xdr:rowOff>163288</xdr:rowOff>
    </xdr:from>
    <xdr:to>
      <xdr:col>86</xdr:col>
      <xdr:colOff>151624</xdr:colOff>
      <xdr:row>42</xdr:row>
      <xdr:rowOff>81642</xdr:rowOff>
    </xdr:to>
    <xdr:sp macro="" textlink="">
      <xdr:nvSpPr>
        <xdr:cNvPr id="239" name="Rectángulo: esquinas redondeadas 238">
          <a:extLst>
            <a:ext uri="{FF2B5EF4-FFF2-40B4-BE49-F238E27FC236}">
              <a16:creationId xmlns:a16="http://schemas.microsoft.com/office/drawing/2014/main" id="{D91DC897-C10C-4EB9-A1C6-38B9F43B3D1E}"/>
            </a:ext>
          </a:extLst>
        </xdr:cNvPr>
        <xdr:cNvSpPr/>
      </xdr:nvSpPr>
      <xdr:spPr>
        <a:xfrm>
          <a:off x="59918449" y="6364063"/>
          <a:ext cx="2307600" cy="2204354"/>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El concesionario ejecuta las actividades que se solicitan en el contrato especificado en la fase de construcción y obras diseñadas en la etapa de preconstrucción de acuerdo a </a:t>
          </a:r>
          <a:r>
            <a:rPr lang="es-CO" sz="1100">
              <a:solidFill>
                <a:schemeClr val="dk1"/>
              </a:solidFill>
              <a:effectLst/>
              <a:latin typeface="+mn-lt"/>
              <a:ea typeface="+mn-ea"/>
              <a:cs typeface="+mn-cs"/>
            </a:rPr>
            <a:t>las  especificaciones técnicas, normativa vigente,</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al contrato, la programación, las obligaciones financieras, ambientales, sociales y prediales.</a:t>
          </a:r>
          <a:endParaRPr lang="es-CO" sz="1100">
            <a:solidFill>
              <a:schemeClr val="dk1"/>
            </a:solidFill>
            <a:latin typeface="+mn-lt"/>
            <a:ea typeface="+mn-ea"/>
            <a:cs typeface="+mn-cs"/>
          </a:endParaRPr>
        </a:p>
      </xdr:txBody>
    </xdr:sp>
    <xdr:clientData/>
  </xdr:twoCellAnchor>
  <xdr:twoCellAnchor>
    <xdr:from>
      <xdr:col>83</xdr:col>
      <xdr:colOff>127001</xdr:colOff>
      <xdr:row>21</xdr:row>
      <xdr:rowOff>63499</xdr:rowOff>
    </xdr:from>
    <xdr:to>
      <xdr:col>86</xdr:col>
      <xdr:colOff>148167</xdr:colOff>
      <xdr:row>30</xdr:row>
      <xdr:rowOff>49893</xdr:rowOff>
    </xdr:to>
    <xdr:sp macro="" textlink="">
      <xdr:nvSpPr>
        <xdr:cNvPr id="240" name="Rectángulo: esquinas redondeadas 239">
          <a:extLst>
            <a:ext uri="{FF2B5EF4-FFF2-40B4-BE49-F238E27FC236}">
              <a16:creationId xmlns:a16="http://schemas.microsoft.com/office/drawing/2014/main" id="{36EF7AAC-0A5C-42D9-9FD2-C6B2C23FE4D6}"/>
            </a:ext>
          </a:extLst>
        </xdr:cNvPr>
        <xdr:cNvSpPr/>
      </xdr:nvSpPr>
      <xdr:spPr>
        <a:xfrm>
          <a:off x="59915426" y="4549774"/>
          <a:ext cx="2307166" cy="1700894"/>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interventoría dará seguimiento y verificara las actividades que ejecuta el concesionario en la fase de construcción de acuerdo a especificaciones técnicas, diseño generado en etapa de</a:t>
          </a:r>
          <a:r>
            <a:rPr lang="es-CO" sz="1100" baseline="0">
              <a:solidFill>
                <a:schemeClr val="dk1"/>
              </a:solidFill>
              <a:latin typeface="+mn-lt"/>
              <a:ea typeface="+mn-ea"/>
              <a:cs typeface="+mn-cs"/>
            </a:rPr>
            <a:t> preconstrucción,</a:t>
          </a:r>
          <a:r>
            <a:rPr lang="es-CO" sz="1100">
              <a:solidFill>
                <a:schemeClr val="dk1"/>
              </a:solidFill>
              <a:latin typeface="+mn-lt"/>
              <a:ea typeface="+mn-ea"/>
              <a:cs typeface="+mn-cs"/>
            </a:rPr>
            <a:t> normativa vigente,</a:t>
          </a:r>
          <a:r>
            <a:rPr lang="es-CO" sz="1100" baseline="0">
              <a:solidFill>
                <a:schemeClr val="dk1"/>
              </a:solidFill>
              <a:latin typeface="+mn-lt"/>
              <a:ea typeface="+mn-ea"/>
              <a:cs typeface="+mn-cs"/>
            </a:rPr>
            <a:t> </a:t>
          </a:r>
          <a:r>
            <a:rPr lang="es-CO" sz="1100">
              <a:solidFill>
                <a:schemeClr val="dk1"/>
              </a:solidFill>
              <a:latin typeface="+mn-lt"/>
              <a:ea typeface="+mn-ea"/>
              <a:cs typeface="+mn-cs"/>
            </a:rPr>
            <a:t>al contrato, la programación, las obligaciones financieras, ambientales, sociales y prediales.</a:t>
          </a:r>
        </a:p>
      </xdr:txBody>
    </xdr:sp>
    <xdr:clientData/>
  </xdr:twoCellAnchor>
  <xdr:twoCellAnchor>
    <xdr:from>
      <xdr:col>83</xdr:col>
      <xdr:colOff>126999</xdr:colOff>
      <xdr:row>10</xdr:row>
      <xdr:rowOff>8163</xdr:rowOff>
    </xdr:from>
    <xdr:to>
      <xdr:col>86</xdr:col>
      <xdr:colOff>148599</xdr:colOff>
      <xdr:row>20</xdr:row>
      <xdr:rowOff>68035</xdr:rowOff>
    </xdr:to>
    <xdr:sp macro="" textlink="">
      <xdr:nvSpPr>
        <xdr:cNvPr id="241" name="Rectángulo: esquinas redondeadas 240">
          <a:extLst>
            <a:ext uri="{FF2B5EF4-FFF2-40B4-BE49-F238E27FC236}">
              <a16:creationId xmlns:a16="http://schemas.microsoft.com/office/drawing/2014/main" id="{AF13690D-1944-4256-8035-ADD1E87466EB}"/>
            </a:ext>
          </a:extLst>
        </xdr:cNvPr>
        <xdr:cNvSpPr/>
      </xdr:nvSpPr>
      <xdr:spPr>
        <a:xfrm>
          <a:off x="59915424" y="2303688"/>
          <a:ext cx="2307600" cy="2060122"/>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entidad estatal ANI hará seguimiento a la concesión con apoyo de la interventoría a la fase de construcción,</a:t>
          </a:r>
          <a:r>
            <a:rPr lang="es-CO" sz="1100" baseline="0">
              <a:solidFill>
                <a:schemeClr val="dk1"/>
              </a:solidFill>
              <a:latin typeface="+mn-lt"/>
              <a:ea typeface="+mn-ea"/>
              <a:cs typeface="+mn-cs"/>
            </a:rPr>
            <a:t> </a:t>
          </a:r>
          <a:r>
            <a:rPr lang="es-CO" sz="1100">
              <a:solidFill>
                <a:schemeClr val="dk1"/>
              </a:solidFill>
              <a:effectLst/>
              <a:latin typeface="+mn-lt"/>
              <a:ea typeface="+mn-ea"/>
              <a:cs typeface="+mn-cs"/>
            </a:rPr>
            <a:t>de acuerdo a diseño generado en etapa de</a:t>
          </a:r>
          <a:r>
            <a:rPr lang="es-CO" sz="1100" baseline="0">
              <a:solidFill>
                <a:schemeClr val="dk1"/>
              </a:solidFill>
              <a:effectLst/>
              <a:latin typeface="+mn-lt"/>
              <a:ea typeface="+mn-ea"/>
              <a:cs typeface="+mn-cs"/>
            </a:rPr>
            <a:t> preconstrucción,</a:t>
          </a:r>
          <a:r>
            <a:rPr lang="es-CO" sz="1100">
              <a:solidFill>
                <a:schemeClr val="dk1"/>
              </a:solidFill>
              <a:effectLst/>
              <a:latin typeface="+mn-lt"/>
              <a:ea typeface="+mn-ea"/>
              <a:cs typeface="+mn-cs"/>
            </a:rPr>
            <a:t> especificaciones técnicas, normativa vigente,</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al contrato, la programación, las obligaciones financieras, ambientales, sociales y prediales.</a:t>
          </a:r>
          <a:endParaRPr lang="es-CO" sz="1100">
            <a:solidFill>
              <a:schemeClr val="dk1"/>
            </a:solidFill>
            <a:latin typeface="+mn-lt"/>
            <a:ea typeface="+mn-ea"/>
            <a:cs typeface="+mn-cs"/>
          </a:endParaRPr>
        </a:p>
      </xdr:txBody>
    </xdr:sp>
    <xdr:clientData/>
  </xdr:twoCellAnchor>
  <xdr:twoCellAnchor>
    <xdr:from>
      <xdr:col>82</xdr:col>
      <xdr:colOff>462643</xdr:colOff>
      <xdr:row>15</xdr:row>
      <xdr:rowOff>10885</xdr:rowOff>
    </xdr:from>
    <xdr:to>
      <xdr:col>83</xdr:col>
      <xdr:colOff>126999</xdr:colOff>
      <xdr:row>25</xdr:row>
      <xdr:rowOff>147410</xdr:rowOff>
    </xdr:to>
    <xdr:cxnSp macro="">
      <xdr:nvCxnSpPr>
        <xdr:cNvPr id="242" name="Conector: angular 241">
          <a:extLst>
            <a:ext uri="{FF2B5EF4-FFF2-40B4-BE49-F238E27FC236}">
              <a16:creationId xmlns:a16="http://schemas.microsoft.com/office/drawing/2014/main" id="{32411DB3-E98E-4AAB-A681-7001EEE48ED1}"/>
            </a:ext>
          </a:extLst>
        </xdr:cNvPr>
        <xdr:cNvCxnSpPr>
          <a:stCxn id="238" idx="3"/>
          <a:endCxn id="241" idx="1"/>
        </xdr:cNvCxnSpPr>
      </xdr:nvCxnSpPr>
      <xdr:spPr>
        <a:xfrm flipV="1">
          <a:off x="59489068" y="3306535"/>
          <a:ext cx="426356" cy="2089150"/>
        </a:xfrm>
        <a:prstGeom prst="bentConnector3">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82</xdr:col>
      <xdr:colOff>462643</xdr:colOff>
      <xdr:row>25</xdr:row>
      <xdr:rowOff>147410</xdr:rowOff>
    </xdr:from>
    <xdr:to>
      <xdr:col>83</xdr:col>
      <xdr:colOff>130024</xdr:colOff>
      <xdr:row>36</xdr:row>
      <xdr:rowOff>122465</xdr:rowOff>
    </xdr:to>
    <xdr:cxnSp macro="">
      <xdr:nvCxnSpPr>
        <xdr:cNvPr id="243" name="Conector: angular 242">
          <a:extLst>
            <a:ext uri="{FF2B5EF4-FFF2-40B4-BE49-F238E27FC236}">
              <a16:creationId xmlns:a16="http://schemas.microsoft.com/office/drawing/2014/main" id="{020F419A-49FD-4781-AD28-1491E6F84BCD}"/>
            </a:ext>
          </a:extLst>
        </xdr:cNvPr>
        <xdr:cNvCxnSpPr>
          <a:stCxn id="238" idx="3"/>
          <a:endCxn id="239" idx="1"/>
        </xdr:cNvCxnSpPr>
      </xdr:nvCxnSpPr>
      <xdr:spPr>
        <a:xfrm>
          <a:off x="59489068" y="5395685"/>
          <a:ext cx="429381" cy="2070555"/>
        </a:xfrm>
        <a:prstGeom prst="bentConnector3">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82</xdr:col>
      <xdr:colOff>462643</xdr:colOff>
      <xdr:row>25</xdr:row>
      <xdr:rowOff>147410</xdr:rowOff>
    </xdr:from>
    <xdr:to>
      <xdr:col>83</xdr:col>
      <xdr:colOff>127001</xdr:colOff>
      <xdr:row>25</xdr:row>
      <xdr:rowOff>151946</xdr:rowOff>
    </xdr:to>
    <xdr:cxnSp macro="">
      <xdr:nvCxnSpPr>
        <xdr:cNvPr id="244" name="Conector recto de flecha 243">
          <a:extLst>
            <a:ext uri="{FF2B5EF4-FFF2-40B4-BE49-F238E27FC236}">
              <a16:creationId xmlns:a16="http://schemas.microsoft.com/office/drawing/2014/main" id="{9E8A4A46-44CA-4453-BD1F-033AFEAC4A68}"/>
            </a:ext>
          </a:extLst>
        </xdr:cNvPr>
        <xdr:cNvCxnSpPr>
          <a:stCxn id="238" idx="3"/>
          <a:endCxn id="240" idx="1"/>
        </xdr:cNvCxnSpPr>
      </xdr:nvCxnSpPr>
      <xdr:spPr>
        <a:xfrm>
          <a:off x="59489068" y="5395685"/>
          <a:ext cx="426358" cy="4536"/>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86</xdr:col>
      <xdr:colOff>524634</xdr:colOff>
      <xdr:row>32</xdr:row>
      <xdr:rowOff>133050</xdr:rowOff>
    </xdr:from>
    <xdr:to>
      <xdr:col>89</xdr:col>
      <xdr:colOff>58967</xdr:colOff>
      <xdr:row>40</xdr:row>
      <xdr:rowOff>122466</xdr:rowOff>
    </xdr:to>
    <xdr:sp macro="" textlink="">
      <xdr:nvSpPr>
        <xdr:cNvPr id="245" name="Rectángulo: esquinas redondeadas 244">
          <a:extLst>
            <a:ext uri="{FF2B5EF4-FFF2-40B4-BE49-F238E27FC236}">
              <a16:creationId xmlns:a16="http://schemas.microsoft.com/office/drawing/2014/main" id="{93CECD17-5CEB-4DEE-8BAF-B609076D1A59}"/>
            </a:ext>
          </a:extLst>
        </xdr:cNvPr>
        <xdr:cNvSpPr/>
      </xdr:nvSpPr>
      <xdr:spPr>
        <a:xfrm>
          <a:off x="62599059" y="6714825"/>
          <a:ext cx="1820333" cy="1513416"/>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Realizar</a:t>
          </a:r>
          <a:r>
            <a:rPr lang="es-CO" sz="1100" baseline="0">
              <a:solidFill>
                <a:schemeClr val="dk1"/>
              </a:solidFill>
              <a:latin typeface="+mn-lt"/>
              <a:ea typeface="+mn-ea"/>
              <a:cs typeface="+mn-cs"/>
            </a:rPr>
            <a:t> reportes financieros, actas de aforo, administración de fiducia, asignación de recursos, recaudo de peajes, aportes estatales, aportes propios</a:t>
          </a:r>
          <a:endParaRPr lang="es-CO" sz="1100">
            <a:solidFill>
              <a:schemeClr val="dk1"/>
            </a:solidFill>
            <a:latin typeface="+mn-lt"/>
            <a:ea typeface="+mn-ea"/>
            <a:cs typeface="+mn-cs"/>
          </a:endParaRPr>
        </a:p>
      </xdr:txBody>
    </xdr:sp>
    <xdr:clientData/>
  </xdr:twoCellAnchor>
  <xdr:twoCellAnchor>
    <xdr:from>
      <xdr:col>86</xdr:col>
      <xdr:colOff>582084</xdr:colOff>
      <xdr:row>21</xdr:row>
      <xdr:rowOff>169334</xdr:rowOff>
    </xdr:from>
    <xdr:to>
      <xdr:col>89</xdr:col>
      <xdr:colOff>116417</xdr:colOff>
      <xdr:row>29</xdr:row>
      <xdr:rowOff>137584</xdr:rowOff>
    </xdr:to>
    <xdr:sp macro="" textlink="">
      <xdr:nvSpPr>
        <xdr:cNvPr id="246" name="Rectángulo: esquinas redondeadas 245">
          <a:extLst>
            <a:ext uri="{FF2B5EF4-FFF2-40B4-BE49-F238E27FC236}">
              <a16:creationId xmlns:a16="http://schemas.microsoft.com/office/drawing/2014/main" id="{7DCFB810-F2C9-45D6-9915-939A333F6A9A}"/>
            </a:ext>
          </a:extLst>
        </xdr:cNvPr>
        <xdr:cNvSpPr/>
      </xdr:nvSpPr>
      <xdr:spPr>
        <a:xfrm>
          <a:off x="62656509" y="4655609"/>
          <a:ext cx="1820333" cy="1492250"/>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Realizar</a:t>
          </a:r>
          <a:r>
            <a:rPr lang="es-CO" sz="1100" baseline="0">
              <a:solidFill>
                <a:schemeClr val="dk1"/>
              </a:solidFill>
              <a:latin typeface="+mn-lt"/>
              <a:ea typeface="+mn-ea"/>
              <a:cs typeface="+mn-cs"/>
            </a:rPr>
            <a:t> seguimiento y verificación a actividades financieras, actas de aforo, administración de fiducia, asignación de recursos, recaudo de peajes, aportes estatales, aportes propios que realiza el concesionario</a:t>
          </a:r>
          <a:endParaRPr lang="es-CO" sz="1100">
            <a:solidFill>
              <a:schemeClr val="dk1"/>
            </a:solidFill>
            <a:latin typeface="+mn-lt"/>
            <a:ea typeface="+mn-ea"/>
            <a:cs typeface="+mn-cs"/>
          </a:endParaRPr>
        </a:p>
      </xdr:txBody>
    </xdr:sp>
    <xdr:clientData/>
  </xdr:twoCellAnchor>
  <xdr:twoCellAnchor>
    <xdr:from>
      <xdr:col>86</xdr:col>
      <xdr:colOff>508000</xdr:colOff>
      <xdr:row>8</xdr:row>
      <xdr:rowOff>100695</xdr:rowOff>
    </xdr:from>
    <xdr:to>
      <xdr:col>89</xdr:col>
      <xdr:colOff>42333</xdr:colOff>
      <xdr:row>18</xdr:row>
      <xdr:rowOff>181128</xdr:rowOff>
    </xdr:to>
    <xdr:sp macro="" textlink="">
      <xdr:nvSpPr>
        <xdr:cNvPr id="247" name="Rectángulo: esquinas redondeadas 246">
          <a:extLst>
            <a:ext uri="{FF2B5EF4-FFF2-40B4-BE49-F238E27FC236}">
              <a16:creationId xmlns:a16="http://schemas.microsoft.com/office/drawing/2014/main" id="{B11C54CF-05DE-49C6-98E1-A54C15DDF539}"/>
            </a:ext>
          </a:extLst>
        </xdr:cNvPr>
        <xdr:cNvSpPr/>
      </xdr:nvSpPr>
      <xdr:spPr>
        <a:xfrm>
          <a:off x="62582425" y="2015220"/>
          <a:ext cx="1820333" cy="2080683"/>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Realizar</a:t>
          </a:r>
          <a:r>
            <a:rPr lang="es-CO" sz="1100" baseline="0">
              <a:solidFill>
                <a:schemeClr val="dk1"/>
              </a:solidFill>
              <a:latin typeface="+mn-lt"/>
              <a:ea typeface="+mn-ea"/>
              <a:cs typeface="+mn-cs"/>
            </a:rPr>
            <a:t> seguimiento y verificación con apoyo de la interventoría a actividades financieras, actas de aforo, administración de fiducia, asignación de recursos, recaudo de peajes, aportes estatales, aportes propios que realiza el concesionario</a:t>
          </a:r>
          <a:endParaRPr lang="es-CO" sz="1100">
            <a:solidFill>
              <a:schemeClr val="dk1"/>
            </a:solidFill>
            <a:latin typeface="+mn-lt"/>
            <a:ea typeface="+mn-ea"/>
            <a:cs typeface="+mn-cs"/>
          </a:endParaRPr>
        </a:p>
      </xdr:txBody>
    </xdr:sp>
    <xdr:clientData/>
  </xdr:twoCellAnchor>
  <xdr:twoCellAnchor>
    <xdr:from>
      <xdr:col>86</xdr:col>
      <xdr:colOff>148599</xdr:colOff>
      <xdr:row>14</xdr:row>
      <xdr:rowOff>179012</xdr:rowOff>
    </xdr:from>
    <xdr:to>
      <xdr:col>86</xdr:col>
      <xdr:colOff>508000</xdr:colOff>
      <xdr:row>15</xdr:row>
      <xdr:rowOff>-1</xdr:rowOff>
    </xdr:to>
    <xdr:cxnSp macro="">
      <xdr:nvCxnSpPr>
        <xdr:cNvPr id="248" name="Conector recto de flecha 247">
          <a:extLst>
            <a:ext uri="{FF2B5EF4-FFF2-40B4-BE49-F238E27FC236}">
              <a16:creationId xmlns:a16="http://schemas.microsoft.com/office/drawing/2014/main" id="{21A88600-69DB-4170-B408-8F5BF5C26907}"/>
            </a:ext>
          </a:extLst>
        </xdr:cNvPr>
        <xdr:cNvCxnSpPr>
          <a:stCxn id="241" idx="3"/>
        </xdr:cNvCxnSpPr>
      </xdr:nvCxnSpPr>
      <xdr:spPr>
        <a:xfrm flipV="1">
          <a:off x="62223024" y="3236537"/>
          <a:ext cx="359401" cy="59112"/>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86</xdr:col>
      <xdr:colOff>148167</xdr:colOff>
      <xdr:row>26</xdr:row>
      <xdr:rowOff>151946</xdr:rowOff>
    </xdr:from>
    <xdr:to>
      <xdr:col>86</xdr:col>
      <xdr:colOff>582084</xdr:colOff>
      <xdr:row>26</xdr:row>
      <xdr:rowOff>153459</xdr:rowOff>
    </xdr:to>
    <xdr:cxnSp macro="">
      <xdr:nvCxnSpPr>
        <xdr:cNvPr id="249" name="Conector recto de flecha 248">
          <a:extLst>
            <a:ext uri="{FF2B5EF4-FFF2-40B4-BE49-F238E27FC236}">
              <a16:creationId xmlns:a16="http://schemas.microsoft.com/office/drawing/2014/main" id="{367B6E28-2640-424E-9413-30C1943BF65D}"/>
            </a:ext>
          </a:extLst>
        </xdr:cNvPr>
        <xdr:cNvCxnSpPr>
          <a:stCxn id="240" idx="3"/>
          <a:endCxn id="246" idx="1"/>
        </xdr:cNvCxnSpPr>
      </xdr:nvCxnSpPr>
      <xdr:spPr>
        <a:xfrm>
          <a:off x="62222592" y="5590721"/>
          <a:ext cx="433917" cy="1513"/>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86</xdr:col>
      <xdr:colOff>151624</xdr:colOff>
      <xdr:row>36</xdr:row>
      <xdr:rowOff>122465</xdr:rowOff>
    </xdr:from>
    <xdr:to>
      <xdr:col>86</xdr:col>
      <xdr:colOff>524634</xdr:colOff>
      <xdr:row>36</xdr:row>
      <xdr:rowOff>127758</xdr:rowOff>
    </xdr:to>
    <xdr:cxnSp macro="">
      <xdr:nvCxnSpPr>
        <xdr:cNvPr id="250" name="Conector recto de flecha 249">
          <a:extLst>
            <a:ext uri="{FF2B5EF4-FFF2-40B4-BE49-F238E27FC236}">
              <a16:creationId xmlns:a16="http://schemas.microsoft.com/office/drawing/2014/main" id="{49D59153-8461-4806-AE66-442C6F7C5171}"/>
            </a:ext>
          </a:extLst>
        </xdr:cNvPr>
        <xdr:cNvCxnSpPr>
          <a:stCxn id="239" idx="3"/>
          <a:endCxn id="245" idx="1"/>
        </xdr:cNvCxnSpPr>
      </xdr:nvCxnSpPr>
      <xdr:spPr>
        <a:xfrm>
          <a:off x="62226049" y="7466240"/>
          <a:ext cx="373010" cy="5293"/>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92</xdr:col>
      <xdr:colOff>612022</xdr:colOff>
      <xdr:row>32</xdr:row>
      <xdr:rowOff>3630</xdr:rowOff>
    </xdr:from>
    <xdr:to>
      <xdr:col>94</xdr:col>
      <xdr:colOff>495622</xdr:colOff>
      <xdr:row>39</xdr:row>
      <xdr:rowOff>77713</xdr:rowOff>
    </xdr:to>
    <xdr:sp macro="" textlink="">
      <xdr:nvSpPr>
        <xdr:cNvPr id="251" name="Rectángulo: esquinas redondeadas 250">
          <a:extLst>
            <a:ext uri="{FF2B5EF4-FFF2-40B4-BE49-F238E27FC236}">
              <a16:creationId xmlns:a16="http://schemas.microsoft.com/office/drawing/2014/main" id="{5339F9CA-DD94-4F9D-B885-1F75FB27F85C}"/>
            </a:ext>
          </a:extLst>
        </xdr:cNvPr>
        <xdr:cNvSpPr/>
      </xdr:nvSpPr>
      <xdr:spPr>
        <a:xfrm>
          <a:off x="67258447" y="6585405"/>
          <a:ext cx="1407600" cy="1407583"/>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Si es necesario tramitar modificaciones, tramites de</a:t>
          </a:r>
          <a:r>
            <a:rPr lang="es-CO" sz="1100" baseline="0">
              <a:solidFill>
                <a:schemeClr val="dk1"/>
              </a:solidFill>
              <a:latin typeface="+mn-lt"/>
              <a:ea typeface="+mn-ea"/>
              <a:cs typeface="+mn-cs"/>
            </a:rPr>
            <a:t> incumplimiento, garantías</a:t>
          </a:r>
          <a:endParaRPr lang="es-CO" sz="1100">
            <a:solidFill>
              <a:schemeClr val="dk1"/>
            </a:solidFill>
            <a:latin typeface="+mn-lt"/>
            <a:ea typeface="+mn-ea"/>
            <a:cs typeface="+mn-cs"/>
          </a:endParaRPr>
        </a:p>
      </xdr:txBody>
    </xdr:sp>
    <xdr:clientData/>
  </xdr:twoCellAnchor>
  <xdr:twoCellAnchor>
    <xdr:from>
      <xdr:col>92</xdr:col>
      <xdr:colOff>719669</xdr:colOff>
      <xdr:row>21</xdr:row>
      <xdr:rowOff>128509</xdr:rowOff>
    </xdr:from>
    <xdr:to>
      <xdr:col>94</xdr:col>
      <xdr:colOff>603269</xdr:colOff>
      <xdr:row>29</xdr:row>
      <xdr:rowOff>96761</xdr:rowOff>
    </xdr:to>
    <xdr:sp macro="" textlink="">
      <xdr:nvSpPr>
        <xdr:cNvPr id="252" name="Rectángulo: esquinas redondeadas 251">
          <a:extLst>
            <a:ext uri="{FF2B5EF4-FFF2-40B4-BE49-F238E27FC236}">
              <a16:creationId xmlns:a16="http://schemas.microsoft.com/office/drawing/2014/main" id="{0763853A-331D-485D-A021-4B94EA7BD44A}"/>
            </a:ext>
          </a:extLst>
        </xdr:cNvPr>
        <xdr:cNvSpPr/>
      </xdr:nvSpPr>
      <xdr:spPr>
        <a:xfrm>
          <a:off x="67366094" y="4614784"/>
          <a:ext cx="1407600" cy="1492252"/>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Realizar seguimiento y verificación a aplicación de modificaciones,</a:t>
          </a:r>
          <a:r>
            <a:rPr lang="es-CO" sz="1100" baseline="0">
              <a:solidFill>
                <a:schemeClr val="dk1"/>
              </a:solidFill>
              <a:latin typeface="+mn-lt"/>
              <a:ea typeface="+mn-ea"/>
              <a:cs typeface="+mn-cs"/>
            </a:rPr>
            <a:t> incumplimientos, garantías, renovaciones, multas entre otras.</a:t>
          </a:r>
          <a:endParaRPr lang="es-CO" sz="1100">
            <a:solidFill>
              <a:schemeClr val="dk1"/>
            </a:solidFill>
            <a:latin typeface="+mn-lt"/>
            <a:ea typeface="+mn-ea"/>
            <a:cs typeface="+mn-cs"/>
          </a:endParaRPr>
        </a:p>
      </xdr:txBody>
    </xdr:sp>
    <xdr:clientData/>
  </xdr:twoCellAnchor>
  <xdr:twoCellAnchor>
    <xdr:from>
      <xdr:col>92</xdr:col>
      <xdr:colOff>603250</xdr:colOff>
      <xdr:row>10</xdr:row>
      <xdr:rowOff>228601</xdr:rowOff>
    </xdr:from>
    <xdr:to>
      <xdr:col>94</xdr:col>
      <xdr:colOff>486833</xdr:colOff>
      <xdr:row>18</xdr:row>
      <xdr:rowOff>120046</xdr:rowOff>
    </xdr:to>
    <xdr:sp macro="" textlink="">
      <xdr:nvSpPr>
        <xdr:cNvPr id="253" name="Rectángulo: esquinas redondeadas 252">
          <a:extLst>
            <a:ext uri="{FF2B5EF4-FFF2-40B4-BE49-F238E27FC236}">
              <a16:creationId xmlns:a16="http://schemas.microsoft.com/office/drawing/2014/main" id="{8BE07D2A-480F-46E9-9BD7-1661227010DE}"/>
            </a:ext>
          </a:extLst>
        </xdr:cNvPr>
        <xdr:cNvSpPr/>
      </xdr:nvSpPr>
      <xdr:spPr>
        <a:xfrm>
          <a:off x="67249675" y="2486026"/>
          <a:ext cx="1407583" cy="1548795"/>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Coordinar modificaciones, multas, incumplimientos y garantías de el concesionario</a:t>
          </a:r>
          <a:r>
            <a:rPr lang="es-CO" sz="1100" baseline="0">
              <a:solidFill>
                <a:schemeClr val="dk1"/>
              </a:solidFill>
              <a:latin typeface="+mn-lt"/>
              <a:ea typeface="+mn-ea"/>
              <a:cs typeface="+mn-cs"/>
            </a:rPr>
            <a:t>.</a:t>
          </a:r>
          <a:endParaRPr lang="es-CO" sz="1100">
            <a:solidFill>
              <a:schemeClr val="dk1"/>
            </a:solidFill>
            <a:latin typeface="+mn-lt"/>
            <a:ea typeface="+mn-ea"/>
            <a:cs typeface="+mn-cs"/>
          </a:endParaRPr>
        </a:p>
      </xdr:txBody>
    </xdr:sp>
    <xdr:clientData/>
  </xdr:twoCellAnchor>
  <xdr:twoCellAnchor>
    <xdr:from>
      <xdr:col>89</xdr:col>
      <xdr:colOff>116417</xdr:colOff>
      <xdr:row>25</xdr:row>
      <xdr:rowOff>153248</xdr:rowOff>
    </xdr:from>
    <xdr:to>
      <xdr:col>89</xdr:col>
      <xdr:colOff>666753</xdr:colOff>
      <xdr:row>25</xdr:row>
      <xdr:rowOff>153459</xdr:rowOff>
    </xdr:to>
    <xdr:cxnSp macro="">
      <xdr:nvCxnSpPr>
        <xdr:cNvPr id="254" name="Conector recto de flecha 253">
          <a:extLst>
            <a:ext uri="{FF2B5EF4-FFF2-40B4-BE49-F238E27FC236}">
              <a16:creationId xmlns:a16="http://schemas.microsoft.com/office/drawing/2014/main" id="{25F9D4F8-6B12-4A76-9E9E-9AA2DD320D3C}"/>
            </a:ext>
          </a:extLst>
        </xdr:cNvPr>
        <xdr:cNvCxnSpPr>
          <a:stCxn id="246" idx="3"/>
          <a:endCxn id="269" idx="1"/>
        </xdr:cNvCxnSpPr>
      </xdr:nvCxnSpPr>
      <xdr:spPr>
        <a:xfrm flipV="1">
          <a:off x="64476842" y="5401523"/>
          <a:ext cx="550336" cy="211"/>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95</xdr:col>
      <xdr:colOff>150284</xdr:colOff>
      <xdr:row>23</xdr:row>
      <xdr:rowOff>95858</xdr:rowOff>
    </xdr:from>
    <xdr:to>
      <xdr:col>97</xdr:col>
      <xdr:colOff>33884</xdr:colOff>
      <xdr:row>27</xdr:row>
      <xdr:rowOff>117020</xdr:rowOff>
    </xdr:to>
    <xdr:sp macro="" textlink="">
      <xdr:nvSpPr>
        <xdr:cNvPr id="255" name="Rectángulo: esquinas redondeadas 254">
          <a:extLst>
            <a:ext uri="{FF2B5EF4-FFF2-40B4-BE49-F238E27FC236}">
              <a16:creationId xmlns:a16="http://schemas.microsoft.com/office/drawing/2014/main" id="{B0CE34E2-1E33-4B3C-A3C4-ACE564C6F7AD}"/>
            </a:ext>
          </a:extLst>
        </xdr:cNvPr>
        <xdr:cNvSpPr/>
      </xdr:nvSpPr>
      <xdr:spPr>
        <a:xfrm>
          <a:off x="69082709" y="4963133"/>
          <a:ext cx="1407600" cy="783162"/>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finalizaron las obras incluidas en el diseño de la concesión?</a:t>
          </a:r>
        </a:p>
      </xdr:txBody>
    </xdr:sp>
    <xdr:clientData/>
  </xdr:twoCellAnchor>
  <xdr:twoCellAnchor>
    <xdr:from>
      <xdr:col>94</xdr:col>
      <xdr:colOff>495622</xdr:colOff>
      <xdr:row>25</xdr:row>
      <xdr:rowOff>106439</xdr:rowOff>
    </xdr:from>
    <xdr:to>
      <xdr:col>95</xdr:col>
      <xdr:colOff>150284</xdr:colOff>
      <xdr:row>35</xdr:row>
      <xdr:rowOff>135922</xdr:rowOff>
    </xdr:to>
    <xdr:cxnSp macro="">
      <xdr:nvCxnSpPr>
        <xdr:cNvPr id="256" name="Conector: angular 255">
          <a:extLst>
            <a:ext uri="{FF2B5EF4-FFF2-40B4-BE49-F238E27FC236}">
              <a16:creationId xmlns:a16="http://schemas.microsoft.com/office/drawing/2014/main" id="{385A2CFF-C016-4A12-B2C3-82EE01A6FAE9}"/>
            </a:ext>
          </a:extLst>
        </xdr:cNvPr>
        <xdr:cNvCxnSpPr>
          <a:stCxn id="251" idx="3"/>
          <a:endCxn id="255" idx="1"/>
        </xdr:cNvCxnSpPr>
      </xdr:nvCxnSpPr>
      <xdr:spPr>
        <a:xfrm flipV="1">
          <a:off x="68666047" y="5354714"/>
          <a:ext cx="416662" cy="1934483"/>
        </a:xfrm>
        <a:prstGeom prst="bentConnector3">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94</xdr:col>
      <xdr:colOff>603269</xdr:colOff>
      <xdr:row>25</xdr:row>
      <xdr:rowOff>106439</xdr:rowOff>
    </xdr:from>
    <xdr:to>
      <xdr:col>95</xdr:col>
      <xdr:colOff>150284</xdr:colOff>
      <xdr:row>25</xdr:row>
      <xdr:rowOff>112635</xdr:rowOff>
    </xdr:to>
    <xdr:cxnSp macro="">
      <xdr:nvCxnSpPr>
        <xdr:cNvPr id="257" name="Conector recto de flecha 256">
          <a:extLst>
            <a:ext uri="{FF2B5EF4-FFF2-40B4-BE49-F238E27FC236}">
              <a16:creationId xmlns:a16="http://schemas.microsoft.com/office/drawing/2014/main" id="{3E6F3EB0-C2CA-45CB-8D7C-6BF4663912A6}"/>
            </a:ext>
          </a:extLst>
        </xdr:cNvPr>
        <xdr:cNvCxnSpPr>
          <a:stCxn id="252" idx="3"/>
          <a:endCxn id="255" idx="1"/>
        </xdr:cNvCxnSpPr>
      </xdr:nvCxnSpPr>
      <xdr:spPr>
        <a:xfrm flipV="1">
          <a:off x="68773694" y="5354714"/>
          <a:ext cx="309015" cy="6196"/>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94</xdr:col>
      <xdr:colOff>486833</xdr:colOff>
      <xdr:row>14</xdr:row>
      <xdr:rowOff>147110</xdr:rowOff>
    </xdr:from>
    <xdr:to>
      <xdr:col>95</xdr:col>
      <xdr:colOff>150284</xdr:colOff>
      <xdr:row>25</xdr:row>
      <xdr:rowOff>106439</xdr:rowOff>
    </xdr:to>
    <xdr:cxnSp macro="">
      <xdr:nvCxnSpPr>
        <xdr:cNvPr id="258" name="Conector: angular 257">
          <a:extLst>
            <a:ext uri="{FF2B5EF4-FFF2-40B4-BE49-F238E27FC236}">
              <a16:creationId xmlns:a16="http://schemas.microsoft.com/office/drawing/2014/main" id="{D3BC3D8A-F3DE-4027-9B5A-FB5B9395F6A3}"/>
            </a:ext>
          </a:extLst>
        </xdr:cNvPr>
        <xdr:cNvCxnSpPr>
          <a:stCxn id="253" idx="3"/>
          <a:endCxn id="255" idx="1"/>
        </xdr:cNvCxnSpPr>
      </xdr:nvCxnSpPr>
      <xdr:spPr>
        <a:xfrm>
          <a:off x="68657258" y="3204635"/>
          <a:ext cx="425451" cy="2150079"/>
        </a:xfrm>
        <a:prstGeom prst="bentConnector3">
          <a:avLst>
            <a:gd name="adj1" fmla="val 50000"/>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95</xdr:col>
      <xdr:colOff>668866</xdr:colOff>
      <xdr:row>17</xdr:row>
      <xdr:rowOff>65617</xdr:rowOff>
    </xdr:from>
    <xdr:to>
      <xdr:col>96</xdr:col>
      <xdr:colOff>278341</xdr:colOff>
      <xdr:row>18</xdr:row>
      <xdr:rowOff>141817</xdr:rowOff>
    </xdr:to>
    <xdr:sp macro="" textlink="">
      <xdr:nvSpPr>
        <xdr:cNvPr id="259" name="Rectángulo 258">
          <a:extLst>
            <a:ext uri="{FF2B5EF4-FFF2-40B4-BE49-F238E27FC236}">
              <a16:creationId xmlns:a16="http://schemas.microsoft.com/office/drawing/2014/main" id="{F5F40D23-2B80-45A8-BF33-B8CC1A286EFA}"/>
            </a:ext>
          </a:extLst>
        </xdr:cNvPr>
        <xdr:cNvSpPr/>
      </xdr:nvSpPr>
      <xdr:spPr>
        <a:xfrm>
          <a:off x="69601291" y="3789892"/>
          <a:ext cx="371475" cy="266700"/>
        </a:xfrm>
        <a:prstGeom prst="rect">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r>
            <a:rPr lang="es-CO" sz="1100" b="1"/>
            <a:t>NO</a:t>
          </a:r>
        </a:p>
      </xdr:txBody>
    </xdr:sp>
    <xdr:clientData/>
  </xdr:twoCellAnchor>
  <xdr:twoCellAnchor>
    <xdr:from>
      <xdr:col>96</xdr:col>
      <xdr:colOff>92084</xdr:colOff>
      <xdr:row>18</xdr:row>
      <xdr:rowOff>141817</xdr:rowOff>
    </xdr:from>
    <xdr:to>
      <xdr:col>96</xdr:col>
      <xdr:colOff>92604</xdr:colOff>
      <xdr:row>23</xdr:row>
      <xdr:rowOff>95858</xdr:rowOff>
    </xdr:to>
    <xdr:cxnSp macro="">
      <xdr:nvCxnSpPr>
        <xdr:cNvPr id="260" name="Conector recto 259">
          <a:extLst>
            <a:ext uri="{FF2B5EF4-FFF2-40B4-BE49-F238E27FC236}">
              <a16:creationId xmlns:a16="http://schemas.microsoft.com/office/drawing/2014/main" id="{FDBD858D-E23A-483B-AD3D-75A0A6820F4A}"/>
            </a:ext>
          </a:extLst>
        </xdr:cNvPr>
        <xdr:cNvCxnSpPr>
          <a:stCxn id="255" idx="0"/>
          <a:endCxn id="259" idx="2"/>
        </xdr:cNvCxnSpPr>
      </xdr:nvCxnSpPr>
      <xdr:spPr>
        <a:xfrm flipV="1">
          <a:off x="69786509" y="4056592"/>
          <a:ext cx="520" cy="906541"/>
        </a:xfrm>
        <a:prstGeom prst="line">
          <a:avLst/>
        </a:prstGeom>
        <a:ln>
          <a:solidFill>
            <a:schemeClr val="accent2">
              <a:lumMod val="75000"/>
            </a:schemeClr>
          </a:solidFill>
          <a:headEnd type="none" w="med" len="med"/>
          <a:tailEnd type="none" w="med" len="med"/>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82</xdr:col>
      <xdr:colOff>462643</xdr:colOff>
      <xdr:row>17</xdr:row>
      <xdr:rowOff>65616</xdr:rowOff>
    </xdr:from>
    <xdr:to>
      <xdr:col>96</xdr:col>
      <xdr:colOff>92604</xdr:colOff>
      <xdr:row>25</xdr:row>
      <xdr:rowOff>147409</xdr:rowOff>
    </xdr:to>
    <xdr:cxnSp macro="">
      <xdr:nvCxnSpPr>
        <xdr:cNvPr id="261" name="Conector: angular 260">
          <a:extLst>
            <a:ext uri="{FF2B5EF4-FFF2-40B4-BE49-F238E27FC236}">
              <a16:creationId xmlns:a16="http://schemas.microsoft.com/office/drawing/2014/main" id="{A4190EA9-18AB-4C26-823C-F6A27A396193}"/>
            </a:ext>
          </a:extLst>
        </xdr:cNvPr>
        <xdr:cNvCxnSpPr>
          <a:stCxn id="259" idx="0"/>
          <a:endCxn id="238" idx="3"/>
        </xdr:cNvCxnSpPr>
      </xdr:nvCxnSpPr>
      <xdr:spPr>
        <a:xfrm rot="16200000" flipH="1" flipV="1">
          <a:off x="63835152" y="-556193"/>
          <a:ext cx="1605793" cy="10297961"/>
        </a:xfrm>
        <a:prstGeom prst="bentConnector4">
          <a:avLst>
            <a:gd name="adj1" fmla="val -162527"/>
            <a:gd name="adj2" fmla="val 98734"/>
          </a:avLst>
        </a:prstGeom>
        <a:ln>
          <a:solidFill>
            <a:schemeClr val="accent2">
              <a:lumMod val="75000"/>
            </a:schemeClr>
          </a:solidFill>
          <a:headEnd type="none" w="med" len="med"/>
          <a:tailEnd type="none" w="med" len="med"/>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98</xdr:col>
      <xdr:colOff>95250</xdr:colOff>
      <xdr:row>22</xdr:row>
      <xdr:rowOff>180522</xdr:rowOff>
    </xdr:from>
    <xdr:to>
      <xdr:col>99</xdr:col>
      <xdr:colOff>421821</xdr:colOff>
      <xdr:row>27</xdr:row>
      <xdr:rowOff>117020</xdr:rowOff>
    </xdr:to>
    <xdr:sp macro="" textlink="">
      <xdr:nvSpPr>
        <xdr:cNvPr id="262" name="Rectángulo: esquinas redondeadas 261">
          <a:extLst>
            <a:ext uri="{FF2B5EF4-FFF2-40B4-BE49-F238E27FC236}">
              <a16:creationId xmlns:a16="http://schemas.microsoft.com/office/drawing/2014/main" id="{2E60964C-3F13-4B7B-9190-0BBB9DE33A55}"/>
            </a:ext>
          </a:extLst>
        </xdr:cNvPr>
        <xdr:cNvSpPr/>
      </xdr:nvSpPr>
      <xdr:spPr>
        <a:xfrm>
          <a:off x="71313675" y="4857297"/>
          <a:ext cx="1088571" cy="888998"/>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Acta de recibos</a:t>
          </a:r>
          <a:r>
            <a:rPr lang="es-CO" sz="1100" baseline="0">
              <a:solidFill>
                <a:schemeClr val="dk1"/>
              </a:solidFill>
              <a:latin typeface="+mn-lt"/>
              <a:ea typeface="+mn-ea"/>
              <a:cs typeface="+mn-cs"/>
            </a:rPr>
            <a:t> parciales de la etapa de construcción</a:t>
          </a:r>
          <a:endParaRPr lang="es-CO" sz="1100">
            <a:solidFill>
              <a:schemeClr val="dk1"/>
            </a:solidFill>
            <a:latin typeface="+mn-lt"/>
            <a:ea typeface="+mn-ea"/>
            <a:cs typeface="+mn-cs"/>
          </a:endParaRPr>
        </a:p>
      </xdr:txBody>
    </xdr:sp>
    <xdr:clientData/>
  </xdr:twoCellAnchor>
  <xdr:twoCellAnchor>
    <xdr:from>
      <xdr:col>100</xdr:col>
      <xdr:colOff>0</xdr:colOff>
      <xdr:row>23</xdr:row>
      <xdr:rowOff>9072</xdr:rowOff>
    </xdr:from>
    <xdr:to>
      <xdr:col>101</xdr:col>
      <xdr:colOff>326571</xdr:colOff>
      <xdr:row>27</xdr:row>
      <xdr:rowOff>136070</xdr:rowOff>
    </xdr:to>
    <xdr:sp macro="" textlink="">
      <xdr:nvSpPr>
        <xdr:cNvPr id="263" name="Rectángulo: esquinas redondeadas 262">
          <a:extLst>
            <a:ext uri="{FF2B5EF4-FFF2-40B4-BE49-F238E27FC236}">
              <a16:creationId xmlns:a16="http://schemas.microsoft.com/office/drawing/2014/main" id="{D7A0CCED-9070-41B0-B7E9-6722EA40E76E}"/>
            </a:ext>
          </a:extLst>
        </xdr:cNvPr>
        <xdr:cNvSpPr/>
      </xdr:nvSpPr>
      <xdr:spPr>
        <a:xfrm>
          <a:off x="72742425" y="4876347"/>
          <a:ext cx="1088571" cy="888998"/>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Acta de terminación de fase de construcción</a:t>
          </a:r>
        </a:p>
      </xdr:txBody>
    </xdr:sp>
    <xdr:clientData/>
  </xdr:twoCellAnchor>
  <xdr:twoCellAnchor>
    <xdr:from>
      <xdr:col>99</xdr:col>
      <xdr:colOff>421821</xdr:colOff>
      <xdr:row>25</xdr:row>
      <xdr:rowOff>180522</xdr:rowOff>
    </xdr:from>
    <xdr:to>
      <xdr:col>100</xdr:col>
      <xdr:colOff>0</xdr:colOff>
      <xdr:row>25</xdr:row>
      <xdr:rowOff>180522</xdr:rowOff>
    </xdr:to>
    <xdr:cxnSp macro="">
      <xdr:nvCxnSpPr>
        <xdr:cNvPr id="264" name="Conector recto de flecha 263">
          <a:extLst>
            <a:ext uri="{FF2B5EF4-FFF2-40B4-BE49-F238E27FC236}">
              <a16:creationId xmlns:a16="http://schemas.microsoft.com/office/drawing/2014/main" id="{B86D3EAC-8285-49E6-9369-F12EC5F54B40}"/>
            </a:ext>
          </a:extLst>
        </xdr:cNvPr>
        <xdr:cNvCxnSpPr>
          <a:stCxn id="262" idx="3"/>
        </xdr:cNvCxnSpPr>
      </xdr:nvCxnSpPr>
      <xdr:spPr>
        <a:xfrm>
          <a:off x="72402246" y="5428797"/>
          <a:ext cx="340179" cy="0"/>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97</xdr:col>
      <xdr:colOff>231320</xdr:colOff>
      <xdr:row>24</xdr:row>
      <xdr:rowOff>107949</xdr:rowOff>
    </xdr:from>
    <xdr:to>
      <xdr:col>97</xdr:col>
      <xdr:colOff>602795</xdr:colOff>
      <xdr:row>25</xdr:row>
      <xdr:rowOff>184149</xdr:rowOff>
    </xdr:to>
    <xdr:sp macro="" textlink="">
      <xdr:nvSpPr>
        <xdr:cNvPr id="265" name="Rectángulo 264">
          <a:extLst>
            <a:ext uri="{FF2B5EF4-FFF2-40B4-BE49-F238E27FC236}">
              <a16:creationId xmlns:a16="http://schemas.microsoft.com/office/drawing/2014/main" id="{DD056793-D648-4506-B1A3-F8B31438F944}"/>
            </a:ext>
          </a:extLst>
        </xdr:cNvPr>
        <xdr:cNvSpPr/>
      </xdr:nvSpPr>
      <xdr:spPr>
        <a:xfrm>
          <a:off x="70687745" y="5165724"/>
          <a:ext cx="371475" cy="266700"/>
        </a:xfrm>
        <a:prstGeom prst="rect">
          <a:avLst/>
        </a:prstGeom>
        <a:solidFill>
          <a:schemeClr val="bg1"/>
        </a:solidFill>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marL="0" indent="0" algn="l"/>
          <a:r>
            <a:rPr lang="es-CO" sz="1100" b="1">
              <a:solidFill>
                <a:schemeClr val="tx1"/>
              </a:solidFill>
              <a:latin typeface="+mn-lt"/>
              <a:ea typeface="+mn-ea"/>
              <a:cs typeface="+mn-cs"/>
            </a:rPr>
            <a:t>SI</a:t>
          </a:r>
        </a:p>
      </xdr:txBody>
    </xdr:sp>
    <xdr:clientData/>
  </xdr:twoCellAnchor>
  <xdr:twoCellAnchor>
    <xdr:from>
      <xdr:col>101</xdr:col>
      <xdr:colOff>326571</xdr:colOff>
      <xdr:row>25</xdr:row>
      <xdr:rowOff>72569</xdr:rowOff>
    </xdr:from>
    <xdr:to>
      <xdr:col>106</xdr:col>
      <xdr:colOff>52917</xdr:colOff>
      <xdr:row>25</xdr:row>
      <xdr:rowOff>72571</xdr:rowOff>
    </xdr:to>
    <xdr:cxnSp macro="">
      <xdr:nvCxnSpPr>
        <xdr:cNvPr id="266" name="Conector recto de flecha 265">
          <a:extLst>
            <a:ext uri="{FF2B5EF4-FFF2-40B4-BE49-F238E27FC236}">
              <a16:creationId xmlns:a16="http://schemas.microsoft.com/office/drawing/2014/main" id="{7C735D49-D921-47DA-A72B-C038203F544F}"/>
            </a:ext>
          </a:extLst>
        </xdr:cNvPr>
        <xdr:cNvCxnSpPr>
          <a:stCxn id="263" idx="3"/>
          <a:endCxn id="267" idx="1"/>
        </xdr:cNvCxnSpPr>
      </xdr:nvCxnSpPr>
      <xdr:spPr>
        <a:xfrm flipV="1">
          <a:off x="73830996" y="5320844"/>
          <a:ext cx="297846" cy="2"/>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106</xdr:col>
      <xdr:colOff>52917</xdr:colOff>
      <xdr:row>23</xdr:row>
      <xdr:rowOff>9068</xdr:rowOff>
    </xdr:from>
    <xdr:to>
      <xdr:col>107</xdr:col>
      <xdr:colOff>497417</xdr:colOff>
      <xdr:row>27</xdr:row>
      <xdr:rowOff>136070</xdr:rowOff>
    </xdr:to>
    <xdr:sp macro="" textlink="">
      <xdr:nvSpPr>
        <xdr:cNvPr id="267" name="Rectángulo: esquinas redondeadas 266">
          <a:extLst>
            <a:ext uri="{FF2B5EF4-FFF2-40B4-BE49-F238E27FC236}">
              <a16:creationId xmlns:a16="http://schemas.microsoft.com/office/drawing/2014/main" id="{F8092FA9-A3CD-4400-9D9E-EAE9B3E8732C}"/>
            </a:ext>
          </a:extLst>
        </xdr:cNvPr>
        <xdr:cNvSpPr/>
      </xdr:nvSpPr>
      <xdr:spPr>
        <a:xfrm>
          <a:off x="74128842" y="4876343"/>
          <a:ext cx="1206500" cy="88900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Acta de inicio</a:t>
          </a:r>
          <a:r>
            <a:rPr lang="es-CO" sz="1100" baseline="0">
              <a:solidFill>
                <a:schemeClr val="dk1"/>
              </a:solidFill>
              <a:latin typeface="+mn-lt"/>
              <a:ea typeface="+mn-ea"/>
              <a:cs typeface="+mn-cs"/>
            </a:rPr>
            <a:t> de etapa de operación y mantenimiento</a:t>
          </a:r>
          <a:endParaRPr lang="es-CO" sz="1100">
            <a:solidFill>
              <a:schemeClr val="dk1"/>
            </a:solidFill>
            <a:latin typeface="+mn-lt"/>
            <a:ea typeface="+mn-ea"/>
            <a:cs typeface="+mn-cs"/>
          </a:endParaRPr>
        </a:p>
      </xdr:txBody>
    </xdr:sp>
    <xdr:clientData/>
  </xdr:twoCellAnchor>
  <xdr:twoCellAnchor>
    <xdr:from>
      <xdr:col>90</xdr:col>
      <xdr:colOff>95250</xdr:colOff>
      <xdr:row>5</xdr:row>
      <xdr:rowOff>209550</xdr:rowOff>
    </xdr:from>
    <xdr:to>
      <xdr:col>91</xdr:col>
      <xdr:colOff>539750</xdr:colOff>
      <xdr:row>10</xdr:row>
      <xdr:rowOff>76200</xdr:rowOff>
    </xdr:to>
    <xdr:sp macro="" textlink="">
      <xdr:nvSpPr>
        <xdr:cNvPr id="268" name="Rectángulo: esquinas redondeadas 267">
          <a:extLst>
            <a:ext uri="{FF2B5EF4-FFF2-40B4-BE49-F238E27FC236}">
              <a16:creationId xmlns:a16="http://schemas.microsoft.com/office/drawing/2014/main" id="{AAD6A24B-0755-4C46-A773-FD86BE328C21}"/>
            </a:ext>
          </a:extLst>
        </xdr:cNvPr>
        <xdr:cNvSpPr/>
      </xdr:nvSpPr>
      <xdr:spPr>
        <a:xfrm>
          <a:off x="65217675" y="1533525"/>
          <a:ext cx="1206500" cy="83820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Acta de inicio</a:t>
          </a:r>
          <a:r>
            <a:rPr lang="es-CO" sz="1100" baseline="0">
              <a:solidFill>
                <a:schemeClr val="dk1"/>
              </a:solidFill>
              <a:latin typeface="+mn-lt"/>
              <a:ea typeface="+mn-ea"/>
              <a:cs typeface="+mn-cs"/>
            </a:rPr>
            <a:t> de operación por tramos</a:t>
          </a:r>
          <a:endParaRPr lang="es-CO" sz="1100">
            <a:solidFill>
              <a:schemeClr val="dk1"/>
            </a:solidFill>
            <a:latin typeface="+mn-lt"/>
            <a:ea typeface="+mn-ea"/>
            <a:cs typeface="+mn-cs"/>
          </a:endParaRPr>
        </a:p>
      </xdr:txBody>
    </xdr:sp>
    <xdr:clientData/>
  </xdr:twoCellAnchor>
  <xdr:twoCellAnchor>
    <xdr:from>
      <xdr:col>89</xdr:col>
      <xdr:colOff>666753</xdr:colOff>
      <xdr:row>23</xdr:row>
      <xdr:rowOff>80619</xdr:rowOff>
    </xdr:from>
    <xdr:to>
      <xdr:col>91</xdr:col>
      <xdr:colOff>723900</xdr:colOff>
      <xdr:row>28</xdr:row>
      <xdr:rowOff>35376</xdr:rowOff>
    </xdr:to>
    <xdr:sp macro="" textlink="">
      <xdr:nvSpPr>
        <xdr:cNvPr id="269" name="Rectángulo: esquinas redondeadas 268">
          <a:extLst>
            <a:ext uri="{FF2B5EF4-FFF2-40B4-BE49-F238E27FC236}">
              <a16:creationId xmlns:a16="http://schemas.microsoft.com/office/drawing/2014/main" id="{244E26BC-1BE6-4DDD-B970-99BE3EF79ADB}"/>
            </a:ext>
          </a:extLst>
        </xdr:cNvPr>
        <xdr:cNvSpPr/>
      </xdr:nvSpPr>
      <xdr:spPr>
        <a:xfrm>
          <a:off x="65027178" y="4947894"/>
          <a:ext cx="1581147" cy="907257"/>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Se dará entrega al proyecto por unidades funcionales?</a:t>
          </a:r>
        </a:p>
      </xdr:txBody>
    </xdr:sp>
    <xdr:clientData/>
  </xdr:twoCellAnchor>
  <xdr:twoCellAnchor>
    <xdr:from>
      <xdr:col>91</xdr:col>
      <xdr:colOff>723900</xdr:colOff>
      <xdr:row>25</xdr:row>
      <xdr:rowOff>112635</xdr:rowOff>
    </xdr:from>
    <xdr:to>
      <xdr:col>92</xdr:col>
      <xdr:colOff>719669</xdr:colOff>
      <xdr:row>25</xdr:row>
      <xdr:rowOff>153248</xdr:rowOff>
    </xdr:to>
    <xdr:cxnSp macro="">
      <xdr:nvCxnSpPr>
        <xdr:cNvPr id="270" name="Conector recto de flecha 269">
          <a:extLst>
            <a:ext uri="{FF2B5EF4-FFF2-40B4-BE49-F238E27FC236}">
              <a16:creationId xmlns:a16="http://schemas.microsoft.com/office/drawing/2014/main" id="{2514E57C-896D-4AE8-8215-5DE909DDA28F}"/>
            </a:ext>
          </a:extLst>
        </xdr:cNvPr>
        <xdr:cNvCxnSpPr>
          <a:stCxn id="269" idx="3"/>
          <a:endCxn id="252" idx="1"/>
        </xdr:cNvCxnSpPr>
      </xdr:nvCxnSpPr>
      <xdr:spPr>
        <a:xfrm flipV="1">
          <a:off x="66608325" y="5360910"/>
          <a:ext cx="757769" cy="40613"/>
        </a:xfrm>
        <a:prstGeom prst="straightConnector1">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89</xdr:col>
      <xdr:colOff>58967</xdr:colOff>
      <xdr:row>25</xdr:row>
      <xdr:rowOff>153248</xdr:rowOff>
    </xdr:from>
    <xdr:to>
      <xdr:col>89</xdr:col>
      <xdr:colOff>666753</xdr:colOff>
      <xdr:row>36</xdr:row>
      <xdr:rowOff>127758</xdr:rowOff>
    </xdr:to>
    <xdr:cxnSp macro="">
      <xdr:nvCxnSpPr>
        <xdr:cNvPr id="271" name="Conector: angular 270">
          <a:extLst>
            <a:ext uri="{FF2B5EF4-FFF2-40B4-BE49-F238E27FC236}">
              <a16:creationId xmlns:a16="http://schemas.microsoft.com/office/drawing/2014/main" id="{0816F584-1080-4A36-AF5F-8973E268D2A2}"/>
            </a:ext>
          </a:extLst>
        </xdr:cNvPr>
        <xdr:cNvCxnSpPr>
          <a:stCxn id="245" idx="3"/>
          <a:endCxn id="269" idx="1"/>
        </xdr:cNvCxnSpPr>
      </xdr:nvCxnSpPr>
      <xdr:spPr>
        <a:xfrm flipV="1">
          <a:off x="64419392" y="5401523"/>
          <a:ext cx="607786" cy="2070010"/>
        </a:xfrm>
        <a:prstGeom prst="bentConnector3">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89</xdr:col>
      <xdr:colOff>42333</xdr:colOff>
      <xdr:row>13</xdr:row>
      <xdr:rowOff>59269</xdr:rowOff>
    </xdr:from>
    <xdr:to>
      <xdr:col>89</xdr:col>
      <xdr:colOff>666753</xdr:colOff>
      <xdr:row>25</xdr:row>
      <xdr:rowOff>153248</xdr:rowOff>
    </xdr:to>
    <xdr:cxnSp macro="">
      <xdr:nvCxnSpPr>
        <xdr:cNvPr id="272" name="Conector: angular 271">
          <a:extLst>
            <a:ext uri="{FF2B5EF4-FFF2-40B4-BE49-F238E27FC236}">
              <a16:creationId xmlns:a16="http://schemas.microsoft.com/office/drawing/2014/main" id="{1B87CDC5-E810-40F3-B2C7-958CBAD879F3}"/>
            </a:ext>
          </a:extLst>
        </xdr:cNvPr>
        <xdr:cNvCxnSpPr>
          <a:stCxn id="247" idx="3"/>
          <a:endCxn id="269" idx="1"/>
        </xdr:cNvCxnSpPr>
      </xdr:nvCxnSpPr>
      <xdr:spPr>
        <a:xfrm>
          <a:off x="64402758" y="2926294"/>
          <a:ext cx="624420" cy="2475229"/>
        </a:xfrm>
        <a:prstGeom prst="bentConnector3">
          <a:avLst>
            <a:gd name="adj1" fmla="val 50000"/>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90</xdr:col>
      <xdr:colOff>695327</xdr:colOff>
      <xdr:row>10</xdr:row>
      <xdr:rowOff>76200</xdr:rowOff>
    </xdr:from>
    <xdr:to>
      <xdr:col>90</xdr:col>
      <xdr:colOff>698500</xdr:colOff>
      <xdr:row>23</xdr:row>
      <xdr:rowOff>80619</xdr:rowOff>
    </xdr:to>
    <xdr:cxnSp macro="">
      <xdr:nvCxnSpPr>
        <xdr:cNvPr id="273" name="Conector recto de flecha 272">
          <a:extLst>
            <a:ext uri="{FF2B5EF4-FFF2-40B4-BE49-F238E27FC236}">
              <a16:creationId xmlns:a16="http://schemas.microsoft.com/office/drawing/2014/main" id="{62509D3A-62FA-4F6C-97BC-6945A2CF3F19}"/>
            </a:ext>
          </a:extLst>
        </xdr:cNvPr>
        <xdr:cNvCxnSpPr>
          <a:stCxn id="269" idx="0"/>
          <a:endCxn id="268" idx="2"/>
        </xdr:cNvCxnSpPr>
      </xdr:nvCxnSpPr>
      <xdr:spPr>
        <a:xfrm flipV="1">
          <a:off x="65817752" y="2371725"/>
          <a:ext cx="3173" cy="2576169"/>
        </a:xfrm>
        <a:prstGeom prst="straightConnector1">
          <a:avLst/>
        </a:prstGeom>
        <a:solidFill>
          <a:schemeClr val="bg1"/>
        </a:solidFill>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90</xdr:col>
      <xdr:colOff>514350</xdr:colOff>
      <xdr:row>19</xdr:row>
      <xdr:rowOff>38100</xdr:rowOff>
    </xdr:from>
    <xdr:to>
      <xdr:col>91</xdr:col>
      <xdr:colOff>123825</xdr:colOff>
      <xdr:row>20</xdr:row>
      <xdr:rowOff>114300</xdr:rowOff>
    </xdr:to>
    <xdr:sp macro="" textlink="">
      <xdr:nvSpPr>
        <xdr:cNvPr id="274" name="Rectángulo 273">
          <a:extLst>
            <a:ext uri="{FF2B5EF4-FFF2-40B4-BE49-F238E27FC236}">
              <a16:creationId xmlns:a16="http://schemas.microsoft.com/office/drawing/2014/main" id="{97F2344F-21A3-4069-B876-7EBB3D4B3B3C}"/>
            </a:ext>
          </a:extLst>
        </xdr:cNvPr>
        <xdr:cNvSpPr/>
      </xdr:nvSpPr>
      <xdr:spPr>
        <a:xfrm>
          <a:off x="65636775" y="4143375"/>
          <a:ext cx="371475" cy="266700"/>
        </a:xfrm>
        <a:prstGeom prst="rect">
          <a:avLst/>
        </a:prstGeom>
        <a:solidFill>
          <a:schemeClr val="bg1"/>
        </a:solidFill>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marL="0" indent="0" algn="l"/>
          <a:r>
            <a:rPr lang="es-CO" sz="1100" b="1">
              <a:solidFill>
                <a:schemeClr val="tx1"/>
              </a:solidFill>
              <a:latin typeface="+mn-lt"/>
              <a:ea typeface="+mn-ea"/>
              <a:cs typeface="+mn-cs"/>
            </a:rPr>
            <a:t>SI</a:t>
          </a:r>
        </a:p>
      </xdr:txBody>
    </xdr:sp>
    <xdr:clientData/>
  </xdr:twoCellAnchor>
  <xdr:twoCellAnchor>
    <xdr:from>
      <xdr:col>91</xdr:col>
      <xdr:colOff>723900</xdr:colOff>
      <xdr:row>25</xdr:row>
      <xdr:rowOff>153248</xdr:rowOff>
    </xdr:from>
    <xdr:to>
      <xdr:col>92</xdr:col>
      <xdr:colOff>612022</xdr:colOff>
      <xdr:row>35</xdr:row>
      <xdr:rowOff>135922</xdr:rowOff>
    </xdr:to>
    <xdr:cxnSp macro="">
      <xdr:nvCxnSpPr>
        <xdr:cNvPr id="275" name="Conector: angular 274">
          <a:extLst>
            <a:ext uri="{FF2B5EF4-FFF2-40B4-BE49-F238E27FC236}">
              <a16:creationId xmlns:a16="http://schemas.microsoft.com/office/drawing/2014/main" id="{5D9D2723-533F-499C-827E-A1E0173C8AD5}"/>
            </a:ext>
          </a:extLst>
        </xdr:cNvPr>
        <xdr:cNvCxnSpPr>
          <a:stCxn id="269" idx="3"/>
          <a:endCxn id="251" idx="1"/>
        </xdr:cNvCxnSpPr>
      </xdr:nvCxnSpPr>
      <xdr:spPr>
        <a:xfrm>
          <a:off x="66608325" y="5401523"/>
          <a:ext cx="650122" cy="1887674"/>
        </a:xfrm>
        <a:prstGeom prst="bentConnector3">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91</xdr:col>
      <xdr:colOff>723900</xdr:colOff>
      <xdr:row>14</xdr:row>
      <xdr:rowOff>147110</xdr:rowOff>
    </xdr:from>
    <xdr:to>
      <xdr:col>92</xdr:col>
      <xdr:colOff>603250</xdr:colOff>
      <xdr:row>25</xdr:row>
      <xdr:rowOff>153248</xdr:rowOff>
    </xdr:to>
    <xdr:cxnSp macro="">
      <xdr:nvCxnSpPr>
        <xdr:cNvPr id="276" name="Conector: angular 275">
          <a:extLst>
            <a:ext uri="{FF2B5EF4-FFF2-40B4-BE49-F238E27FC236}">
              <a16:creationId xmlns:a16="http://schemas.microsoft.com/office/drawing/2014/main" id="{215A099E-C405-44C5-AD8E-089E724A6506}"/>
            </a:ext>
          </a:extLst>
        </xdr:cNvPr>
        <xdr:cNvCxnSpPr>
          <a:stCxn id="269" idx="3"/>
          <a:endCxn id="253" idx="1"/>
        </xdr:cNvCxnSpPr>
      </xdr:nvCxnSpPr>
      <xdr:spPr>
        <a:xfrm flipV="1">
          <a:off x="66608325" y="3204635"/>
          <a:ext cx="641350" cy="2196888"/>
        </a:xfrm>
        <a:prstGeom prst="bentConnector3">
          <a:avLst/>
        </a:prstGeom>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92</xdr:col>
      <xdr:colOff>114300</xdr:colOff>
      <xdr:row>25</xdr:row>
      <xdr:rowOff>32656</xdr:rowOff>
    </xdr:from>
    <xdr:to>
      <xdr:col>92</xdr:col>
      <xdr:colOff>485775</xdr:colOff>
      <xdr:row>26</xdr:row>
      <xdr:rowOff>108856</xdr:rowOff>
    </xdr:to>
    <xdr:sp macro="" textlink="">
      <xdr:nvSpPr>
        <xdr:cNvPr id="277" name="Rectángulo 276">
          <a:extLst>
            <a:ext uri="{FF2B5EF4-FFF2-40B4-BE49-F238E27FC236}">
              <a16:creationId xmlns:a16="http://schemas.microsoft.com/office/drawing/2014/main" id="{A38FEBF6-B955-42BF-A3FC-CA14C8373A1C}"/>
            </a:ext>
          </a:extLst>
        </xdr:cNvPr>
        <xdr:cNvSpPr/>
      </xdr:nvSpPr>
      <xdr:spPr>
        <a:xfrm>
          <a:off x="66760725" y="5280931"/>
          <a:ext cx="371475" cy="266700"/>
        </a:xfrm>
        <a:prstGeom prst="rect">
          <a:avLst/>
        </a:prstGeom>
        <a:solidFill>
          <a:schemeClr val="bg1"/>
        </a:solidFill>
        <a:ln>
          <a:solidFill>
            <a:schemeClr val="accent2">
              <a:lumMod val="75000"/>
            </a:schemeClr>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r>
            <a:rPr lang="es-CO" sz="1100" b="1"/>
            <a:t>NO</a:t>
          </a:r>
        </a:p>
      </xdr:txBody>
    </xdr:sp>
    <xdr:clientData/>
  </xdr:twoCellAnchor>
  <xdr:twoCellAnchor>
    <xdr:from>
      <xdr:col>108</xdr:col>
      <xdr:colOff>422125</xdr:colOff>
      <xdr:row>31</xdr:row>
      <xdr:rowOff>76201</xdr:rowOff>
    </xdr:from>
    <xdr:to>
      <xdr:col>112</xdr:col>
      <xdr:colOff>443725</xdr:colOff>
      <xdr:row>41</xdr:row>
      <xdr:rowOff>62590</xdr:rowOff>
    </xdr:to>
    <xdr:sp macro="" textlink="">
      <xdr:nvSpPr>
        <xdr:cNvPr id="278" name="Rectángulo: esquinas redondeadas 277">
          <a:extLst>
            <a:ext uri="{FF2B5EF4-FFF2-40B4-BE49-F238E27FC236}">
              <a16:creationId xmlns:a16="http://schemas.microsoft.com/office/drawing/2014/main" id="{79B5D9A7-91BD-49BC-95A1-AF6F327647A3}"/>
            </a:ext>
          </a:extLst>
        </xdr:cNvPr>
        <xdr:cNvSpPr/>
      </xdr:nvSpPr>
      <xdr:spPr>
        <a:xfrm>
          <a:off x="76022050" y="6467476"/>
          <a:ext cx="3069600" cy="1891389"/>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El concesionario ejecuta las actividades que se solicitan en el contrato en la fase de operación y mantenimiento, dando cumplimiento además al manual de gestión para el mantenimiento y administración vial integral, además de mantener el nivel de servicio nivel 4 en la vía, cumplimiento además con las obligaciones financieras, ambientales, sociales y prediales</a:t>
          </a:r>
        </a:p>
      </xdr:txBody>
    </xdr:sp>
    <xdr:clientData/>
  </xdr:twoCellAnchor>
  <xdr:twoCellAnchor>
    <xdr:from>
      <xdr:col>108</xdr:col>
      <xdr:colOff>419102</xdr:colOff>
      <xdr:row>20</xdr:row>
      <xdr:rowOff>0</xdr:rowOff>
    </xdr:from>
    <xdr:to>
      <xdr:col>112</xdr:col>
      <xdr:colOff>440268</xdr:colOff>
      <xdr:row>30</xdr:row>
      <xdr:rowOff>163285</xdr:rowOff>
    </xdr:to>
    <xdr:sp macro="" textlink="">
      <xdr:nvSpPr>
        <xdr:cNvPr id="279" name="Rectángulo: esquinas redondeadas 278">
          <a:extLst>
            <a:ext uri="{FF2B5EF4-FFF2-40B4-BE49-F238E27FC236}">
              <a16:creationId xmlns:a16="http://schemas.microsoft.com/office/drawing/2014/main" id="{D4DF054D-2621-42A9-898A-C0E786EC7744}"/>
            </a:ext>
          </a:extLst>
        </xdr:cNvPr>
        <xdr:cNvSpPr/>
      </xdr:nvSpPr>
      <xdr:spPr>
        <a:xfrm>
          <a:off x="76019027" y="4295775"/>
          <a:ext cx="3069166" cy="206828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interventoría dará seguimiento y verificara las actividades que ejecuta el concesionario en la fase de operación y mantenimiento, verificar el cumplimiento además al manual de gestión para el mantenimiento y administración vial integral, además de verificar que se mantenga el nivel de servicio nivel 4 en la vía, cumplimiento además con las obligaciones financieras, ambientales, sociales y prediales por parte del concesionario</a:t>
          </a:r>
        </a:p>
      </xdr:txBody>
    </xdr:sp>
    <xdr:clientData/>
  </xdr:twoCellAnchor>
  <xdr:twoCellAnchor>
    <xdr:from>
      <xdr:col>108</xdr:col>
      <xdr:colOff>473529</xdr:colOff>
      <xdr:row>9</xdr:row>
      <xdr:rowOff>57150</xdr:rowOff>
    </xdr:from>
    <xdr:to>
      <xdr:col>112</xdr:col>
      <xdr:colOff>495129</xdr:colOff>
      <xdr:row>19</xdr:row>
      <xdr:rowOff>98879</xdr:rowOff>
    </xdr:to>
    <xdr:sp macro="" textlink="">
      <xdr:nvSpPr>
        <xdr:cNvPr id="280" name="Rectángulo: esquinas redondeadas 279">
          <a:extLst>
            <a:ext uri="{FF2B5EF4-FFF2-40B4-BE49-F238E27FC236}">
              <a16:creationId xmlns:a16="http://schemas.microsoft.com/office/drawing/2014/main" id="{0D73173E-9EFE-416E-BA24-73B0C85A6DE2}"/>
            </a:ext>
          </a:extLst>
        </xdr:cNvPr>
        <xdr:cNvSpPr/>
      </xdr:nvSpPr>
      <xdr:spPr>
        <a:xfrm>
          <a:off x="76073454" y="2162175"/>
          <a:ext cx="3069600" cy="2041979"/>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La entidad estatal ANI hará seguimiento a la concesión con apoyo de la interventoría a la fase de operación y mantenimiento, verificar el cumplimiento además al manual de gestión para el mantenimiento y administración vial integral, además de verificar que se mantenga el nivel de servicio nivel 4 en la vía, cumplimiento además con las obligaciones financieras, ambientales, sociales y prediales por parte del concesionario</a:t>
          </a:r>
        </a:p>
      </xdr:txBody>
    </xdr:sp>
    <xdr:clientData/>
  </xdr:twoCellAnchor>
  <xdr:twoCellAnchor>
    <xdr:from>
      <xdr:col>107</xdr:col>
      <xdr:colOff>497417</xdr:colOff>
      <xdr:row>14</xdr:row>
      <xdr:rowOff>20865</xdr:rowOff>
    </xdr:from>
    <xdr:to>
      <xdr:col>108</xdr:col>
      <xdr:colOff>473529</xdr:colOff>
      <xdr:row>25</xdr:row>
      <xdr:rowOff>72569</xdr:rowOff>
    </xdr:to>
    <xdr:cxnSp macro="">
      <xdr:nvCxnSpPr>
        <xdr:cNvPr id="281" name="Conector: angular 280">
          <a:extLst>
            <a:ext uri="{FF2B5EF4-FFF2-40B4-BE49-F238E27FC236}">
              <a16:creationId xmlns:a16="http://schemas.microsoft.com/office/drawing/2014/main" id="{1D976C6C-D116-4D7B-8275-57DD0AAF4181}"/>
            </a:ext>
          </a:extLst>
        </xdr:cNvPr>
        <xdr:cNvCxnSpPr>
          <a:stCxn id="267" idx="3"/>
          <a:endCxn id="280" idx="1"/>
        </xdr:cNvCxnSpPr>
      </xdr:nvCxnSpPr>
      <xdr:spPr>
        <a:xfrm flipV="1">
          <a:off x="75335342" y="3078390"/>
          <a:ext cx="738112" cy="2242454"/>
        </a:xfrm>
        <a:prstGeom prst="bentConnector3">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497417</xdr:colOff>
      <xdr:row>25</xdr:row>
      <xdr:rowOff>72569</xdr:rowOff>
    </xdr:from>
    <xdr:to>
      <xdr:col>108</xdr:col>
      <xdr:colOff>422125</xdr:colOff>
      <xdr:row>36</xdr:row>
      <xdr:rowOff>69396</xdr:rowOff>
    </xdr:to>
    <xdr:cxnSp macro="">
      <xdr:nvCxnSpPr>
        <xdr:cNvPr id="282" name="Conector: angular 281">
          <a:extLst>
            <a:ext uri="{FF2B5EF4-FFF2-40B4-BE49-F238E27FC236}">
              <a16:creationId xmlns:a16="http://schemas.microsoft.com/office/drawing/2014/main" id="{6166F9F5-3562-4406-AFF8-4C9C2DDA725D}"/>
            </a:ext>
          </a:extLst>
        </xdr:cNvPr>
        <xdr:cNvCxnSpPr>
          <a:stCxn id="267" idx="3"/>
          <a:endCxn id="278" idx="1"/>
        </xdr:cNvCxnSpPr>
      </xdr:nvCxnSpPr>
      <xdr:spPr>
        <a:xfrm>
          <a:off x="75335342" y="5320844"/>
          <a:ext cx="686708" cy="2092327"/>
        </a:xfrm>
        <a:prstGeom prst="bentConnector3">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497417</xdr:colOff>
      <xdr:row>25</xdr:row>
      <xdr:rowOff>72569</xdr:rowOff>
    </xdr:from>
    <xdr:to>
      <xdr:col>108</xdr:col>
      <xdr:colOff>419102</xdr:colOff>
      <xdr:row>25</xdr:row>
      <xdr:rowOff>81643</xdr:rowOff>
    </xdr:to>
    <xdr:cxnSp macro="">
      <xdr:nvCxnSpPr>
        <xdr:cNvPr id="283" name="Conector recto de flecha 282">
          <a:extLst>
            <a:ext uri="{FF2B5EF4-FFF2-40B4-BE49-F238E27FC236}">
              <a16:creationId xmlns:a16="http://schemas.microsoft.com/office/drawing/2014/main" id="{A69A9BD4-71D1-479F-AE56-F6F7364EAF36}"/>
            </a:ext>
          </a:extLst>
        </xdr:cNvPr>
        <xdr:cNvCxnSpPr>
          <a:stCxn id="267" idx="3"/>
          <a:endCxn id="279" idx="1"/>
        </xdr:cNvCxnSpPr>
      </xdr:nvCxnSpPr>
      <xdr:spPr>
        <a:xfrm>
          <a:off x="75335342" y="5320844"/>
          <a:ext cx="683685" cy="90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112</xdr:col>
      <xdr:colOff>639236</xdr:colOff>
      <xdr:row>32</xdr:row>
      <xdr:rowOff>126093</xdr:rowOff>
    </xdr:from>
    <xdr:to>
      <xdr:col>114</xdr:col>
      <xdr:colOff>522836</xdr:colOff>
      <xdr:row>40</xdr:row>
      <xdr:rowOff>9676</xdr:rowOff>
    </xdr:to>
    <xdr:sp macro="" textlink="">
      <xdr:nvSpPr>
        <xdr:cNvPr id="284" name="Rectángulo: esquinas redondeadas 283">
          <a:extLst>
            <a:ext uri="{FF2B5EF4-FFF2-40B4-BE49-F238E27FC236}">
              <a16:creationId xmlns:a16="http://schemas.microsoft.com/office/drawing/2014/main" id="{05B0B174-2CB9-4F1C-9594-066783D7F5D0}"/>
            </a:ext>
          </a:extLst>
        </xdr:cNvPr>
        <xdr:cNvSpPr/>
      </xdr:nvSpPr>
      <xdr:spPr>
        <a:xfrm>
          <a:off x="79287161" y="6707868"/>
          <a:ext cx="1407600" cy="1407583"/>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Si es necesario tramitar modificaciones, tramites de incumplimiento, garantías</a:t>
          </a:r>
        </a:p>
      </xdr:txBody>
    </xdr:sp>
    <xdr:clientData/>
  </xdr:twoCellAnchor>
  <xdr:twoCellAnchor>
    <xdr:from>
      <xdr:col>112</xdr:col>
      <xdr:colOff>597208</xdr:colOff>
      <xdr:row>21</xdr:row>
      <xdr:rowOff>93125</xdr:rowOff>
    </xdr:from>
    <xdr:to>
      <xdr:col>114</xdr:col>
      <xdr:colOff>480808</xdr:colOff>
      <xdr:row>29</xdr:row>
      <xdr:rowOff>61377</xdr:rowOff>
    </xdr:to>
    <xdr:sp macro="" textlink="">
      <xdr:nvSpPr>
        <xdr:cNvPr id="285" name="Rectángulo: esquinas redondeadas 284">
          <a:extLst>
            <a:ext uri="{FF2B5EF4-FFF2-40B4-BE49-F238E27FC236}">
              <a16:creationId xmlns:a16="http://schemas.microsoft.com/office/drawing/2014/main" id="{13CAE87D-DD22-49DE-A4FE-E00CC124C056}"/>
            </a:ext>
          </a:extLst>
        </xdr:cNvPr>
        <xdr:cNvSpPr/>
      </xdr:nvSpPr>
      <xdr:spPr>
        <a:xfrm>
          <a:off x="79245133" y="4579400"/>
          <a:ext cx="1407600" cy="149225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Realizar seguimiento y verificación a aplicación de modificaciones, incumplimientos, garantías, renovaciones, multas entre otras.</a:t>
          </a:r>
        </a:p>
      </xdr:txBody>
    </xdr:sp>
    <xdr:clientData/>
  </xdr:twoCellAnchor>
  <xdr:twoCellAnchor>
    <xdr:from>
      <xdr:col>112</xdr:col>
      <xdr:colOff>630466</xdr:colOff>
      <xdr:row>10</xdr:row>
      <xdr:rowOff>134711</xdr:rowOff>
    </xdr:from>
    <xdr:to>
      <xdr:col>114</xdr:col>
      <xdr:colOff>514049</xdr:colOff>
      <xdr:row>18</xdr:row>
      <xdr:rowOff>3024</xdr:rowOff>
    </xdr:to>
    <xdr:sp macro="" textlink="">
      <xdr:nvSpPr>
        <xdr:cNvPr id="286" name="Rectángulo: esquinas redondeadas 285">
          <a:extLst>
            <a:ext uri="{FF2B5EF4-FFF2-40B4-BE49-F238E27FC236}">
              <a16:creationId xmlns:a16="http://schemas.microsoft.com/office/drawing/2014/main" id="{56E60DCA-1067-4471-AF85-87B2358F35B8}"/>
            </a:ext>
          </a:extLst>
        </xdr:cNvPr>
        <xdr:cNvSpPr/>
      </xdr:nvSpPr>
      <xdr:spPr>
        <a:xfrm>
          <a:off x="79278391" y="2430236"/>
          <a:ext cx="1407583" cy="1487563"/>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Coordinar modificaciones, multas, incumplimientos y garantías de el concesionario.</a:t>
          </a:r>
        </a:p>
      </xdr:txBody>
    </xdr:sp>
    <xdr:clientData/>
  </xdr:twoCellAnchor>
  <xdr:twoCellAnchor>
    <xdr:from>
      <xdr:col>112</xdr:col>
      <xdr:colOff>440268</xdr:colOff>
      <xdr:row>25</xdr:row>
      <xdr:rowOff>77251</xdr:rowOff>
    </xdr:from>
    <xdr:to>
      <xdr:col>112</xdr:col>
      <xdr:colOff>597208</xdr:colOff>
      <xdr:row>25</xdr:row>
      <xdr:rowOff>81643</xdr:rowOff>
    </xdr:to>
    <xdr:cxnSp macro="">
      <xdr:nvCxnSpPr>
        <xdr:cNvPr id="287" name="Conector recto de flecha 286">
          <a:extLst>
            <a:ext uri="{FF2B5EF4-FFF2-40B4-BE49-F238E27FC236}">
              <a16:creationId xmlns:a16="http://schemas.microsoft.com/office/drawing/2014/main" id="{998FB99C-AF07-4174-9F62-7445811B030F}"/>
            </a:ext>
          </a:extLst>
        </xdr:cNvPr>
        <xdr:cNvCxnSpPr>
          <a:stCxn id="279" idx="3"/>
          <a:endCxn id="285" idx="1"/>
        </xdr:cNvCxnSpPr>
      </xdr:nvCxnSpPr>
      <xdr:spPr>
        <a:xfrm flipV="1">
          <a:off x="79088193" y="5325526"/>
          <a:ext cx="156940" cy="439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115</xdr:col>
      <xdr:colOff>18143</xdr:colOff>
      <xdr:row>22</xdr:row>
      <xdr:rowOff>95249</xdr:rowOff>
    </xdr:from>
    <xdr:to>
      <xdr:col>116</xdr:col>
      <xdr:colOff>663726</xdr:colOff>
      <xdr:row>28</xdr:row>
      <xdr:rowOff>84665</xdr:rowOff>
    </xdr:to>
    <xdr:sp macro="" textlink="">
      <xdr:nvSpPr>
        <xdr:cNvPr id="288" name="Rectángulo: esquinas redondeadas 287">
          <a:extLst>
            <a:ext uri="{FF2B5EF4-FFF2-40B4-BE49-F238E27FC236}">
              <a16:creationId xmlns:a16="http://schemas.microsoft.com/office/drawing/2014/main" id="{CF270ADE-68FF-4B45-8B74-8A1E2890C138}"/>
            </a:ext>
          </a:extLst>
        </xdr:cNvPr>
        <xdr:cNvSpPr/>
      </xdr:nvSpPr>
      <xdr:spPr>
        <a:xfrm>
          <a:off x="80952068" y="4772024"/>
          <a:ext cx="1407583" cy="1132416"/>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Finalizo</a:t>
          </a:r>
          <a:r>
            <a:rPr lang="es-CO" sz="1100" baseline="0">
              <a:solidFill>
                <a:schemeClr val="dk1"/>
              </a:solidFill>
              <a:latin typeface="+mn-lt"/>
              <a:ea typeface="+mn-ea"/>
              <a:cs typeface="+mn-cs"/>
            </a:rPr>
            <a:t> el termino temporal de la concesión especificado en el contrato?</a:t>
          </a:r>
          <a:r>
            <a:rPr lang="es-CO" sz="1100">
              <a:solidFill>
                <a:schemeClr val="dk1"/>
              </a:solidFill>
              <a:latin typeface="+mn-lt"/>
              <a:ea typeface="+mn-ea"/>
              <a:cs typeface="+mn-cs"/>
            </a:rPr>
            <a:t>.</a:t>
          </a:r>
        </a:p>
      </xdr:txBody>
    </xdr:sp>
    <xdr:clientData/>
  </xdr:twoCellAnchor>
  <xdr:twoCellAnchor>
    <xdr:from>
      <xdr:col>114</xdr:col>
      <xdr:colOff>480808</xdr:colOff>
      <xdr:row>25</xdr:row>
      <xdr:rowOff>77251</xdr:rowOff>
    </xdr:from>
    <xdr:to>
      <xdr:col>115</xdr:col>
      <xdr:colOff>18143</xdr:colOff>
      <xdr:row>25</xdr:row>
      <xdr:rowOff>89957</xdr:rowOff>
    </xdr:to>
    <xdr:cxnSp macro="">
      <xdr:nvCxnSpPr>
        <xdr:cNvPr id="289" name="Conector recto de flecha 288">
          <a:extLst>
            <a:ext uri="{FF2B5EF4-FFF2-40B4-BE49-F238E27FC236}">
              <a16:creationId xmlns:a16="http://schemas.microsoft.com/office/drawing/2014/main" id="{2C2CCDEC-3435-4C6A-A576-20ED7F136D4F}"/>
            </a:ext>
          </a:extLst>
        </xdr:cNvPr>
        <xdr:cNvCxnSpPr>
          <a:stCxn id="285" idx="3"/>
          <a:endCxn id="288" idx="1"/>
        </xdr:cNvCxnSpPr>
      </xdr:nvCxnSpPr>
      <xdr:spPr>
        <a:xfrm>
          <a:off x="80652733" y="5325526"/>
          <a:ext cx="299335" cy="1270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112</xdr:col>
      <xdr:colOff>443725</xdr:colOff>
      <xdr:row>36</xdr:row>
      <xdr:rowOff>67885</xdr:rowOff>
    </xdr:from>
    <xdr:to>
      <xdr:col>112</xdr:col>
      <xdr:colOff>639236</xdr:colOff>
      <xdr:row>36</xdr:row>
      <xdr:rowOff>69396</xdr:rowOff>
    </xdr:to>
    <xdr:cxnSp macro="">
      <xdr:nvCxnSpPr>
        <xdr:cNvPr id="290" name="Conector recto de flecha 289">
          <a:extLst>
            <a:ext uri="{FF2B5EF4-FFF2-40B4-BE49-F238E27FC236}">
              <a16:creationId xmlns:a16="http://schemas.microsoft.com/office/drawing/2014/main" id="{A938A1FF-76D0-4731-AAAE-4537578642EE}"/>
            </a:ext>
          </a:extLst>
        </xdr:cNvPr>
        <xdr:cNvCxnSpPr>
          <a:stCxn id="278" idx="3"/>
          <a:endCxn id="284" idx="1"/>
        </xdr:cNvCxnSpPr>
      </xdr:nvCxnSpPr>
      <xdr:spPr>
        <a:xfrm flipV="1">
          <a:off x="79091650" y="7411660"/>
          <a:ext cx="195511" cy="151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112</xdr:col>
      <xdr:colOff>495129</xdr:colOff>
      <xdr:row>14</xdr:row>
      <xdr:rowOff>20865</xdr:rowOff>
    </xdr:from>
    <xdr:to>
      <xdr:col>112</xdr:col>
      <xdr:colOff>630466</xdr:colOff>
      <xdr:row>14</xdr:row>
      <xdr:rowOff>40293</xdr:rowOff>
    </xdr:to>
    <xdr:cxnSp macro="">
      <xdr:nvCxnSpPr>
        <xdr:cNvPr id="291" name="Conector recto de flecha 290">
          <a:extLst>
            <a:ext uri="{FF2B5EF4-FFF2-40B4-BE49-F238E27FC236}">
              <a16:creationId xmlns:a16="http://schemas.microsoft.com/office/drawing/2014/main" id="{79CEE79B-2935-4BFC-B818-76290BD6A167}"/>
            </a:ext>
          </a:extLst>
        </xdr:cNvPr>
        <xdr:cNvCxnSpPr>
          <a:stCxn id="280" idx="3"/>
          <a:endCxn id="286" idx="1"/>
        </xdr:cNvCxnSpPr>
      </xdr:nvCxnSpPr>
      <xdr:spPr>
        <a:xfrm>
          <a:off x="79143054" y="3078390"/>
          <a:ext cx="135337" cy="1942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514049</xdr:colOff>
      <xdr:row>14</xdr:row>
      <xdr:rowOff>40293</xdr:rowOff>
    </xdr:from>
    <xdr:to>
      <xdr:col>115</xdr:col>
      <xdr:colOff>18143</xdr:colOff>
      <xdr:row>25</xdr:row>
      <xdr:rowOff>89957</xdr:rowOff>
    </xdr:to>
    <xdr:cxnSp macro="">
      <xdr:nvCxnSpPr>
        <xdr:cNvPr id="292" name="Conector: angular 291">
          <a:extLst>
            <a:ext uri="{FF2B5EF4-FFF2-40B4-BE49-F238E27FC236}">
              <a16:creationId xmlns:a16="http://schemas.microsoft.com/office/drawing/2014/main" id="{A03DB9E4-50EF-4DEB-8C67-CEADD99E61EA}"/>
            </a:ext>
          </a:extLst>
        </xdr:cNvPr>
        <xdr:cNvCxnSpPr>
          <a:stCxn id="286" idx="3"/>
          <a:endCxn id="288" idx="1"/>
        </xdr:cNvCxnSpPr>
      </xdr:nvCxnSpPr>
      <xdr:spPr>
        <a:xfrm>
          <a:off x="80685974" y="3097818"/>
          <a:ext cx="266094" cy="2240414"/>
        </a:xfrm>
        <a:prstGeom prst="bentConnector3">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522836</xdr:colOff>
      <xdr:row>25</xdr:row>
      <xdr:rowOff>89957</xdr:rowOff>
    </xdr:from>
    <xdr:to>
      <xdr:col>115</xdr:col>
      <xdr:colOff>18143</xdr:colOff>
      <xdr:row>36</xdr:row>
      <xdr:rowOff>67885</xdr:rowOff>
    </xdr:to>
    <xdr:cxnSp macro="">
      <xdr:nvCxnSpPr>
        <xdr:cNvPr id="293" name="Conector: angular 292">
          <a:extLst>
            <a:ext uri="{FF2B5EF4-FFF2-40B4-BE49-F238E27FC236}">
              <a16:creationId xmlns:a16="http://schemas.microsoft.com/office/drawing/2014/main" id="{FABE7852-0C1B-4A61-8415-F286AE7F68D8}"/>
            </a:ext>
          </a:extLst>
        </xdr:cNvPr>
        <xdr:cNvCxnSpPr>
          <a:stCxn id="284" idx="3"/>
          <a:endCxn id="288" idx="1"/>
        </xdr:cNvCxnSpPr>
      </xdr:nvCxnSpPr>
      <xdr:spPr>
        <a:xfrm flipV="1">
          <a:off x="80694761" y="5338232"/>
          <a:ext cx="257307" cy="2073428"/>
        </a:xfrm>
        <a:prstGeom prst="bentConnector3">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663726</xdr:colOff>
      <xdr:row>25</xdr:row>
      <xdr:rowOff>62742</xdr:rowOff>
    </xdr:from>
    <xdr:to>
      <xdr:col>117</xdr:col>
      <xdr:colOff>657682</xdr:colOff>
      <xdr:row>25</xdr:row>
      <xdr:rowOff>89957</xdr:rowOff>
    </xdr:to>
    <xdr:cxnSp macro="">
      <xdr:nvCxnSpPr>
        <xdr:cNvPr id="294" name="Conector recto de flecha 293">
          <a:extLst>
            <a:ext uri="{FF2B5EF4-FFF2-40B4-BE49-F238E27FC236}">
              <a16:creationId xmlns:a16="http://schemas.microsoft.com/office/drawing/2014/main" id="{17487127-998E-44E7-A279-5D0EB9AFEEF6}"/>
            </a:ext>
          </a:extLst>
        </xdr:cNvPr>
        <xdr:cNvCxnSpPr>
          <a:stCxn id="288" idx="3"/>
          <a:endCxn id="295" idx="1"/>
        </xdr:cNvCxnSpPr>
      </xdr:nvCxnSpPr>
      <xdr:spPr>
        <a:xfrm flipV="1">
          <a:off x="82359651" y="5311017"/>
          <a:ext cx="755956" cy="2721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657682</xdr:colOff>
      <xdr:row>22</xdr:row>
      <xdr:rowOff>68034</xdr:rowOff>
    </xdr:from>
    <xdr:to>
      <xdr:col>119</xdr:col>
      <xdr:colOff>541265</xdr:colOff>
      <xdr:row>28</xdr:row>
      <xdr:rowOff>57450</xdr:rowOff>
    </xdr:to>
    <xdr:sp macro="" textlink="">
      <xdr:nvSpPr>
        <xdr:cNvPr id="295" name="Rectángulo: esquinas redondeadas 294">
          <a:extLst>
            <a:ext uri="{FF2B5EF4-FFF2-40B4-BE49-F238E27FC236}">
              <a16:creationId xmlns:a16="http://schemas.microsoft.com/office/drawing/2014/main" id="{608151BD-B129-49D5-A306-5E99D27EC70C}"/>
            </a:ext>
          </a:extLst>
        </xdr:cNvPr>
        <xdr:cNvSpPr/>
      </xdr:nvSpPr>
      <xdr:spPr>
        <a:xfrm>
          <a:off x="83115607" y="4744809"/>
          <a:ext cx="1407583" cy="1132416"/>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Finalizo</a:t>
          </a:r>
          <a:r>
            <a:rPr lang="es-CO" sz="1100" baseline="0">
              <a:solidFill>
                <a:schemeClr val="dk1"/>
              </a:solidFill>
              <a:latin typeface="+mn-lt"/>
              <a:ea typeface="+mn-ea"/>
              <a:cs typeface="+mn-cs"/>
            </a:rPr>
            <a:t> el termino temporal de la concesión especificado en el contrato?</a:t>
          </a:r>
          <a:r>
            <a:rPr lang="es-CO" sz="1100">
              <a:solidFill>
                <a:schemeClr val="dk1"/>
              </a:solidFill>
              <a:latin typeface="+mn-lt"/>
              <a:ea typeface="+mn-ea"/>
              <a:cs typeface="+mn-cs"/>
            </a:rPr>
            <a:t>.</a:t>
          </a:r>
        </a:p>
      </xdr:txBody>
    </xdr:sp>
    <xdr:clientData/>
  </xdr:twoCellAnchor>
  <xdr:twoCellAnchor>
    <xdr:from>
      <xdr:col>117</xdr:col>
      <xdr:colOff>99785</xdr:colOff>
      <xdr:row>24</xdr:row>
      <xdr:rowOff>108857</xdr:rowOff>
    </xdr:from>
    <xdr:to>
      <xdr:col>117</xdr:col>
      <xdr:colOff>471260</xdr:colOff>
      <xdr:row>25</xdr:row>
      <xdr:rowOff>185057</xdr:rowOff>
    </xdr:to>
    <xdr:sp macro="" textlink="">
      <xdr:nvSpPr>
        <xdr:cNvPr id="296" name="Rectángulo 295">
          <a:extLst>
            <a:ext uri="{FF2B5EF4-FFF2-40B4-BE49-F238E27FC236}">
              <a16:creationId xmlns:a16="http://schemas.microsoft.com/office/drawing/2014/main" id="{BDC929B5-27E9-4598-93FF-F7F0AAF6C4EE}"/>
            </a:ext>
          </a:extLst>
        </xdr:cNvPr>
        <xdr:cNvSpPr/>
      </xdr:nvSpPr>
      <xdr:spPr>
        <a:xfrm>
          <a:off x="82557710" y="5166632"/>
          <a:ext cx="371475" cy="266700"/>
        </a:xfrm>
        <a:prstGeom prst="rect">
          <a:avLst/>
        </a:prstGeom>
        <a:solidFill>
          <a:schemeClr val="bg1"/>
        </a:solidFill>
        <a:ln>
          <a:solidFill>
            <a:srgbClr val="FF0000"/>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marL="0" indent="0" algn="l"/>
          <a:r>
            <a:rPr lang="es-CO" sz="1100" b="1">
              <a:solidFill>
                <a:schemeClr val="tx1"/>
              </a:solidFill>
              <a:latin typeface="+mn-lt"/>
              <a:ea typeface="+mn-ea"/>
              <a:cs typeface="+mn-cs"/>
            </a:rPr>
            <a:t>SI</a:t>
          </a:r>
        </a:p>
      </xdr:txBody>
    </xdr:sp>
    <xdr:clientData/>
  </xdr:twoCellAnchor>
  <xdr:twoCellAnchor>
    <xdr:from>
      <xdr:col>108</xdr:col>
      <xdr:colOff>13607</xdr:colOff>
      <xdr:row>25</xdr:row>
      <xdr:rowOff>95251</xdr:rowOff>
    </xdr:from>
    <xdr:to>
      <xdr:col>118</xdr:col>
      <xdr:colOff>599474</xdr:colOff>
      <xdr:row>28</xdr:row>
      <xdr:rowOff>57451</xdr:rowOff>
    </xdr:to>
    <xdr:cxnSp macro="">
      <xdr:nvCxnSpPr>
        <xdr:cNvPr id="297" name="Conector: angular 296">
          <a:extLst>
            <a:ext uri="{FF2B5EF4-FFF2-40B4-BE49-F238E27FC236}">
              <a16:creationId xmlns:a16="http://schemas.microsoft.com/office/drawing/2014/main" id="{47C676AB-B88F-451C-A57D-971DC70B0095}"/>
            </a:ext>
          </a:extLst>
        </xdr:cNvPr>
        <xdr:cNvCxnSpPr>
          <a:stCxn id="295" idx="2"/>
        </xdr:cNvCxnSpPr>
      </xdr:nvCxnSpPr>
      <xdr:spPr>
        <a:xfrm rot="5400000" flipH="1">
          <a:off x="79449616" y="1507442"/>
          <a:ext cx="533700" cy="8205867"/>
        </a:xfrm>
        <a:prstGeom prst="bentConnector4">
          <a:avLst>
            <a:gd name="adj1" fmla="val -483402"/>
            <a:gd name="adj2" fmla="val 100055"/>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541265</xdr:colOff>
      <xdr:row>25</xdr:row>
      <xdr:rowOff>62742</xdr:rowOff>
    </xdr:from>
    <xdr:to>
      <xdr:col>120</xdr:col>
      <xdr:colOff>122466</xdr:colOff>
      <xdr:row>25</xdr:row>
      <xdr:rowOff>67279</xdr:rowOff>
    </xdr:to>
    <xdr:cxnSp macro="">
      <xdr:nvCxnSpPr>
        <xdr:cNvPr id="298" name="Conector recto de flecha 297">
          <a:extLst>
            <a:ext uri="{FF2B5EF4-FFF2-40B4-BE49-F238E27FC236}">
              <a16:creationId xmlns:a16="http://schemas.microsoft.com/office/drawing/2014/main" id="{46214365-1785-468C-9C49-C418581B4E6B}"/>
            </a:ext>
          </a:extLst>
        </xdr:cNvPr>
        <xdr:cNvCxnSpPr>
          <a:stCxn id="295" idx="3"/>
          <a:endCxn id="299" idx="1"/>
        </xdr:cNvCxnSpPr>
      </xdr:nvCxnSpPr>
      <xdr:spPr>
        <a:xfrm>
          <a:off x="84523190" y="5311017"/>
          <a:ext cx="343201" cy="4537"/>
        </a:xfrm>
        <a:prstGeom prst="straightConnector1">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122466</xdr:colOff>
      <xdr:row>22</xdr:row>
      <xdr:rowOff>136070</xdr:rowOff>
    </xdr:from>
    <xdr:to>
      <xdr:col>122</xdr:col>
      <xdr:colOff>6049</xdr:colOff>
      <xdr:row>27</xdr:row>
      <xdr:rowOff>188987</xdr:rowOff>
    </xdr:to>
    <xdr:sp macro="" textlink="">
      <xdr:nvSpPr>
        <xdr:cNvPr id="299" name="Rectángulo: esquinas redondeadas 298">
          <a:extLst>
            <a:ext uri="{FF2B5EF4-FFF2-40B4-BE49-F238E27FC236}">
              <a16:creationId xmlns:a16="http://schemas.microsoft.com/office/drawing/2014/main" id="{7D815600-B44F-49BC-A0B9-CE5CC6CC1D96}"/>
            </a:ext>
          </a:extLst>
        </xdr:cNvPr>
        <xdr:cNvSpPr/>
      </xdr:nvSpPr>
      <xdr:spPr>
        <a:xfrm>
          <a:off x="84866391" y="4812845"/>
          <a:ext cx="1407583" cy="1005417"/>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Iniciar procedimiento de reversión</a:t>
          </a:r>
        </a:p>
      </xdr:txBody>
    </xdr:sp>
    <xdr:clientData/>
  </xdr:twoCellAnchor>
  <xdr:twoCellAnchor>
    <xdr:from>
      <xdr:col>122</xdr:col>
      <xdr:colOff>367395</xdr:colOff>
      <xdr:row>21</xdr:row>
      <xdr:rowOff>176891</xdr:rowOff>
    </xdr:from>
    <xdr:to>
      <xdr:col>124</xdr:col>
      <xdr:colOff>250978</xdr:colOff>
      <xdr:row>28</xdr:row>
      <xdr:rowOff>136072</xdr:rowOff>
    </xdr:to>
    <xdr:sp macro="" textlink="">
      <xdr:nvSpPr>
        <xdr:cNvPr id="300" name="Rectángulo: esquinas redondeadas 299">
          <a:extLst>
            <a:ext uri="{FF2B5EF4-FFF2-40B4-BE49-F238E27FC236}">
              <a16:creationId xmlns:a16="http://schemas.microsoft.com/office/drawing/2014/main" id="{027302E1-E011-4C4C-8132-254697ABEB89}"/>
            </a:ext>
          </a:extLst>
        </xdr:cNvPr>
        <xdr:cNvSpPr/>
      </xdr:nvSpPr>
      <xdr:spPr>
        <a:xfrm>
          <a:off x="86635320" y="4663166"/>
          <a:ext cx="1407583" cy="1292681"/>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Gestionar la devolución de la infraestructura correspondiente a la concesión a  la entidad estatal incluyendo activos</a:t>
          </a:r>
        </a:p>
      </xdr:txBody>
    </xdr:sp>
    <xdr:clientData/>
  </xdr:twoCellAnchor>
  <xdr:twoCellAnchor>
    <xdr:from>
      <xdr:col>124</xdr:col>
      <xdr:colOff>412749</xdr:colOff>
      <xdr:row>22</xdr:row>
      <xdr:rowOff>136071</xdr:rowOff>
    </xdr:from>
    <xdr:to>
      <xdr:col>126</xdr:col>
      <xdr:colOff>296332</xdr:colOff>
      <xdr:row>27</xdr:row>
      <xdr:rowOff>163285</xdr:rowOff>
    </xdr:to>
    <xdr:sp macro="" textlink="">
      <xdr:nvSpPr>
        <xdr:cNvPr id="301" name="Rectángulo: esquinas redondeadas 300">
          <a:extLst>
            <a:ext uri="{FF2B5EF4-FFF2-40B4-BE49-F238E27FC236}">
              <a16:creationId xmlns:a16="http://schemas.microsoft.com/office/drawing/2014/main" id="{E3271B1B-BD4D-481C-A3A5-EACEA826C8C4}"/>
            </a:ext>
          </a:extLst>
        </xdr:cNvPr>
        <xdr:cNvSpPr/>
      </xdr:nvSpPr>
      <xdr:spPr>
        <a:xfrm>
          <a:off x="88204674" y="4812846"/>
          <a:ext cx="1407583" cy="979714"/>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Firma de acta de terminación de la etapa de operación y mantenimiento</a:t>
          </a:r>
        </a:p>
      </xdr:txBody>
    </xdr:sp>
    <xdr:clientData/>
  </xdr:twoCellAnchor>
  <xdr:twoCellAnchor>
    <xdr:from>
      <xdr:col>122</xdr:col>
      <xdr:colOff>6049</xdr:colOff>
      <xdr:row>25</xdr:row>
      <xdr:rowOff>61232</xdr:rowOff>
    </xdr:from>
    <xdr:to>
      <xdr:col>122</xdr:col>
      <xdr:colOff>367395</xdr:colOff>
      <xdr:row>25</xdr:row>
      <xdr:rowOff>67279</xdr:rowOff>
    </xdr:to>
    <xdr:cxnSp macro="">
      <xdr:nvCxnSpPr>
        <xdr:cNvPr id="302" name="Conector recto de flecha 301">
          <a:extLst>
            <a:ext uri="{FF2B5EF4-FFF2-40B4-BE49-F238E27FC236}">
              <a16:creationId xmlns:a16="http://schemas.microsoft.com/office/drawing/2014/main" id="{422E9BD5-4E9C-4801-93E0-45C2C664AF06}"/>
            </a:ext>
          </a:extLst>
        </xdr:cNvPr>
        <xdr:cNvCxnSpPr>
          <a:stCxn id="299" idx="3"/>
          <a:endCxn id="300" idx="1"/>
        </xdr:cNvCxnSpPr>
      </xdr:nvCxnSpPr>
      <xdr:spPr>
        <a:xfrm flipV="1">
          <a:off x="86273974" y="5309507"/>
          <a:ext cx="361346" cy="6047"/>
        </a:xfrm>
        <a:prstGeom prst="straightConnector1">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250978</xdr:colOff>
      <xdr:row>25</xdr:row>
      <xdr:rowOff>54428</xdr:rowOff>
    </xdr:from>
    <xdr:to>
      <xdr:col>124</xdr:col>
      <xdr:colOff>412749</xdr:colOff>
      <xdr:row>25</xdr:row>
      <xdr:rowOff>61232</xdr:rowOff>
    </xdr:to>
    <xdr:cxnSp macro="">
      <xdr:nvCxnSpPr>
        <xdr:cNvPr id="303" name="Conector recto de flecha 302">
          <a:extLst>
            <a:ext uri="{FF2B5EF4-FFF2-40B4-BE49-F238E27FC236}">
              <a16:creationId xmlns:a16="http://schemas.microsoft.com/office/drawing/2014/main" id="{A97CA4D3-7D3E-45FD-BBAF-763EF1B4BFFE}"/>
            </a:ext>
          </a:extLst>
        </xdr:cNvPr>
        <xdr:cNvCxnSpPr>
          <a:stCxn id="300" idx="3"/>
          <a:endCxn id="301" idx="1"/>
        </xdr:cNvCxnSpPr>
      </xdr:nvCxnSpPr>
      <xdr:spPr>
        <a:xfrm flipV="1">
          <a:off x="88042903" y="5302703"/>
          <a:ext cx="161771" cy="6804"/>
        </a:xfrm>
        <a:prstGeom prst="straightConnector1">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126</xdr:col>
      <xdr:colOff>296332</xdr:colOff>
      <xdr:row>25</xdr:row>
      <xdr:rowOff>47626</xdr:rowOff>
    </xdr:from>
    <xdr:to>
      <xdr:col>126</xdr:col>
      <xdr:colOff>485320</xdr:colOff>
      <xdr:row>25</xdr:row>
      <xdr:rowOff>54428</xdr:rowOff>
    </xdr:to>
    <xdr:cxnSp macro="">
      <xdr:nvCxnSpPr>
        <xdr:cNvPr id="304" name="Conector recto de flecha 303">
          <a:extLst>
            <a:ext uri="{FF2B5EF4-FFF2-40B4-BE49-F238E27FC236}">
              <a16:creationId xmlns:a16="http://schemas.microsoft.com/office/drawing/2014/main" id="{6721F616-1F74-48DE-BD9D-186BB978CD56}"/>
            </a:ext>
          </a:extLst>
        </xdr:cNvPr>
        <xdr:cNvCxnSpPr>
          <a:stCxn id="301" idx="3"/>
          <a:endCxn id="305" idx="1"/>
        </xdr:cNvCxnSpPr>
      </xdr:nvCxnSpPr>
      <xdr:spPr>
        <a:xfrm flipV="1">
          <a:off x="89612257" y="5295901"/>
          <a:ext cx="188988" cy="6802"/>
        </a:xfrm>
        <a:prstGeom prst="straightConnector1">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126</xdr:col>
      <xdr:colOff>485320</xdr:colOff>
      <xdr:row>23</xdr:row>
      <xdr:rowOff>40822</xdr:rowOff>
    </xdr:from>
    <xdr:to>
      <xdr:col>128</xdr:col>
      <xdr:colOff>368903</xdr:colOff>
      <xdr:row>27</xdr:row>
      <xdr:rowOff>54429</xdr:rowOff>
    </xdr:to>
    <xdr:sp macro="" textlink="">
      <xdr:nvSpPr>
        <xdr:cNvPr id="305" name="Rectángulo: esquinas redondeadas 304">
          <a:extLst>
            <a:ext uri="{FF2B5EF4-FFF2-40B4-BE49-F238E27FC236}">
              <a16:creationId xmlns:a16="http://schemas.microsoft.com/office/drawing/2014/main" id="{31E80585-A710-4A58-9605-8CA738AB7687}"/>
            </a:ext>
          </a:extLst>
        </xdr:cNvPr>
        <xdr:cNvSpPr/>
      </xdr:nvSpPr>
      <xdr:spPr>
        <a:xfrm>
          <a:off x="89801245" y="4908097"/>
          <a:ext cx="1407583" cy="775607"/>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Liquidación de contrato de fiducia</a:t>
          </a:r>
        </a:p>
      </xdr:txBody>
    </xdr:sp>
    <xdr:clientData/>
  </xdr:twoCellAnchor>
  <xdr:twoCellAnchor>
    <xdr:from>
      <xdr:col>128</xdr:col>
      <xdr:colOff>530680</xdr:colOff>
      <xdr:row>22</xdr:row>
      <xdr:rowOff>40821</xdr:rowOff>
    </xdr:from>
    <xdr:to>
      <xdr:col>130</xdr:col>
      <xdr:colOff>557894</xdr:colOff>
      <xdr:row>28</xdr:row>
      <xdr:rowOff>68036</xdr:rowOff>
    </xdr:to>
    <xdr:sp macro="" textlink="">
      <xdr:nvSpPr>
        <xdr:cNvPr id="306" name="Rectángulo: esquinas redondeadas 305">
          <a:extLst>
            <a:ext uri="{FF2B5EF4-FFF2-40B4-BE49-F238E27FC236}">
              <a16:creationId xmlns:a16="http://schemas.microsoft.com/office/drawing/2014/main" id="{14574403-1904-42B7-9261-356219DB55EB}"/>
            </a:ext>
          </a:extLst>
        </xdr:cNvPr>
        <xdr:cNvSpPr/>
      </xdr:nvSpPr>
      <xdr:spPr>
        <a:xfrm>
          <a:off x="91370605" y="4717596"/>
          <a:ext cx="1551214" cy="1170215"/>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Liquidación de contrato de concesión, interventoría con las respectivas actas</a:t>
          </a:r>
        </a:p>
      </xdr:txBody>
    </xdr:sp>
    <xdr:clientData/>
  </xdr:twoCellAnchor>
  <xdr:twoCellAnchor>
    <xdr:from>
      <xdr:col>128</xdr:col>
      <xdr:colOff>368903</xdr:colOff>
      <xdr:row>25</xdr:row>
      <xdr:rowOff>47626</xdr:rowOff>
    </xdr:from>
    <xdr:to>
      <xdr:col>128</xdr:col>
      <xdr:colOff>530680</xdr:colOff>
      <xdr:row>25</xdr:row>
      <xdr:rowOff>54429</xdr:rowOff>
    </xdr:to>
    <xdr:cxnSp macro="">
      <xdr:nvCxnSpPr>
        <xdr:cNvPr id="307" name="Conector recto de flecha 306">
          <a:extLst>
            <a:ext uri="{FF2B5EF4-FFF2-40B4-BE49-F238E27FC236}">
              <a16:creationId xmlns:a16="http://schemas.microsoft.com/office/drawing/2014/main" id="{5E836507-F282-4F2D-A825-E95982D26056}"/>
            </a:ext>
          </a:extLst>
        </xdr:cNvPr>
        <xdr:cNvCxnSpPr>
          <a:stCxn id="305" idx="3"/>
          <a:endCxn id="306" idx="1"/>
        </xdr:cNvCxnSpPr>
      </xdr:nvCxnSpPr>
      <xdr:spPr>
        <a:xfrm>
          <a:off x="91208828" y="5295901"/>
          <a:ext cx="161777" cy="6803"/>
        </a:xfrm>
        <a:prstGeom prst="straightConnector1">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130</xdr:col>
      <xdr:colOff>743858</xdr:colOff>
      <xdr:row>23</xdr:row>
      <xdr:rowOff>108857</xdr:rowOff>
    </xdr:from>
    <xdr:to>
      <xdr:col>131</xdr:col>
      <xdr:colOff>662216</xdr:colOff>
      <xdr:row>26</xdr:row>
      <xdr:rowOff>176893</xdr:rowOff>
    </xdr:to>
    <xdr:sp macro="" textlink="">
      <xdr:nvSpPr>
        <xdr:cNvPr id="308" name="Rectángulo: esquinas redondeadas 307">
          <a:extLst>
            <a:ext uri="{FF2B5EF4-FFF2-40B4-BE49-F238E27FC236}">
              <a16:creationId xmlns:a16="http://schemas.microsoft.com/office/drawing/2014/main" id="{75E89143-951F-432C-92E0-5D374A0D4D49}"/>
            </a:ext>
          </a:extLst>
        </xdr:cNvPr>
        <xdr:cNvSpPr/>
      </xdr:nvSpPr>
      <xdr:spPr>
        <a:xfrm>
          <a:off x="93107783" y="4976132"/>
          <a:ext cx="680358" cy="639536"/>
        </a:xfrm>
        <a:prstGeom prst="roundRect">
          <a:avLst/>
        </a:prstGeom>
        <a:solidFill>
          <a:srgbClr val="FFCCFF"/>
        </a:solidFill>
        <a:ln>
          <a:solidFill>
            <a:srgbClr val="FF99FF"/>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FIN</a:t>
          </a:r>
        </a:p>
      </xdr:txBody>
    </xdr:sp>
    <xdr:clientData/>
  </xdr:twoCellAnchor>
  <xdr:twoCellAnchor>
    <xdr:from>
      <xdr:col>130</xdr:col>
      <xdr:colOff>557894</xdr:colOff>
      <xdr:row>25</xdr:row>
      <xdr:rowOff>47625</xdr:rowOff>
    </xdr:from>
    <xdr:to>
      <xdr:col>130</xdr:col>
      <xdr:colOff>743858</xdr:colOff>
      <xdr:row>25</xdr:row>
      <xdr:rowOff>54429</xdr:rowOff>
    </xdr:to>
    <xdr:cxnSp macro="">
      <xdr:nvCxnSpPr>
        <xdr:cNvPr id="309" name="Conector recto de flecha 308">
          <a:extLst>
            <a:ext uri="{FF2B5EF4-FFF2-40B4-BE49-F238E27FC236}">
              <a16:creationId xmlns:a16="http://schemas.microsoft.com/office/drawing/2014/main" id="{ED0C3BAF-E661-483C-8CCD-826E31B27428}"/>
            </a:ext>
          </a:extLst>
        </xdr:cNvPr>
        <xdr:cNvCxnSpPr>
          <a:stCxn id="306" idx="3"/>
          <a:endCxn id="308" idx="1"/>
        </xdr:cNvCxnSpPr>
      </xdr:nvCxnSpPr>
      <xdr:spPr>
        <a:xfrm flipV="1">
          <a:off x="92921819" y="5295900"/>
          <a:ext cx="185964" cy="6804"/>
        </a:xfrm>
        <a:prstGeom prst="straightConnector1">
          <a:avLst/>
        </a:prstGeom>
        <a:ln>
          <a:solidFill>
            <a:srgbClr val="7D41B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748394</xdr:colOff>
      <xdr:row>22</xdr:row>
      <xdr:rowOff>58963</xdr:rowOff>
    </xdr:from>
    <xdr:to>
      <xdr:col>64</xdr:col>
      <xdr:colOff>285752</xdr:colOff>
      <xdr:row>29</xdr:row>
      <xdr:rowOff>113392</xdr:rowOff>
    </xdr:to>
    <xdr:sp macro="" textlink="">
      <xdr:nvSpPr>
        <xdr:cNvPr id="310" name="Rectángulo: esquinas redondeadas 309">
          <a:extLst>
            <a:ext uri="{FF2B5EF4-FFF2-40B4-BE49-F238E27FC236}">
              <a16:creationId xmlns:a16="http://schemas.microsoft.com/office/drawing/2014/main" id="{937A047E-78E6-4FCC-8111-7AF852CFD5FF}"/>
            </a:ext>
          </a:extLst>
        </xdr:cNvPr>
        <xdr:cNvSpPr/>
      </xdr:nvSpPr>
      <xdr:spPr>
        <a:xfrm>
          <a:off x="45849269" y="4735738"/>
          <a:ext cx="1061358" cy="1387929"/>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Firma contrato de Operación y mantenimiento fase preoperativa</a:t>
          </a:r>
        </a:p>
      </xdr:txBody>
    </xdr:sp>
    <xdr:clientData/>
  </xdr:twoCellAnchor>
  <xdr:twoCellAnchor>
    <xdr:from>
      <xdr:col>68</xdr:col>
      <xdr:colOff>397935</xdr:colOff>
      <xdr:row>22</xdr:row>
      <xdr:rowOff>158751</xdr:rowOff>
    </xdr:from>
    <xdr:to>
      <xdr:col>69</xdr:col>
      <xdr:colOff>429685</xdr:colOff>
      <xdr:row>28</xdr:row>
      <xdr:rowOff>137584</xdr:rowOff>
    </xdr:to>
    <xdr:sp macro="" textlink="">
      <xdr:nvSpPr>
        <xdr:cNvPr id="311" name="Rectángulo: esquinas redondeadas 310">
          <a:extLst>
            <a:ext uri="{FF2B5EF4-FFF2-40B4-BE49-F238E27FC236}">
              <a16:creationId xmlns:a16="http://schemas.microsoft.com/office/drawing/2014/main" id="{508CA81B-0540-4AE0-A0F7-C06D57AAF5A0}"/>
            </a:ext>
          </a:extLst>
        </xdr:cNvPr>
        <xdr:cNvSpPr/>
      </xdr:nvSpPr>
      <xdr:spPr>
        <a:xfrm>
          <a:off x="49604085" y="4835526"/>
          <a:ext cx="793750" cy="112183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Realizar giros Equity MIN 20%</a:t>
          </a:r>
        </a:p>
      </xdr:txBody>
    </xdr:sp>
    <xdr:clientData/>
  </xdr:twoCellAnchor>
  <xdr:twoCellAnchor>
    <xdr:from>
      <xdr:col>69</xdr:col>
      <xdr:colOff>556684</xdr:colOff>
      <xdr:row>23</xdr:row>
      <xdr:rowOff>52918</xdr:rowOff>
    </xdr:from>
    <xdr:to>
      <xdr:col>70</xdr:col>
      <xdr:colOff>704852</xdr:colOff>
      <xdr:row>28</xdr:row>
      <xdr:rowOff>63501</xdr:rowOff>
    </xdr:to>
    <xdr:sp macro="" textlink="">
      <xdr:nvSpPr>
        <xdr:cNvPr id="312" name="Rectángulo: esquinas redondeadas 311">
          <a:extLst>
            <a:ext uri="{FF2B5EF4-FFF2-40B4-BE49-F238E27FC236}">
              <a16:creationId xmlns:a16="http://schemas.microsoft.com/office/drawing/2014/main" id="{4E90C918-F393-4409-96E9-DEE13A14E66C}"/>
            </a:ext>
          </a:extLst>
        </xdr:cNvPr>
        <xdr:cNvSpPr/>
      </xdr:nvSpPr>
      <xdr:spPr>
        <a:xfrm>
          <a:off x="50524834" y="4920193"/>
          <a:ext cx="910168" cy="96308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Fondeo</a:t>
          </a:r>
          <a:r>
            <a:rPr lang="es-CO" sz="1100" baseline="0">
              <a:solidFill>
                <a:schemeClr val="dk1"/>
              </a:solidFill>
              <a:latin typeface="+mn-lt"/>
              <a:ea typeface="+mn-ea"/>
              <a:cs typeface="+mn-cs"/>
            </a:rPr>
            <a:t> de cuentas de patrimonio autónomo</a:t>
          </a:r>
          <a:endParaRPr lang="es-CO" sz="1100">
            <a:solidFill>
              <a:schemeClr val="dk1"/>
            </a:solidFill>
            <a:latin typeface="+mn-lt"/>
            <a:ea typeface="+mn-ea"/>
            <a:cs typeface="+mn-cs"/>
          </a:endParaRPr>
        </a:p>
      </xdr:txBody>
    </xdr:sp>
    <xdr:clientData/>
  </xdr:twoCellAnchor>
  <xdr:twoCellAnchor>
    <xdr:from>
      <xdr:col>69</xdr:col>
      <xdr:colOff>429685</xdr:colOff>
      <xdr:row>25</xdr:row>
      <xdr:rowOff>148168</xdr:rowOff>
    </xdr:from>
    <xdr:to>
      <xdr:col>69</xdr:col>
      <xdr:colOff>556684</xdr:colOff>
      <xdr:row>25</xdr:row>
      <xdr:rowOff>153460</xdr:rowOff>
    </xdr:to>
    <xdr:cxnSp macro="">
      <xdr:nvCxnSpPr>
        <xdr:cNvPr id="313" name="Conector recto 312">
          <a:extLst>
            <a:ext uri="{FF2B5EF4-FFF2-40B4-BE49-F238E27FC236}">
              <a16:creationId xmlns:a16="http://schemas.microsoft.com/office/drawing/2014/main" id="{9A9BDBB0-F74B-4D9F-88F1-7550832200C0}"/>
            </a:ext>
          </a:extLst>
        </xdr:cNvPr>
        <xdr:cNvCxnSpPr>
          <a:cxnSpLocks/>
          <a:stCxn id="311" idx="3"/>
          <a:endCxn id="312" idx="1"/>
        </xdr:cNvCxnSpPr>
      </xdr:nvCxnSpPr>
      <xdr:spPr>
        <a:xfrm>
          <a:off x="50397835" y="5396443"/>
          <a:ext cx="126999" cy="5292"/>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71</xdr:col>
      <xdr:colOff>69849</xdr:colOff>
      <xdr:row>23</xdr:row>
      <xdr:rowOff>42334</xdr:rowOff>
    </xdr:from>
    <xdr:to>
      <xdr:col>72</xdr:col>
      <xdr:colOff>313266</xdr:colOff>
      <xdr:row>28</xdr:row>
      <xdr:rowOff>52917</xdr:rowOff>
    </xdr:to>
    <xdr:sp macro="" textlink="">
      <xdr:nvSpPr>
        <xdr:cNvPr id="314" name="Rectángulo: esquinas redondeadas 313">
          <a:extLst>
            <a:ext uri="{FF2B5EF4-FFF2-40B4-BE49-F238E27FC236}">
              <a16:creationId xmlns:a16="http://schemas.microsoft.com/office/drawing/2014/main" id="{9FA31900-EC98-4984-8CEB-1912BFF0C908}"/>
            </a:ext>
          </a:extLst>
        </xdr:cNvPr>
        <xdr:cNvSpPr/>
      </xdr:nvSpPr>
      <xdr:spPr>
        <a:xfrm>
          <a:off x="51561999" y="4909609"/>
          <a:ext cx="1005417" cy="96308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Celebrar contratos de diseño y construcción</a:t>
          </a:r>
        </a:p>
      </xdr:txBody>
    </xdr:sp>
    <xdr:clientData/>
  </xdr:twoCellAnchor>
  <xdr:twoCellAnchor>
    <xdr:from>
      <xdr:col>73</xdr:col>
      <xdr:colOff>69858</xdr:colOff>
      <xdr:row>23</xdr:row>
      <xdr:rowOff>31753</xdr:rowOff>
    </xdr:from>
    <xdr:to>
      <xdr:col>74</xdr:col>
      <xdr:colOff>397934</xdr:colOff>
      <xdr:row>28</xdr:row>
      <xdr:rowOff>42336</xdr:rowOff>
    </xdr:to>
    <xdr:sp macro="" textlink="">
      <xdr:nvSpPr>
        <xdr:cNvPr id="315" name="Rectángulo: esquinas redondeadas 314">
          <a:extLst>
            <a:ext uri="{FF2B5EF4-FFF2-40B4-BE49-F238E27FC236}">
              <a16:creationId xmlns:a16="http://schemas.microsoft.com/office/drawing/2014/main" id="{AC06C935-7B80-470B-B0FD-9BAC653C6F6C}"/>
            </a:ext>
          </a:extLst>
        </xdr:cNvPr>
        <xdr:cNvSpPr/>
      </xdr:nvSpPr>
      <xdr:spPr>
        <a:xfrm>
          <a:off x="52771683" y="4899028"/>
          <a:ext cx="1090076" cy="96308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Programación</a:t>
          </a:r>
          <a:r>
            <a:rPr lang="es-CO" sz="1100" baseline="0">
              <a:solidFill>
                <a:schemeClr val="dk1"/>
              </a:solidFill>
              <a:latin typeface="+mn-lt"/>
              <a:ea typeface="+mn-ea"/>
              <a:cs typeface="+mn-cs"/>
            </a:rPr>
            <a:t> y plan de adquisición predial</a:t>
          </a:r>
          <a:endParaRPr lang="es-CO" sz="1100">
            <a:solidFill>
              <a:schemeClr val="dk1"/>
            </a:solidFill>
            <a:latin typeface="+mn-lt"/>
            <a:ea typeface="+mn-ea"/>
            <a:cs typeface="+mn-cs"/>
          </a:endParaRPr>
        </a:p>
      </xdr:txBody>
    </xdr:sp>
    <xdr:clientData/>
  </xdr:twoCellAnchor>
  <xdr:twoCellAnchor>
    <xdr:from>
      <xdr:col>73</xdr:col>
      <xdr:colOff>69858</xdr:colOff>
      <xdr:row>29</xdr:row>
      <xdr:rowOff>31753</xdr:rowOff>
    </xdr:from>
    <xdr:to>
      <xdr:col>74</xdr:col>
      <xdr:colOff>408517</xdr:colOff>
      <xdr:row>34</xdr:row>
      <xdr:rowOff>42336</xdr:rowOff>
    </xdr:to>
    <xdr:sp macro="" textlink="">
      <xdr:nvSpPr>
        <xdr:cNvPr id="316" name="Rectángulo: esquinas redondeadas 315">
          <a:extLst>
            <a:ext uri="{FF2B5EF4-FFF2-40B4-BE49-F238E27FC236}">
              <a16:creationId xmlns:a16="http://schemas.microsoft.com/office/drawing/2014/main" id="{8DE5E8FC-F8C3-4805-ADA8-C9F7C0AA1DBE}"/>
            </a:ext>
          </a:extLst>
        </xdr:cNvPr>
        <xdr:cNvSpPr/>
      </xdr:nvSpPr>
      <xdr:spPr>
        <a:xfrm>
          <a:off x="52771683" y="6042028"/>
          <a:ext cx="1100659" cy="96308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Programación</a:t>
          </a:r>
          <a:r>
            <a:rPr lang="es-CO" sz="1100" baseline="0">
              <a:solidFill>
                <a:schemeClr val="dk1"/>
              </a:solidFill>
              <a:latin typeface="+mn-lt"/>
              <a:ea typeface="+mn-ea"/>
              <a:cs typeface="+mn-cs"/>
            </a:rPr>
            <a:t> y plan de compensación socioeconómica</a:t>
          </a:r>
          <a:endParaRPr lang="es-CO" sz="1100">
            <a:solidFill>
              <a:schemeClr val="dk1"/>
            </a:solidFill>
            <a:latin typeface="+mn-lt"/>
            <a:ea typeface="+mn-ea"/>
            <a:cs typeface="+mn-cs"/>
          </a:endParaRPr>
        </a:p>
      </xdr:txBody>
    </xdr:sp>
    <xdr:clientData/>
  </xdr:twoCellAnchor>
  <xdr:twoCellAnchor>
    <xdr:from>
      <xdr:col>73</xdr:col>
      <xdr:colOff>27525</xdr:colOff>
      <xdr:row>17</xdr:row>
      <xdr:rowOff>52919</xdr:rowOff>
    </xdr:from>
    <xdr:to>
      <xdr:col>74</xdr:col>
      <xdr:colOff>345525</xdr:colOff>
      <xdr:row>22</xdr:row>
      <xdr:rowOff>63502</xdr:rowOff>
    </xdr:to>
    <xdr:sp macro="" textlink="">
      <xdr:nvSpPr>
        <xdr:cNvPr id="317" name="Rectángulo: esquinas redondeadas 316">
          <a:extLst>
            <a:ext uri="{FF2B5EF4-FFF2-40B4-BE49-F238E27FC236}">
              <a16:creationId xmlns:a16="http://schemas.microsoft.com/office/drawing/2014/main" id="{6872DB24-7AE2-4129-BFDC-6CCAF2488F52}"/>
            </a:ext>
          </a:extLst>
        </xdr:cNvPr>
        <xdr:cNvSpPr/>
      </xdr:nvSpPr>
      <xdr:spPr>
        <a:xfrm>
          <a:off x="52729350" y="3777194"/>
          <a:ext cx="1080000" cy="963083"/>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Entrega de Diseño geométrico</a:t>
          </a:r>
          <a:r>
            <a:rPr lang="es-CO" sz="1100" baseline="0">
              <a:solidFill>
                <a:schemeClr val="dk1"/>
              </a:solidFill>
              <a:latin typeface="+mn-lt"/>
              <a:ea typeface="+mn-ea"/>
              <a:cs typeface="+mn-cs"/>
            </a:rPr>
            <a:t> y</a:t>
          </a:r>
          <a:r>
            <a:rPr lang="es-CO" sz="1100">
              <a:solidFill>
                <a:schemeClr val="dk1"/>
              </a:solidFill>
              <a:latin typeface="+mn-lt"/>
              <a:ea typeface="+mn-ea"/>
              <a:cs typeface="+mn-cs"/>
            </a:rPr>
            <a:t> trazado</a:t>
          </a:r>
        </a:p>
      </xdr:txBody>
    </xdr:sp>
    <xdr:clientData/>
  </xdr:twoCellAnchor>
  <xdr:twoCellAnchor>
    <xdr:from>
      <xdr:col>73</xdr:col>
      <xdr:colOff>122464</xdr:colOff>
      <xdr:row>11</xdr:row>
      <xdr:rowOff>113395</xdr:rowOff>
    </xdr:from>
    <xdr:to>
      <xdr:col>74</xdr:col>
      <xdr:colOff>296639</xdr:colOff>
      <xdr:row>15</xdr:row>
      <xdr:rowOff>134562</xdr:rowOff>
    </xdr:to>
    <xdr:sp macro="" textlink="">
      <xdr:nvSpPr>
        <xdr:cNvPr id="318" name="Rectángulo 317">
          <a:extLst>
            <a:ext uri="{FF2B5EF4-FFF2-40B4-BE49-F238E27FC236}">
              <a16:creationId xmlns:a16="http://schemas.microsoft.com/office/drawing/2014/main" id="{08C2B340-27E0-4EB0-BB44-9C012046CF58}"/>
            </a:ext>
          </a:extLst>
        </xdr:cNvPr>
        <xdr:cNvSpPr/>
      </xdr:nvSpPr>
      <xdr:spPr>
        <a:xfrm>
          <a:off x="52824289" y="2599420"/>
          <a:ext cx="936175" cy="830792"/>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Entrega a la interventoría para revisión y aprobación</a:t>
          </a:r>
        </a:p>
      </xdr:txBody>
    </xdr:sp>
    <xdr:clientData/>
  </xdr:twoCellAnchor>
  <xdr:twoCellAnchor>
    <xdr:from>
      <xdr:col>70</xdr:col>
      <xdr:colOff>704852</xdr:colOff>
      <xdr:row>25</xdr:row>
      <xdr:rowOff>142876</xdr:rowOff>
    </xdr:from>
    <xdr:to>
      <xdr:col>71</xdr:col>
      <xdr:colOff>69849</xdr:colOff>
      <xdr:row>25</xdr:row>
      <xdr:rowOff>153460</xdr:rowOff>
    </xdr:to>
    <xdr:cxnSp macro="">
      <xdr:nvCxnSpPr>
        <xdr:cNvPr id="319" name="Conector recto 318">
          <a:extLst>
            <a:ext uri="{FF2B5EF4-FFF2-40B4-BE49-F238E27FC236}">
              <a16:creationId xmlns:a16="http://schemas.microsoft.com/office/drawing/2014/main" id="{7B341320-82E3-4DAC-8CD9-F5DC6C96DC01}"/>
            </a:ext>
          </a:extLst>
        </xdr:cNvPr>
        <xdr:cNvCxnSpPr>
          <a:cxnSpLocks/>
          <a:stCxn id="312" idx="3"/>
          <a:endCxn id="314" idx="1"/>
        </xdr:cNvCxnSpPr>
      </xdr:nvCxnSpPr>
      <xdr:spPr>
        <a:xfrm flipV="1">
          <a:off x="51435002" y="5391151"/>
          <a:ext cx="126997" cy="10584"/>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72</xdr:col>
      <xdr:colOff>313266</xdr:colOff>
      <xdr:row>25</xdr:row>
      <xdr:rowOff>142876</xdr:rowOff>
    </xdr:from>
    <xdr:to>
      <xdr:col>72</xdr:col>
      <xdr:colOff>421822</xdr:colOff>
      <xdr:row>25</xdr:row>
      <xdr:rowOff>149679</xdr:rowOff>
    </xdr:to>
    <xdr:cxnSp macro="">
      <xdr:nvCxnSpPr>
        <xdr:cNvPr id="320" name="Conector recto 319">
          <a:extLst>
            <a:ext uri="{FF2B5EF4-FFF2-40B4-BE49-F238E27FC236}">
              <a16:creationId xmlns:a16="http://schemas.microsoft.com/office/drawing/2014/main" id="{33712CB8-32C8-41E7-BC96-3FC0DB88DCB0}"/>
            </a:ext>
          </a:extLst>
        </xdr:cNvPr>
        <xdr:cNvCxnSpPr>
          <a:cxnSpLocks/>
          <a:stCxn id="314" idx="3"/>
          <a:endCxn id="342" idx="1"/>
        </xdr:cNvCxnSpPr>
      </xdr:nvCxnSpPr>
      <xdr:spPr>
        <a:xfrm>
          <a:off x="52567416" y="5391151"/>
          <a:ext cx="108556" cy="6803"/>
        </a:xfrm>
        <a:prstGeom prst="line">
          <a:avLst/>
        </a:prstGeom>
        <a:ln>
          <a:solidFill>
            <a:srgbClr val="00B0F0"/>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74</xdr:col>
      <xdr:colOff>599016</xdr:colOff>
      <xdr:row>20</xdr:row>
      <xdr:rowOff>179921</xdr:rowOff>
    </xdr:from>
    <xdr:to>
      <xdr:col>76</xdr:col>
      <xdr:colOff>143933</xdr:colOff>
      <xdr:row>30</xdr:row>
      <xdr:rowOff>84669</xdr:rowOff>
    </xdr:to>
    <xdr:sp macro="" textlink="">
      <xdr:nvSpPr>
        <xdr:cNvPr id="321" name="Rectángulo: esquinas redondeadas 320">
          <a:extLst>
            <a:ext uri="{FF2B5EF4-FFF2-40B4-BE49-F238E27FC236}">
              <a16:creationId xmlns:a16="http://schemas.microsoft.com/office/drawing/2014/main" id="{0F00A9C0-1B7F-42CC-8AF1-29DFB5079141}"/>
            </a:ext>
          </a:extLst>
        </xdr:cNvPr>
        <xdr:cNvSpPr/>
      </xdr:nvSpPr>
      <xdr:spPr>
        <a:xfrm>
          <a:off x="54062841" y="4475696"/>
          <a:ext cx="1068917" cy="1809748"/>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Estudios</a:t>
          </a:r>
          <a:r>
            <a:rPr lang="es-CO" sz="1100" baseline="0">
              <a:solidFill>
                <a:schemeClr val="dk1"/>
              </a:solidFill>
              <a:latin typeface="+mn-lt"/>
              <a:ea typeface="+mn-ea"/>
              <a:cs typeface="+mn-cs"/>
            </a:rPr>
            <a:t> de detalle de acuerdo a circular 0013 de 2018 ANI y depas especificados en el contrato</a:t>
          </a:r>
        </a:p>
      </xdr:txBody>
    </xdr:sp>
    <xdr:clientData/>
  </xdr:twoCellAnchor>
  <xdr:twoCellAnchor>
    <xdr:from>
      <xdr:col>68</xdr:col>
      <xdr:colOff>593724</xdr:colOff>
      <xdr:row>46</xdr:row>
      <xdr:rowOff>44450</xdr:rowOff>
    </xdr:from>
    <xdr:to>
      <xdr:col>71</xdr:col>
      <xdr:colOff>466725</xdr:colOff>
      <xdr:row>50</xdr:row>
      <xdr:rowOff>44450</xdr:rowOff>
    </xdr:to>
    <xdr:sp macro="" textlink="">
      <xdr:nvSpPr>
        <xdr:cNvPr id="322" name="Rectángulo: esquinas redondeadas 321">
          <a:extLst>
            <a:ext uri="{FF2B5EF4-FFF2-40B4-BE49-F238E27FC236}">
              <a16:creationId xmlns:a16="http://schemas.microsoft.com/office/drawing/2014/main" id="{FF4E2F53-45C6-4CEF-B94D-282C8AD2A4A8}"/>
            </a:ext>
          </a:extLst>
        </xdr:cNvPr>
        <xdr:cNvSpPr/>
      </xdr:nvSpPr>
      <xdr:spPr>
        <a:xfrm>
          <a:off x="49799874" y="9293225"/>
          <a:ext cx="2159001" cy="762000"/>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Efectuar operación y mantenimiento,</a:t>
          </a:r>
          <a:r>
            <a:rPr lang="es-CO" sz="1100" baseline="0">
              <a:solidFill>
                <a:schemeClr val="dk1"/>
              </a:solidFill>
              <a:latin typeface="+mn-lt"/>
              <a:ea typeface="+mn-ea"/>
              <a:cs typeface="+mn-cs"/>
            </a:rPr>
            <a:t> manteniendo los niveles de servicio</a:t>
          </a:r>
          <a:endParaRPr lang="es-CO" sz="1100">
            <a:solidFill>
              <a:schemeClr val="dk1"/>
            </a:solidFill>
            <a:latin typeface="+mn-lt"/>
            <a:ea typeface="+mn-ea"/>
            <a:cs typeface="+mn-cs"/>
          </a:endParaRPr>
        </a:p>
      </xdr:txBody>
    </xdr:sp>
    <xdr:clientData/>
  </xdr:twoCellAnchor>
  <xdr:twoCellAnchor>
    <xdr:from>
      <xdr:col>76</xdr:col>
      <xdr:colOff>279398</xdr:colOff>
      <xdr:row>10</xdr:row>
      <xdr:rowOff>187325</xdr:rowOff>
    </xdr:from>
    <xdr:to>
      <xdr:col>77</xdr:col>
      <xdr:colOff>502709</xdr:colOff>
      <xdr:row>40</xdr:row>
      <xdr:rowOff>146052</xdr:rowOff>
    </xdr:to>
    <xdr:grpSp>
      <xdr:nvGrpSpPr>
        <xdr:cNvPr id="323" name="Grupo 322">
          <a:extLst>
            <a:ext uri="{FF2B5EF4-FFF2-40B4-BE49-F238E27FC236}">
              <a16:creationId xmlns:a16="http://schemas.microsoft.com/office/drawing/2014/main" id="{0C49DC9C-1894-4526-8379-1BDCF3A0D62D}"/>
            </a:ext>
          </a:extLst>
        </xdr:cNvPr>
        <xdr:cNvGrpSpPr/>
      </xdr:nvGrpSpPr>
      <xdr:grpSpPr>
        <a:xfrm>
          <a:off x="55262461" y="2473325"/>
          <a:ext cx="985311" cy="5768977"/>
          <a:chOff x="68992748" y="1905000"/>
          <a:chExt cx="1185336" cy="5683252"/>
        </a:xfrm>
      </xdr:grpSpPr>
      <xdr:sp macro="" textlink="">
        <xdr:nvSpPr>
          <xdr:cNvPr id="324" name="Rectángulo: esquinas redondeadas 323">
            <a:extLst>
              <a:ext uri="{FF2B5EF4-FFF2-40B4-BE49-F238E27FC236}">
                <a16:creationId xmlns:a16="http://schemas.microsoft.com/office/drawing/2014/main" id="{271F4A1B-588E-E53D-4F42-F8E426E11246}"/>
              </a:ext>
            </a:extLst>
          </xdr:cNvPr>
          <xdr:cNvSpPr/>
        </xdr:nvSpPr>
        <xdr:spPr>
          <a:xfrm>
            <a:off x="69066834" y="3778252"/>
            <a:ext cx="994834" cy="804334"/>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Obtención de licencias ambientales</a:t>
            </a:r>
          </a:p>
        </xdr:txBody>
      </xdr:sp>
      <xdr:sp macro="" textlink="">
        <xdr:nvSpPr>
          <xdr:cNvPr id="325" name="Rectángulo: esquinas redondeadas 324">
            <a:extLst>
              <a:ext uri="{FF2B5EF4-FFF2-40B4-BE49-F238E27FC236}">
                <a16:creationId xmlns:a16="http://schemas.microsoft.com/office/drawing/2014/main" id="{2B1726BA-E867-5FFC-2E79-25CDE2BE3DD2}"/>
              </a:ext>
            </a:extLst>
          </xdr:cNvPr>
          <xdr:cNvSpPr/>
        </xdr:nvSpPr>
        <xdr:spPr>
          <a:xfrm>
            <a:off x="69056251" y="4667252"/>
            <a:ext cx="993600" cy="889001"/>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Efectuar gestión predial</a:t>
            </a:r>
          </a:p>
          <a:p>
            <a:pPr marL="0" indent="0" algn="ctr"/>
            <a:r>
              <a:rPr lang="es-CO" sz="1100">
                <a:solidFill>
                  <a:schemeClr val="dk1"/>
                </a:solidFill>
                <a:latin typeface="+mn-lt"/>
                <a:ea typeface="+mn-ea"/>
                <a:cs typeface="+mn-cs"/>
              </a:rPr>
              <a:t>40%</a:t>
            </a:r>
          </a:p>
        </xdr:txBody>
      </xdr:sp>
      <xdr:sp macro="" textlink="">
        <xdr:nvSpPr>
          <xdr:cNvPr id="326" name="Rectángulo: esquinas redondeadas 325">
            <a:extLst>
              <a:ext uri="{FF2B5EF4-FFF2-40B4-BE49-F238E27FC236}">
                <a16:creationId xmlns:a16="http://schemas.microsoft.com/office/drawing/2014/main" id="{2AC6FEE3-2EE1-4D1C-538C-94AF7620D26F}"/>
              </a:ext>
            </a:extLst>
          </xdr:cNvPr>
          <xdr:cNvSpPr/>
        </xdr:nvSpPr>
        <xdr:spPr>
          <a:xfrm>
            <a:off x="69056250" y="2000250"/>
            <a:ext cx="993600" cy="8096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Inventario de redes, plan de traslado</a:t>
            </a:r>
          </a:p>
        </xdr:txBody>
      </xdr:sp>
      <xdr:sp macro="" textlink="">
        <xdr:nvSpPr>
          <xdr:cNvPr id="327" name="Rectángulo: esquinas redondeadas 326">
            <a:extLst>
              <a:ext uri="{FF2B5EF4-FFF2-40B4-BE49-F238E27FC236}">
                <a16:creationId xmlns:a16="http://schemas.microsoft.com/office/drawing/2014/main" id="{F42A8E4A-732D-36F9-A418-CC0BF14A145D}"/>
              </a:ext>
            </a:extLst>
          </xdr:cNvPr>
          <xdr:cNvSpPr/>
        </xdr:nvSpPr>
        <xdr:spPr>
          <a:xfrm>
            <a:off x="69066834" y="5651501"/>
            <a:ext cx="993600" cy="762000"/>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Plan de obras</a:t>
            </a:r>
          </a:p>
        </xdr:txBody>
      </xdr:sp>
      <xdr:sp macro="" textlink="">
        <xdr:nvSpPr>
          <xdr:cNvPr id="328" name="Rectángulo: esquinas redondeadas 327">
            <a:extLst>
              <a:ext uri="{FF2B5EF4-FFF2-40B4-BE49-F238E27FC236}">
                <a16:creationId xmlns:a16="http://schemas.microsoft.com/office/drawing/2014/main" id="{ABCC7DF3-0E13-E1E6-C25B-436B0AE362E8}"/>
              </a:ext>
            </a:extLst>
          </xdr:cNvPr>
          <xdr:cNvSpPr/>
        </xdr:nvSpPr>
        <xdr:spPr>
          <a:xfrm>
            <a:off x="69045667" y="2879727"/>
            <a:ext cx="993600" cy="771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Estados financieros, auditados</a:t>
            </a:r>
          </a:p>
        </xdr:txBody>
      </xdr:sp>
      <xdr:sp macro="" textlink="">
        <xdr:nvSpPr>
          <xdr:cNvPr id="329" name="Rectángulo: esquinas redondeadas 328">
            <a:extLst>
              <a:ext uri="{FF2B5EF4-FFF2-40B4-BE49-F238E27FC236}">
                <a16:creationId xmlns:a16="http://schemas.microsoft.com/office/drawing/2014/main" id="{AB3DA272-F296-DC74-E9E2-BAAA0AD48416}"/>
              </a:ext>
            </a:extLst>
          </xdr:cNvPr>
          <xdr:cNvSpPr/>
        </xdr:nvSpPr>
        <xdr:spPr>
          <a:xfrm>
            <a:off x="69066835" y="6529917"/>
            <a:ext cx="1037168" cy="941918"/>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indent="0" algn="ctr"/>
            <a:r>
              <a:rPr lang="es-CO" sz="1100">
                <a:solidFill>
                  <a:schemeClr val="dk1"/>
                </a:solidFill>
                <a:latin typeface="+mn-lt"/>
                <a:ea typeface="+mn-ea"/>
                <a:cs typeface="+mn-cs"/>
              </a:rPr>
              <a:t>Colaboración con autoridades de transito</a:t>
            </a:r>
          </a:p>
        </xdr:txBody>
      </xdr:sp>
      <xdr:sp macro="" textlink="">
        <xdr:nvSpPr>
          <xdr:cNvPr id="330" name="Rectángulo 329">
            <a:extLst>
              <a:ext uri="{FF2B5EF4-FFF2-40B4-BE49-F238E27FC236}">
                <a16:creationId xmlns:a16="http://schemas.microsoft.com/office/drawing/2014/main" id="{B6CD85CA-E61B-C4A6-3A51-9AEA4CF748F0}"/>
              </a:ext>
            </a:extLst>
          </xdr:cNvPr>
          <xdr:cNvSpPr/>
        </xdr:nvSpPr>
        <xdr:spPr>
          <a:xfrm>
            <a:off x="68992748" y="1905000"/>
            <a:ext cx="1185336" cy="5683252"/>
          </a:xfrm>
          <a:prstGeom prst="rect">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endParaRPr lang="es-CO" sz="1100"/>
          </a:p>
        </xdr:txBody>
      </xdr:sp>
    </xdr:grpSp>
    <xdr:clientData/>
  </xdr:twoCellAnchor>
  <xdr:twoCellAnchor>
    <xdr:from>
      <xdr:col>76</xdr:col>
      <xdr:colOff>143933</xdr:colOff>
      <xdr:row>25</xdr:row>
      <xdr:rowOff>132295</xdr:rowOff>
    </xdr:from>
    <xdr:to>
      <xdr:col>76</xdr:col>
      <xdr:colOff>279398</xdr:colOff>
      <xdr:row>25</xdr:row>
      <xdr:rowOff>142876</xdr:rowOff>
    </xdr:to>
    <xdr:cxnSp macro="">
      <xdr:nvCxnSpPr>
        <xdr:cNvPr id="331" name="Conector recto 330">
          <a:extLst>
            <a:ext uri="{FF2B5EF4-FFF2-40B4-BE49-F238E27FC236}">
              <a16:creationId xmlns:a16="http://schemas.microsoft.com/office/drawing/2014/main" id="{3A1A9289-8E09-4206-92BE-95F4C3623A5E}"/>
            </a:ext>
          </a:extLst>
        </xdr:cNvPr>
        <xdr:cNvCxnSpPr>
          <a:cxnSpLocks/>
          <a:stCxn id="321" idx="3"/>
          <a:endCxn id="330" idx="1"/>
        </xdr:cNvCxnSpPr>
      </xdr:nvCxnSpPr>
      <xdr:spPr>
        <a:xfrm>
          <a:off x="55131758" y="5380570"/>
          <a:ext cx="135465" cy="10581"/>
        </a:xfrm>
        <a:prstGeom prst="line">
          <a:avLst/>
        </a:prstGeom>
        <a:ln>
          <a:solidFill>
            <a:srgbClr val="00B0F0"/>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68</xdr:col>
      <xdr:colOff>470957</xdr:colOff>
      <xdr:row>5</xdr:row>
      <xdr:rowOff>40821</xdr:rowOff>
    </xdr:from>
    <xdr:to>
      <xdr:col>73</xdr:col>
      <xdr:colOff>0</xdr:colOff>
      <xdr:row>7</xdr:row>
      <xdr:rowOff>231320</xdr:rowOff>
    </xdr:to>
    <xdr:sp macro="" textlink="">
      <xdr:nvSpPr>
        <xdr:cNvPr id="332" name="Rectángulo: esquinas redondeadas 331">
          <a:extLst>
            <a:ext uri="{FF2B5EF4-FFF2-40B4-BE49-F238E27FC236}">
              <a16:creationId xmlns:a16="http://schemas.microsoft.com/office/drawing/2014/main" id="{50C6DDAB-68F7-4A28-8FFB-235DF38A07A6}"/>
            </a:ext>
          </a:extLst>
        </xdr:cNvPr>
        <xdr:cNvSpPr/>
      </xdr:nvSpPr>
      <xdr:spPr>
        <a:xfrm>
          <a:off x="49677107" y="1383846"/>
          <a:ext cx="3024718" cy="533399"/>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s-CO"/>
            <a:t>Hasta no ejecutarse el 100% de los puntos y ser verificados</a:t>
          </a:r>
          <a:r>
            <a:rPr lang="es-CO" baseline="0"/>
            <a:t> y aprobados por la interventoría</a:t>
          </a:r>
          <a:r>
            <a:rPr lang="es-CO"/>
            <a:t> no puede continuar a la fase de construcción</a:t>
          </a:r>
          <a:endParaRPr lang="es-CO" sz="1100"/>
        </a:p>
      </xdr:txBody>
    </xdr:sp>
    <xdr:clientData/>
  </xdr:twoCellAnchor>
  <xdr:twoCellAnchor>
    <xdr:from>
      <xdr:col>71</xdr:col>
      <xdr:colOff>466725</xdr:colOff>
      <xdr:row>26</xdr:row>
      <xdr:rowOff>86387</xdr:rowOff>
    </xdr:from>
    <xdr:to>
      <xdr:col>79</xdr:col>
      <xdr:colOff>636548</xdr:colOff>
      <xdr:row>48</xdr:row>
      <xdr:rowOff>44451</xdr:rowOff>
    </xdr:to>
    <xdr:cxnSp macro="">
      <xdr:nvCxnSpPr>
        <xdr:cNvPr id="333" name="Conector: angular 332">
          <a:extLst>
            <a:ext uri="{FF2B5EF4-FFF2-40B4-BE49-F238E27FC236}">
              <a16:creationId xmlns:a16="http://schemas.microsoft.com/office/drawing/2014/main" id="{056730EB-0EDB-43B6-9FF5-A172C91FD6A5}"/>
            </a:ext>
          </a:extLst>
        </xdr:cNvPr>
        <xdr:cNvCxnSpPr>
          <a:cxnSpLocks/>
          <a:stCxn id="235" idx="2"/>
          <a:endCxn id="322" idx="3"/>
        </xdr:cNvCxnSpPr>
      </xdr:nvCxnSpPr>
      <xdr:spPr>
        <a:xfrm rot="5400000">
          <a:off x="52860092" y="4623945"/>
          <a:ext cx="4149064" cy="5951498"/>
        </a:xfrm>
        <a:prstGeom prst="bentConnector2">
          <a:avLst/>
        </a:prstGeom>
        <a:ln>
          <a:solidFill>
            <a:srgbClr val="00B0F0"/>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80</xdr:col>
      <xdr:colOff>45998</xdr:colOff>
      <xdr:row>25</xdr:row>
      <xdr:rowOff>143536</xdr:rowOff>
    </xdr:from>
    <xdr:to>
      <xdr:col>81</xdr:col>
      <xdr:colOff>136072</xdr:colOff>
      <xdr:row>25</xdr:row>
      <xdr:rowOff>147410</xdr:rowOff>
    </xdr:to>
    <xdr:cxnSp macro="">
      <xdr:nvCxnSpPr>
        <xdr:cNvPr id="334" name="Conector recto 333">
          <a:extLst>
            <a:ext uri="{FF2B5EF4-FFF2-40B4-BE49-F238E27FC236}">
              <a16:creationId xmlns:a16="http://schemas.microsoft.com/office/drawing/2014/main" id="{3793E6BC-5D3B-4586-84FB-7A6F08A45867}"/>
            </a:ext>
          </a:extLst>
        </xdr:cNvPr>
        <xdr:cNvCxnSpPr>
          <a:cxnSpLocks/>
          <a:stCxn id="235" idx="3"/>
          <a:endCxn id="238" idx="1"/>
        </xdr:cNvCxnSpPr>
      </xdr:nvCxnSpPr>
      <xdr:spPr>
        <a:xfrm>
          <a:off x="58081823" y="5391811"/>
          <a:ext cx="318674" cy="3874"/>
        </a:xfrm>
        <a:prstGeom prst="line">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62</xdr:col>
      <xdr:colOff>703030</xdr:colOff>
      <xdr:row>7</xdr:row>
      <xdr:rowOff>158751</xdr:rowOff>
    </xdr:from>
    <xdr:to>
      <xdr:col>78</xdr:col>
      <xdr:colOff>38099</xdr:colOff>
      <xdr:row>9</xdr:row>
      <xdr:rowOff>133350</xdr:rowOff>
    </xdr:to>
    <xdr:sp macro="" textlink="">
      <xdr:nvSpPr>
        <xdr:cNvPr id="335" name="Abrir llave 334">
          <a:extLst>
            <a:ext uri="{FF2B5EF4-FFF2-40B4-BE49-F238E27FC236}">
              <a16:creationId xmlns:a16="http://schemas.microsoft.com/office/drawing/2014/main" id="{A38CC219-C7BB-486A-A56D-98B4B6E0CD9E}"/>
            </a:ext>
          </a:extLst>
        </xdr:cNvPr>
        <xdr:cNvSpPr/>
      </xdr:nvSpPr>
      <xdr:spPr>
        <a:xfrm rot="5400000">
          <a:off x="50999115" y="-3312434"/>
          <a:ext cx="355599" cy="10746019"/>
        </a:xfrm>
        <a:prstGeom prst="leftBrace">
          <a:avLst>
            <a:gd name="adj1" fmla="val 8333"/>
            <a:gd name="adj2" fmla="val 49851"/>
          </a:avLst>
        </a:prstGeom>
      </xdr:spPr>
      <xdr:style>
        <a:lnRef idx="2">
          <a:schemeClr val="accent6"/>
        </a:lnRef>
        <a:fillRef idx="0">
          <a:schemeClr val="accent6"/>
        </a:fillRef>
        <a:effectRef idx="1">
          <a:schemeClr val="accent6"/>
        </a:effectRef>
        <a:fontRef idx="minor">
          <a:schemeClr val="tx1"/>
        </a:fontRef>
      </xdr:style>
      <xdr:txBody>
        <a:bodyPr vertOverflow="clip" horzOverflow="clip" rtlCol="0" anchor="t"/>
        <a:lstStyle/>
        <a:p>
          <a:pPr algn="l"/>
          <a:endParaRPr lang="es-CO" sz="1100"/>
        </a:p>
      </xdr:txBody>
    </xdr:sp>
    <xdr:clientData/>
  </xdr:twoCellAnchor>
  <xdr:twoCellAnchor>
    <xdr:from>
      <xdr:col>62</xdr:col>
      <xdr:colOff>682625</xdr:colOff>
      <xdr:row>9</xdr:row>
      <xdr:rowOff>133350</xdr:rowOff>
    </xdr:from>
    <xdr:to>
      <xdr:col>62</xdr:col>
      <xdr:colOff>703030</xdr:colOff>
      <xdr:row>41</xdr:row>
      <xdr:rowOff>20217</xdr:rowOff>
    </xdr:to>
    <xdr:cxnSp macro="">
      <xdr:nvCxnSpPr>
        <xdr:cNvPr id="336" name="Conector recto 335">
          <a:extLst>
            <a:ext uri="{FF2B5EF4-FFF2-40B4-BE49-F238E27FC236}">
              <a16:creationId xmlns:a16="http://schemas.microsoft.com/office/drawing/2014/main" id="{11CF8A3F-3666-4C67-94A0-3C5FC58C545F}"/>
            </a:ext>
          </a:extLst>
        </xdr:cNvPr>
        <xdr:cNvCxnSpPr>
          <a:stCxn id="335" idx="2"/>
        </xdr:cNvCxnSpPr>
      </xdr:nvCxnSpPr>
      <xdr:spPr>
        <a:xfrm flipH="1">
          <a:off x="45783500" y="2238375"/>
          <a:ext cx="20405" cy="6078117"/>
        </a:xfrm>
        <a:prstGeom prst="line">
          <a:avLst/>
        </a:prstGeom>
        <a:ln>
          <a:prstDash val="lgDash"/>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78</xdr:col>
      <xdr:colOff>0</xdr:colOff>
      <xdr:row>9</xdr:row>
      <xdr:rowOff>129568</xdr:rowOff>
    </xdr:from>
    <xdr:to>
      <xdr:col>78</xdr:col>
      <xdr:colOff>9528</xdr:colOff>
      <xdr:row>41</xdr:row>
      <xdr:rowOff>95250</xdr:rowOff>
    </xdr:to>
    <xdr:cxnSp macro="">
      <xdr:nvCxnSpPr>
        <xdr:cNvPr id="337" name="Conector recto 336">
          <a:extLst>
            <a:ext uri="{FF2B5EF4-FFF2-40B4-BE49-F238E27FC236}">
              <a16:creationId xmlns:a16="http://schemas.microsoft.com/office/drawing/2014/main" id="{71D9ED72-C6D4-4259-9CCF-892B5CA4B18F}"/>
            </a:ext>
          </a:extLst>
        </xdr:cNvPr>
        <xdr:cNvCxnSpPr/>
      </xdr:nvCxnSpPr>
      <xdr:spPr>
        <a:xfrm flipH="1">
          <a:off x="56511825" y="2234593"/>
          <a:ext cx="9528" cy="6156932"/>
        </a:xfrm>
        <a:prstGeom prst="line">
          <a:avLst/>
        </a:prstGeom>
        <a:ln>
          <a:prstDash val="lgDash"/>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55</xdr:col>
      <xdr:colOff>530679</xdr:colOff>
      <xdr:row>25</xdr:row>
      <xdr:rowOff>181427</xdr:rowOff>
    </xdr:from>
    <xdr:to>
      <xdr:col>55</xdr:col>
      <xdr:colOff>684894</xdr:colOff>
      <xdr:row>29</xdr:row>
      <xdr:rowOff>35528</xdr:rowOff>
    </xdr:to>
    <xdr:cxnSp macro="">
      <xdr:nvCxnSpPr>
        <xdr:cNvPr id="338" name="Conector: angular 337">
          <a:extLst>
            <a:ext uri="{FF2B5EF4-FFF2-40B4-BE49-F238E27FC236}">
              <a16:creationId xmlns:a16="http://schemas.microsoft.com/office/drawing/2014/main" id="{8BCB37FC-1BBA-4809-95E1-E8C222DB45F9}"/>
            </a:ext>
          </a:extLst>
        </xdr:cNvPr>
        <xdr:cNvCxnSpPr>
          <a:stCxn id="214" idx="3"/>
          <a:endCxn id="215" idx="1"/>
        </xdr:cNvCxnSpPr>
      </xdr:nvCxnSpPr>
      <xdr:spPr>
        <a:xfrm>
          <a:off x="40916679" y="5429702"/>
          <a:ext cx="154215" cy="616101"/>
        </a:xfrm>
        <a:prstGeom prst="bentConnector3">
          <a:avLst>
            <a:gd name="adj1" fmla="val 50000"/>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55</xdr:col>
      <xdr:colOff>530679</xdr:colOff>
      <xdr:row>22</xdr:row>
      <xdr:rowOff>109616</xdr:rowOff>
    </xdr:from>
    <xdr:to>
      <xdr:col>55</xdr:col>
      <xdr:colOff>687917</xdr:colOff>
      <xdr:row>25</xdr:row>
      <xdr:rowOff>181427</xdr:rowOff>
    </xdr:to>
    <xdr:cxnSp macro="">
      <xdr:nvCxnSpPr>
        <xdr:cNvPr id="339" name="Conector: angular 338">
          <a:extLst>
            <a:ext uri="{FF2B5EF4-FFF2-40B4-BE49-F238E27FC236}">
              <a16:creationId xmlns:a16="http://schemas.microsoft.com/office/drawing/2014/main" id="{8CD13739-F134-477B-93CD-AF774B2FA708}"/>
            </a:ext>
          </a:extLst>
        </xdr:cNvPr>
        <xdr:cNvCxnSpPr>
          <a:stCxn id="214" idx="3"/>
          <a:endCxn id="216" idx="1"/>
        </xdr:cNvCxnSpPr>
      </xdr:nvCxnSpPr>
      <xdr:spPr>
        <a:xfrm flipV="1">
          <a:off x="40916679" y="4786391"/>
          <a:ext cx="157238" cy="643311"/>
        </a:xfrm>
        <a:prstGeom prst="bentConnector3">
          <a:avLst>
            <a:gd name="adj1" fmla="val 50000"/>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57</xdr:col>
      <xdr:colOff>348894</xdr:colOff>
      <xdr:row>25</xdr:row>
      <xdr:rowOff>187098</xdr:rowOff>
    </xdr:from>
    <xdr:to>
      <xdr:col>58</xdr:col>
      <xdr:colOff>296333</xdr:colOff>
      <xdr:row>29</xdr:row>
      <xdr:rowOff>35528</xdr:rowOff>
    </xdr:to>
    <xdr:cxnSp macro="">
      <xdr:nvCxnSpPr>
        <xdr:cNvPr id="340" name="Conector: angular 339">
          <a:extLst>
            <a:ext uri="{FF2B5EF4-FFF2-40B4-BE49-F238E27FC236}">
              <a16:creationId xmlns:a16="http://schemas.microsoft.com/office/drawing/2014/main" id="{4511BAFF-DF43-42FD-B640-E800E6609968}"/>
            </a:ext>
          </a:extLst>
        </xdr:cNvPr>
        <xdr:cNvCxnSpPr>
          <a:cxnSpLocks/>
          <a:stCxn id="215" idx="3"/>
          <a:endCxn id="217" idx="1"/>
        </xdr:cNvCxnSpPr>
      </xdr:nvCxnSpPr>
      <xdr:spPr>
        <a:xfrm flipV="1">
          <a:off x="42258894" y="5435373"/>
          <a:ext cx="318914" cy="610430"/>
        </a:xfrm>
        <a:prstGeom prst="bentConnector3">
          <a:avLst>
            <a:gd name="adj1" fmla="val 50000"/>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57</xdr:col>
      <xdr:colOff>351917</xdr:colOff>
      <xdr:row>22</xdr:row>
      <xdr:rowOff>109616</xdr:rowOff>
    </xdr:from>
    <xdr:to>
      <xdr:col>58</xdr:col>
      <xdr:colOff>296333</xdr:colOff>
      <xdr:row>25</xdr:row>
      <xdr:rowOff>187098</xdr:rowOff>
    </xdr:to>
    <xdr:cxnSp macro="">
      <xdr:nvCxnSpPr>
        <xdr:cNvPr id="341" name="Conector: angular 340">
          <a:extLst>
            <a:ext uri="{FF2B5EF4-FFF2-40B4-BE49-F238E27FC236}">
              <a16:creationId xmlns:a16="http://schemas.microsoft.com/office/drawing/2014/main" id="{AC48AB92-57E5-424D-A500-155D200E545E}"/>
            </a:ext>
          </a:extLst>
        </xdr:cNvPr>
        <xdr:cNvCxnSpPr>
          <a:cxnSpLocks/>
          <a:stCxn id="216" idx="3"/>
          <a:endCxn id="217" idx="1"/>
        </xdr:cNvCxnSpPr>
      </xdr:nvCxnSpPr>
      <xdr:spPr>
        <a:xfrm>
          <a:off x="42261917" y="4786391"/>
          <a:ext cx="315891" cy="648982"/>
        </a:xfrm>
        <a:prstGeom prst="bentConnector3">
          <a:avLst>
            <a:gd name="adj1" fmla="val 50000"/>
          </a:avLst>
        </a:prstGeom>
        <a:ln>
          <a:solidFill>
            <a:srgbClr val="00B0F0"/>
          </a:solidFill>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72</xdr:col>
      <xdr:colOff>421822</xdr:colOff>
      <xdr:row>16</xdr:row>
      <xdr:rowOff>136072</xdr:rowOff>
    </xdr:from>
    <xdr:to>
      <xdr:col>74</xdr:col>
      <xdr:colOff>449035</xdr:colOff>
      <xdr:row>34</xdr:row>
      <xdr:rowOff>163286</xdr:rowOff>
    </xdr:to>
    <xdr:sp macro="" textlink="">
      <xdr:nvSpPr>
        <xdr:cNvPr id="342" name="Rectángulo 341">
          <a:extLst>
            <a:ext uri="{FF2B5EF4-FFF2-40B4-BE49-F238E27FC236}">
              <a16:creationId xmlns:a16="http://schemas.microsoft.com/office/drawing/2014/main" id="{B0F11B67-BDD9-4ABB-AE83-48502A9BE756}"/>
            </a:ext>
          </a:extLst>
        </xdr:cNvPr>
        <xdr:cNvSpPr/>
      </xdr:nvSpPr>
      <xdr:spPr>
        <a:xfrm>
          <a:off x="52675972" y="3669847"/>
          <a:ext cx="1236888" cy="3456214"/>
        </a:xfrm>
        <a:prstGeom prst="rect">
          <a:avLst/>
        </a:prstGeom>
        <a:ln>
          <a:solidFill>
            <a:srgbClr val="00B0F0"/>
          </a:solidFill>
          <a:tailEnd type="none"/>
        </a:ln>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endParaRPr lang="es-CO" sz="1100"/>
        </a:p>
      </xdr:txBody>
    </xdr:sp>
    <xdr:clientData/>
  </xdr:twoCellAnchor>
  <xdr:twoCellAnchor>
    <xdr:from>
      <xdr:col>73</xdr:col>
      <xdr:colOff>590552</xdr:colOff>
      <xdr:row>15</xdr:row>
      <xdr:rowOff>134562</xdr:rowOff>
    </xdr:from>
    <xdr:to>
      <xdr:col>73</xdr:col>
      <xdr:colOff>591911</xdr:colOff>
      <xdr:row>16</xdr:row>
      <xdr:rowOff>136072</xdr:rowOff>
    </xdr:to>
    <xdr:cxnSp macro="">
      <xdr:nvCxnSpPr>
        <xdr:cNvPr id="343" name="Conector recto 342">
          <a:extLst>
            <a:ext uri="{FF2B5EF4-FFF2-40B4-BE49-F238E27FC236}">
              <a16:creationId xmlns:a16="http://schemas.microsoft.com/office/drawing/2014/main" id="{F7BD64CE-6069-4572-92D8-945D3AA90A85}"/>
            </a:ext>
          </a:extLst>
        </xdr:cNvPr>
        <xdr:cNvCxnSpPr>
          <a:cxnSpLocks/>
          <a:stCxn id="342" idx="0"/>
          <a:endCxn id="318" idx="2"/>
        </xdr:cNvCxnSpPr>
      </xdr:nvCxnSpPr>
      <xdr:spPr>
        <a:xfrm flipH="1" flipV="1">
          <a:off x="53292377" y="3430212"/>
          <a:ext cx="1359" cy="239635"/>
        </a:xfrm>
        <a:prstGeom prst="line">
          <a:avLst/>
        </a:prstGeom>
        <a:ln>
          <a:solidFill>
            <a:srgbClr val="00B0F0"/>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74</xdr:col>
      <xdr:colOff>449035</xdr:colOff>
      <xdr:row>25</xdr:row>
      <xdr:rowOff>132295</xdr:rowOff>
    </xdr:from>
    <xdr:to>
      <xdr:col>74</xdr:col>
      <xdr:colOff>599016</xdr:colOff>
      <xdr:row>25</xdr:row>
      <xdr:rowOff>149679</xdr:rowOff>
    </xdr:to>
    <xdr:cxnSp macro="">
      <xdr:nvCxnSpPr>
        <xdr:cNvPr id="344" name="Conector recto 343">
          <a:extLst>
            <a:ext uri="{FF2B5EF4-FFF2-40B4-BE49-F238E27FC236}">
              <a16:creationId xmlns:a16="http://schemas.microsoft.com/office/drawing/2014/main" id="{1EFF4120-80A2-41C6-87C9-77DA835A2D64}"/>
            </a:ext>
          </a:extLst>
        </xdr:cNvPr>
        <xdr:cNvCxnSpPr>
          <a:cxnSpLocks/>
          <a:stCxn id="342" idx="3"/>
          <a:endCxn id="321" idx="1"/>
        </xdr:cNvCxnSpPr>
      </xdr:nvCxnSpPr>
      <xdr:spPr>
        <a:xfrm flipV="1">
          <a:off x="53912860" y="5380570"/>
          <a:ext cx="149981" cy="17384"/>
        </a:xfrm>
        <a:prstGeom prst="line">
          <a:avLst/>
        </a:prstGeom>
        <a:ln>
          <a:solidFill>
            <a:srgbClr val="00B0F0"/>
          </a:solidFill>
          <a:tailEnd type="none"/>
        </a:ln>
      </xdr:spPr>
      <xdr:style>
        <a:lnRef idx="3">
          <a:schemeClr val="accent5"/>
        </a:lnRef>
        <a:fillRef idx="0">
          <a:schemeClr val="accent5"/>
        </a:fillRef>
        <a:effectRef idx="2">
          <a:schemeClr val="accent5"/>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FA93989-F80B-43CB-A733-4B8007987884}" name="MUESTRA_1" displayName="MUESTRA_1" ref="A3:BX34" totalsRowShown="0" headerRowDxfId="298" dataDxfId="297" tableBorderDxfId="296">
  <autoFilter ref="A3:BX34" xr:uid="{EFA93989-F80B-43CB-A733-4B8007987884}"/>
  <tableColumns count="76">
    <tableColumn id="1" xr3:uid="{94156B48-94CE-435D-BBA6-661A84C47ADA}" name="Cont" dataDxfId="295"/>
    <tableColumn id="2" xr3:uid="{A834F6D2-BD18-471A-84EA-2D1BEB426336}" name="Cod Ani" dataDxfId="294"/>
    <tableColumn id="3" xr3:uid="{F60A682F-0B59-40AF-9DC6-FD549827FA81}" name="Núm. de contrato" dataDxfId="293"/>
    <tableColumn id="4" xr3:uid="{3511FAD7-7D76-491E-852A-EEC749EF462F}" name="Nombre concesionaria" dataDxfId="292"/>
    <tableColumn id="5" xr3:uid="{57FB3FFD-CDB2-43C3-88D9-13F087ED4388}" name="Nombre proyecto" dataDxfId="291"/>
    <tableColumn id="6" xr3:uid="{BBC827E1-3DB2-4EAE-BFAC-B557CBC80513}" name="Fase actual" dataDxfId="290"/>
    <tableColumn id="7" xr3:uid="{A48FC7DE-712C-4B62-BB81-F310C04DC0B3}" name="Fecha de firma  del contrato concesión" dataDxfId="289"/>
    <tableColumn id="8" xr3:uid="{49F4F2FD-B974-4895-84EA-008A8734CB0F}" name="Fecha fin del contrato" dataDxfId="288">
      <calculatedColumnFormula>X4+DATE(J4,0,0)</calculatedColumnFormula>
    </tableColumn>
    <tableColumn id="9" xr3:uid="{333429B9-EA83-4B87-905A-136358065040}" name="Longitud concesionada (km)" dataDxfId="287"/>
    <tableColumn id="10" xr3:uid="{9A4B55A2-FBCF-4692-9E7E-10F6A0FF416B}" name="Plazo (años)" dataDxfId="286"/>
    <tableColumn id="11" xr3:uid="{F13C5D2F-5FE3-4834-A41B-F03D1B1999CC}" name="Plazo máximo (años)" dataDxfId="285"/>
    <tableColumn id="22" xr3:uid="{0B7B8147-093F-4FF8-8215-E29E72916878}" name="Duración días" dataDxfId="284">
      <calculatedColumnFormula>+W4+AC4+AI4</calculatedColumnFormula>
    </tableColumn>
    <tableColumn id="12" xr3:uid="{30B350EE-A214-4F05-BF83-913DEDA14876}" name="Segunda calzada nueva (km)" dataDxfId="283"/>
    <tableColumn id="13" xr3:uid="{F339FCF3-1750-48CF-9EBE-FE80FB234181}" name="Calzada sencilla nueva (km)" dataDxfId="282"/>
    <tableColumn id="14" xr3:uid="{D7007139-A11B-49A4-90B8-F4F4AD8075F6}" name="Rehabilitación de vía (Km)" dataDxfId="281"/>
    <tableColumn id="15" xr3:uid="{763C420E-43A0-4CEB-A7EE-8F20877A38B7}" name="Mejoramiento de vía (Km)" dataDxfId="280"/>
    <tableColumn id="16" xr3:uid="{D5813F03-8152-4FAC-B0EF-A29015806705}" name="Intercambiadores /intersecciones (Und)" dataDxfId="279"/>
    <tableColumn id="17" xr3:uid="{432D70C9-CECF-4856-9177-1E0E19522D5C}" name="Puentes (Und)" dataDxfId="278"/>
    <tableColumn id="18" xr3:uid="{0631C8B6-342E-4ABF-8C43-CF7E64759DC8}" name="túneles (Und)" dataDxfId="277"/>
    <tableColumn id="19" xr3:uid="{0A6BD1B8-C0C3-47AE-8721-B466E92A553C}" name="Unidades funcionales" dataDxfId="276"/>
    <tableColumn id="20" xr3:uid="{0EAF7CBD-98F3-41EE-9DFF-B2833F786FCE}" name="Numero de peajes" dataDxfId="275"/>
    <tableColumn id="21" xr3:uid="{CFDD0963-491F-4878-9690-7A0302546178}" name="Peajes con tarifa diferencial" dataDxfId="274"/>
    <tableColumn id="23" xr3:uid="{207ECC08-6182-4A33-B70C-631B91C2BE6A}" name="Duración contractual" dataDxfId="273"/>
    <tableColumn id="24" xr3:uid="{819EBAEB-3D8F-4EFA-B9DE-17EEEEBEF527}" name="Acta inicio real " dataDxfId="272"/>
    <tableColumn id="25" xr3:uid="{098B2184-C19B-4248-8308-47CE2EAD078E}" name="Fecha fin contractual preconstrucción" dataDxfId="271">
      <calculatedColumnFormula>X4+W4</calculatedColumnFormula>
    </tableColumn>
    <tableColumn id="26" xr3:uid="{0C9DF003-62ED-45F2-B398-4AC7117BCD2C}" name="Fecha fin real preconstrucción" dataDxfId="270">
      <calculatedColumnFormula>AD4-1</calculatedColumnFormula>
    </tableColumn>
    <tableColumn id="27" xr3:uid="{2F272ACA-8135-4B79-8A39-075921CDDFF5}" name="Desviación Días preconstrucción" dataDxfId="269">
      <calculatedColumnFormula>Z4-Y4</calculatedColumnFormula>
    </tableColumn>
    <tableColumn id="28" xr3:uid="{672745C1-196B-463D-BE74-B3769B377B3D}" name="%" dataDxfId="268" dataCellStyle="Porcentaje">
      <calculatedColumnFormula>AA4/W4</calculatedColumnFormula>
    </tableColumn>
    <tableColumn id="29" xr3:uid="{E7A7F818-130E-4B03-9E44-04631C724E0E}" name="Duración contractual construcción" dataDxfId="267"/>
    <tableColumn id="30" xr3:uid="{D20A6AD6-5744-4F49-B2DD-5E2A1CF603B0}" name="Acta inicio real  construcción" dataDxfId="266"/>
    <tableColumn id="31" xr3:uid="{4A5C8F0E-D579-41DD-8E37-BCBAEA94FC58}" name="Fin real  construcción" dataDxfId="265">
      <calculatedColumnFormula>+AJ4-1</calculatedColumnFormula>
    </tableColumn>
    <tableColumn id="32" xr3:uid="{00CE3948-FB46-4A0C-BEEA-9A68914BE8CF}" name="Fin contractual  construcción" dataDxfId="264">
      <calculatedColumnFormula>AD4+AC4</calculatedColumnFormula>
    </tableColumn>
    <tableColumn id="33" xr3:uid="{7DD497C4-A06E-44AF-93D9-9C926ED20CD2}" name="Desviación Días Fase construcción " dataDxfId="263">
      <calculatedColumnFormula>AE4-AF4</calculatedColumnFormula>
    </tableColumn>
    <tableColumn id="34" xr3:uid="{36417C8B-F3CD-41E4-BEBA-DC2E587D1E97}" name=" %" dataDxfId="262" dataCellStyle="Porcentaje">
      <calculatedColumnFormula>AG4/AC4</calculatedColumnFormula>
    </tableColumn>
    <tableColumn id="35" xr3:uid="{DB40B686-0643-4C3D-AF94-883B64F0A754}" name="Duración contractual explotación" dataDxfId="261">
      <calculatedColumnFormula>(J4*360)-(W4+AC4)</calculatedColumnFormula>
    </tableColumn>
    <tableColumn id="36" xr3:uid="{E4F7D992-94AE-41D9-9D73-E185E36C4E52}" name="Fecha inicio real explotación" dataDxfId="260"/>
    <tableColumn id="37" xr3:uid="{2CADF5B8-60EA-444C-BB9F-EA0A47AE0621}" name="Fecha fin contractual explotación" dataDxfId="259">
      <calculatedColumnFormula>DATE(YEAR(X4)+J4,MONTH(X4),DAY(X4))</calculatedColumnFormula>
    </tableColumn>
    <tableColumn id="38" xr3:uid="{72B5F76C-CEA5-4796-8B38-626655EEA4A0}" name="Fecha fin real explotación" dataDxfId="258">
      <calculatedColumnFormula>+AK4</calculatedColumnFormula>
    </tableColumn>
    <tableColumn id="39" xr3:uid="{B542541D-B799-4648-A341-7F08524528A3}" name="Duración real explotación" dataDxfId="257">
      <calculatedColumnFormula>AL4-AJ4</calculatedColumnFormula>
    </tableColumn>
    <tableColumn id="40" xr3:uid="{A1853A1C-45CE-474A-9471-BFE3BFFE811D}" name="Desviación Días explotación" dataDxfId="256">
      <calculatedColumnFormula>AM4-AI4</calculatedColumnFormula>
    </tableColumn>
    <tableColumn id="43" xr3:uid="{2E698FF5-564B-4AA7-A2C9-3BCDB335B23B}" name="Interventoría hasta construcción" dataDxfId="255" dataCellStyle="Moneda"/>
    <tableColumn id="44" xr3:uid="{D2CB8507-AAB0-4FFC-9C63-D3163D9E94D2}" name="Interventoría% del contrato" dataDxfId="254" dataCellStyle="Porcentaje">
      <calculatedColumnFormula>AO4/AR4</calculatedColumnFormula>
    </tableColumn>
    <tableColumn id="51" xr3:uid="{3C187F3D-A8A4-4088-AD5E-72CB40D67F3C}" name="Interventoría" dataDxfId="253" dataCellStyle="Porcentaje"/>
    <tableColumn id="45" xr3:uid="{62B53006-7648-46A1-B41C-3303E39FC9C5}" name="Valor contrato" dataDxfId="252" dataCellStyle="Moneda"/>
    <tableColumn id="46" xr3:uid="{46883A4E-4A54-44C3-B708-854B85517780}" name="Valor contrato billones" dataDxfId="251" dataCellStyle="Moneda">
      <calculatedColumnFormula>AR4/1000000000</calculatedColumnFormula>
    </tableColumn>
    <tableColumn id="47" xr3:uid="{0D7B5E3E-6A0C-4016-8138-D62546A32F3B}" name="Vigencia futura aprobada" dataDxfId="250"/>
    <tableColumn id="48" xr3:uid="{33D34AD3-4C30-4432-BECE-20CF8EBC6D75}" name="VPAA Valor Presente de los Aportes ANI" dataDxfId="249"/>
    <tableColumn id="49" xr3:uid="{24E1C625-F56D-4A6B-8E64-F14EB54D28C8}" name="Tasa de descuento" dataDxfId="248" dataCellStyle="Porcentaje"/>
    <tableColumn id="50" xr3:uid="{97E69CAE-B2F1-481E-AC34-3147A894CD4F}" name="Tipo de financiación" dataDxfId="247"/>
    <tableColumn id="52" xr3:uid="{7C971667-AC82-4932-AFB8-5411F68C0787}" name="Tipo de contrato" dataDxfId="246"/>
    <tableColumn id="53" xr3:uid="{6A661572-EE78-446B-B6B9-8BEFE899A214}" name="Iniciativa" dataDxfId="245"/>
    <tableColumn id="54" xr3:uid="{F0072913-89A9-4F83-866E-65E52476910B}" name="Contratante" dataDxfId="244"/>
    <tableColumn id="55" xr3:uid="{8676D6A8-267F-4464-ADB2-CC510A6A5F02}" name="Detalle de proceso SECOP" dataDxfId="243"/>
    <tableColumn id="56" xr3:uid="{02D9CDC0-DFCD-4BBC-9822-8DE458A57E81}" name="Presidente" dataDxfId="242"/>
    <tableColumn id="57" xr3:uid="{425C2F0B-6402-4C11-B0A3-E02BD5216DCF}" name="Of. Económica" dataDxfId="241"/>
    <tableColumn id="58" xr3:uid="{B15F2D6C-9A66-4DF1-AC74-4D586484BA7F}" name="Of. Técnica" dataDxfId="240"/>
    <tableColumn id="59" xr3:uid="{F7333516-B1ED-40B8-8014-E9BCA1BAA63F}" name="Factor Calidad" dataDxfId="239"/>
    <tableColumn id="60" xr3:uid="{B339229E-4AE6-49C4-920F-B295A7358E68}" name="Apoyo Industria Nacional" dataDxfId="238"/>
    <tableColumn id="61" xr3:uid="{08A5672A-D49D-4EA3-9A84-5371F0DE8FD7}" name="Puntaje Total" dataDxfId="237">
      <calculatedColumnFormula>SUM(BC4:BF4)</calculatedColumnFormula>
    </tableColumn>
    <tableColumn id="62" xr3:uid="{A1854867-A5A4-4325-8EFF-D82DCFA65FBD}" name="Precalificación" dataDxfId="236"/>
    <tableColumn id="63" xr3:uid="{9C43D4A7-525A-4A88-9461-8F9D9BEDA44B}" name="Manifestaciones de interés" dataDxfId="235"/>
    <tableColumn id="64" xr3:uid="{C400DB62-D78A-464E-BD35-0BBC3B0FCD15}" name="OTRO-SI" dataDxfId="234"/>
    <tableColumn id="65" xr3:uid="{78999D96-B251-4559-AB57-9330384ABA6E}" name="Eventos eximentes de responsabilidad" dataDxfId="233"/>
    <tableColumn id="66" xr3:uid="{2951C39F-A303-4D3C-8FE2-8985D8F1B23F}" name="Acta ampliación de plazo" dataDxfId="232"/>
    <tableColumn id="67" xr3:uid="{FC7A7CD8-8291-43BB-BEC4-C08F067C5D6D}" name="Acta de suspensión" dataDxfId="231"/>
    <tableColumn id="68" xr3:uid="{AF66B306-5E26-4DC3-9AA3-80E644328B7C}" name="Acuerdo COVID" dataDxfId="230"/>
    <tableColumn id="69" xr3:uid="{64462C04-1B7E-43EE-977C-556FBB0A5570}" name="Prorroga plazo periodo especial" dataDxfId="229"/>
    <tableColumn id="70" xr3:uid="{4161D381-3242-40A6-AD63-3225CB1C77EF}" name="Acta de acuerdo" dataDxfId="228"/>
    <tableColumn id="71" xr3:uid="{EDCA48ED-69C9-4426-8E40-C475EAC19CFF}" name="Modificatoria a acta de acuerdo" dataDxfId="227"/>
    <tableColumn id="72" xr3:uid="{C4C59A8C-949B-47E5-B2F4-C8C95101E6DA}" name="Actas de liquidación" dataDxfId="226"/>
    <tableColumn id="73" xr3:uid="{3879DCF0-75D1-4262-8F82-C6DBC46DC0B2}" name="Acta de reversión y entrega de la infraestructura" dataDxfId="225"/>
    <tableColumn id="74" xr3:uid="{574441A4-2E1B-4D7E-B9C7-84BDC167E07D}" name="Acta de reconocimiento de afectación de ingresos" dataDxfId="224"/>
    <tableColumn id="75" xr3:uid="{E64AA348-58EB-441C-951C-6C176D98FE74}" name="Acta de suspensión de obligación contractual" dataDxfId="223"/>
    <tableColumn id="76" xr3:uid="{D734A023-3796-40FD-8DB0-9E0972570481}" name="Resolución proceso sancionatorio" dataDxfId="222"/>
    <tableColumn id="77" xr3:uid="{2E649CCA-3C92-470C-8293-678757179E2A}" name="Acta de ocurrencia de causal de terminación anticipada" dataDxfId="221"/>
    <tableColumn id="78" xr3:uid="{B5EB4FBF-C604-4C49-B43E-11C5C9F3C76C}" name="participación empresas internacionales" dataDxfId="2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B4EEACF-24D2-4F96-9B80-4A5027CD9FCE}" name="Tabla3" displayName="Tabla3" ref="A4:AO36" totalsRowShown="0" headerRowDxfId="219" dataDxfId="217" headerRowBorderDxfId="218" tableBorderDxfId="216">
  <autoFilter ref="A4:AO36" xr:uid="{8B4EEACF-24D2-4F96-9B80-4A5027CD9FCE}"/>
  <tableColumns count="41">
    <tableColumn id="1" xr3:uid="{719D5000-4745-4684-BFBA-79708122412B}" name="Columna1" dataDxfId="215"/>
    <tableColumn id="2" xr3:uid="{4DCF13B6-5E64-4928-AA4C-943B2307EFDB}" name="Columna2" dataDxfId="214"/>
    <tableColumn id="3" xr3:uid="{FA3EC99B-4677-4373-A97C-3BC695A4F8FB}" name="Columna3" dataDxfId="213"/>
    <tableColumn id="4" xr3:uid="{E783EF9A-6C2D-4D6E-979A-3FA868AB08F7}" name="Columna4" dataDxfId="212"/>
    <tableColumn id="5" xr3:uid="{C3C101C3-C1F1-4CE8-8BEF-BEB5861F052A}" name="Columna5" dataDxfId="211"/>
    <tableColumn id="6" xr3:uid="{26B85F2A-DCA8-4138-A89B-A5B3E1A7ACE4}" name="Columna6" dataDxfId="210"/>
    <tableColumn id="7" xr3:uid="{E67AB691-7654-4307-A28C-65DC72F626D0}" name="Columna7" dataDxfId="209"/>
    <tableColumn id="8" xr3:uid="{A00706EA-C48B-407E-8CC7-2969ABD4B1BF}" name="Columna8" dataDxfId="208"/>
    <tableColumn id="9" xr3:uid="{B4309532-4AF8-4161-980D-B64895F56506}" name="Columna9" dataDxfId="207"/>
    <tableColumn id="10" xr3:uid="{F353BD08-2F2E-43E8-842F-B7123098303A}" name="Columna10" dataDxfId="206"/>
    <tableColumn id="11" xr3:uid="{9B494FCA-6354-405F-8589-49EE69032EE9}" name="Columna11" dataDxfId="205"/>
    <tableColumn id="12" xr3:uid="{8CF4EA9A-CBDD-4569-A643-6D67E2937CA1}" name="Columna12" dataDxfId="204"/>
    <tableColumn id="13" xr3:uid="{968B1D18-8D97-4C7E-8301-F83CBBE8670D}" name="Columna13" dataDxfId="203"/>
    <tableColumn id="14" xr3:uid="{5DED198B-D189-4FFC-8FE7-BA1836156510}" name="Columna14" dataDxfId="202"/>
    <tableColumn id="15" xr3:uid="{123F3490-F239-413F-8B1C-43FA519DA6C3}" name="Columna15" dataDxfId="201"/>
    <tableColumn id="16" xr3:uid="{C2E54A9B-9694-4A8E-A87C-80C330225BB8}" name="Columna16" dataDxfId="200"/>
    <tableColumn id="17" xr3:uid="{77250A5B-A841-488E-ADB3-23DB697E6D49}" name="Columna17" dataDxfId="199"/>
    <tableColumn id="18" xr3:uid="{53DBC68B-61BB-4DA7-83D0-E93200057832}" name="Columna18" dataDxfId="198"/>
    <tableColumn id="19" xr3:uid="{E16E79F0-14DD-4E62-BDC4-8A26B88BD61B}" name="Columna19" dataDxfId="197"/>
    <tableColumn id="20" xr3:uid="{4F27959B-C982-401D-A8E4-43335A6D874E}" name="Columna20" dataDxfId="196"/>
    <tableColumn id="21" xr3:uid="{3CE25551-41EF-42DC-8B93-A73763CD106A}" name="Columna21" dataDxfId="195" dataCellStyle="Hipervínculo"/>
    <tableColumn id="22" xr3:uid="{8C5D683E-68B3-46EE-A114-30233B25F9A7}" name="Columna22" dataDxfId="194"/>
    <tableColumn id="23" xr3:uid="{5E68E905-3E31-4463-8571-547E9C679A44}" name="Columna23" dataDxfId="193"/>
    <tableColumn id="24" xr3:uid="{4B5EAAD2-581A-4A71-8C01-A4AD35F0998D}" name="Columna24" dataDxfId="192"/>
    <tableColumn id="25" xr3:uid="{232076F1-ECF9-461B-8DF0-FF7B9B6A5D2E}" name="Columna25" dataDxfId="191"/>
    <tableColumn id="26" xr3:uid="{78715CC5-BEBC-42F8-9C74-60F87C23A4B2}" name="Columna26" dataDxfId="190"/>
    <tableColumn id="27" xr3:uid="{3DE4461D-B701-4A9D-B4CD-EBF5BBFDE4D9}" name="Columna27" dataDxfId="189"/>
    <tableColumn id="28" xr3:uid="{5C6D9990-D237-4502-A1B6-5CC4F9EFE979}" name="Columna28" dataDxfId="188"/>
    <tableColumn id="29" xr3:uid="{58F5EA60-E90E-413F-94E8-E0F1196D0B83}" name="Columna29" dataDxfId="187"/>
    <tableColumn id="30" xr3:uid="{28303D8E-8B2E-4664-925D-4BD9A59FF7E3}" name="Columna30" dataDxfId="186"/>
    <tableColumn id="31" xr3:uid="{888F1111-F741-4934-A134-018D95F5933E}" name="Columna31" dataDxfId="185"/>
    <tableColumn id="32" xr3:uid="{5E1C84F5-4CF3-44B3-B732-FC2D17538F70}" name="Columna32"/>
    <tableColumn id="33" xr3:uid="{6E801547-F5AA-4D63-BB8E-C271A46BE0EA}" name="Columna33" dataDxfId="184"/>
    <tableColumn id="34" xr3:uid="{8C6C8333-5E98-4A1B-BC11-648223A59354}" name="Columna34" dataDxfId="183"/>
    <tableColumn id="35" xr3:uid="{C8BA30C3-0A72-4124-A6A2-6B152048DE6F}" name="Columna35" dataDxfId="182"/>
    <tableColumn id="36" xr3:uid="{C7D3337E-B560-4911-B091-00E129CC37AB}" name="Columna36" dataDxfId="181"/>
    <tableColumn id="37" xr3:uid="{85C32AC0-F8F2-493E-B69D-BD8090209283}" name="Columna37" dataDxfId="180"/>
    <tableColumn id="38" xr3:uid="{A4161315-475F-4BE0-804A-DD51771DAB8E}" name="Columna38" dataDxfId="179"/>
    <tableColumn id="39" xr3:uid="{4DA3624A-B8D3-4EA1-9FFE-1FE0712561EE}" name="Columna39" dataDxfId="178"/>
    <tableColumn id="40" xr3:uid="{679519D3-13A2-4365-B403-27D52D96C53A}" name="Columna40" dataDxfId="177"/>
    <tableColumn id="41" xr3:uid="{1D458D64-EA02-41B7-A5B4-422E33B6AE30}" name="Columna41" dataDxfId="17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85B419-C7F6-4B8D-BAFF-A768F96BA199}" name="Tabla1" displayName="Tabla1" ref="A2:CR162" totalsRowShown="0" headerRowDxfId="175" dataDxfId="173" headerRowBorderDxfId="174" tableBorderDxfId="172" totalsRowBorderDxfId="171">
  <autoFilter ref="A2:CR162" xr:uid="{A385B419-C7F6-4B8D-BAFF-A768F96BA199}"/>
  <tableColumns count="96">
    <tableColumn id="1" xr3:uid="{63554468-F0E1-4B0D-B9B2-A283BE1ADFBA}" name="Contrato" dataDxfId="170"/>
    <tableColumn id="2" xr3:uid="{F6BABDBA-23A4-4A69-8E6C-B2CF4B7F5217}" name="Ítem" dataDxfId="169"/>
    <tableColumn id="3" xr3:uid="{C367AB1A-5D73-47CC-9DA6-BB4170935F6A}" name="Concesionaria" dataDxfId="168" dataCellStyle="Hipervínculo"/>
    <tableColumn id="4" xr3:uid="{93312779-8C04-46FD-AFDE-0A9FBF0DB7B4}" name="Tipo de contrato" dataDxfId="167"/>
    <tableColumn id="5" xr3:uid="{8BDA65EE-6CA2-4682-B65D-2A8F964B42BE}" name="Tipo" dataDxfId="166"/>
    <tableColumn id="6" xr3:uid="{6A3EEDB8-7818-4110-9C91-B8EDA5042943}" name="Num" dataDxfId="165"/>
    <tableColumn id="7" xr3:uid="{0C233A71-224A-4D17-9525-92EE45A21428}" name="Fecha acta de inicio" dataDxfId="164"/>
    <tableColumn id="8" xr3:uid="{B82AAA04-0942-4029-9D20-CB12267CEAB0}" name="Fin de contrato" dataDxfId="163"/>
    <tableColumn id="9" xr3:uid="{1D1F207B-8E7B-4BF4-AD79-C6F03EE7E889}" name="Long (km)" dataDxfId="162"/>
    <tableColumn id="10" xr3:uid="{02BDE9D0-1361-4FE3-8630-C99A8A30DC64}" name="Plazo (años)" dataDxfId="161"/>
    <tableColumn id="11" xr3:uid="{A6D281A4-6482-4D3E-877F-6A9C64916E47}" name="Núm.. de peajes" dataDxfId="160"/>
    <tableColumn id="12" xr3:uid="{B5A8C07F-8082-4ED7-BCBF-48B07AB3AD90}" name="Valor del contrato" dataDxfId="159" dataCellStyle="Moneda"/>
    <tableColumn id="13" xr3:uid="{2BF1F1F1-29F4-4B9F-AB9D-1FF4FC21434B}" name="Construcción" dataDxfId="158" dataCellStyle="Moneda"/>
    <tableColumn id="14" xr3:uid="{58DCC827-201A-4BE1-961E-8E7CEBC0EF62}" name="Operación" dataDxfId="157" dataCellStyle="Moneda"/>
    <tableColumn id="15" xr3:uid="{61A02B5A-AA3B-45EB-B132-CF69FEB7C247}" name="Adición de plazo fase de preconstrucción (Días)" dataDxfId="156" dataCellStyle="Moneda"/>
    <tableColumn id="16" xr3:uid="{488EE092-26FB-40D3-82C0-10B248F281A9}" name="Adición de plazo fase de construcción" dataDxfId="155" dataCellStyle="Moneda"/>
    <tableColumn id="17" xr3:uid="{4A6C4B63-0CC9-4DEA-B688-9CF919293C8D}" name="Observaciones" dataDxfId="154" dataCellStyle="Moneda"/>
    <tableColumn id="18" xr3:uid="{C6B7024C-7A00-4E4B-B31B-7D89E09C018A}" name="Contrato parte general y especial" dataDxfId="153"/>
    <tableColumn id="19" xr3:uid="{C17807FF-F0BB-48BD-88F8-122022E0FCFB}" name="Apéndices técnicos" dataDxfId="152"/>
    <tableColumn id="20" xr3:uid="{FA95F610-958F-4876-A9A5-714DC9136A69}" name="Apéndice financiero" dataDxfId="151"/>
    <tableColumn id="21" xr3:uid="{99B8E1AC-5267-493B-916F-43A0D84D4D11}" name="Plazo contractual" dataDxfId="150"/>
    <tableColumn id="22" xr3:uid="{F75C409D-9BEF-46FB-B457-634F41F02E9F}" name="Valor del contrato2" dataDxfId="149"/>
    <tableColumn id="23" xr3:uid="{563158FA-2337-4341-A929-1105A8A04ED8}" name="Obras contratadas" dataDxfId="148"/>
    <tableColumn id="24" xr3:uid="{D57EB451-194F-412C-A543-1490D392E000}" name="Plazos actividades" dataDxfId="147"/>
    <tableColumn id="25" xr3:uid="{8784635C-F96D-456B-941D-2BA9B8D7136E}" name="Plazo general contractual" dataDxfId="146"/>
    <tableColumn id="26" xr3:uid="{CE30E1E7-5B66-44B5-9908-1756E417D560}" name="Plazo fase de preconstrucción" dataDxfId="145"/>
    <tableColumn id="27" xr3:uid="{87D2C3CA-580C-4A0B-9658-4CC59466248C}" name="Plazo fase de construcción" dataDxfId="144"/>
    <tableColumn id="28" xr3:uid="{525B6CDE-5DF2-4D13-B8E0-B0F9F5B30755}" name="Plazo fase de eXplotación" dataDxfId="143"/>
    <tableColumn id="29" xr3:uid="{E77DB78C-C455-422F-9283-1930F931453E}" name="Técnica" dataDxfId="142"/>
    <tableColumn id="30" xr3:uid="{AB78671B-BF52-44C2-848E-FC72DE2D7EF0}" name="Procedimientos" dataDxfId="141"/>
    <tableColumn id="31" xr3:uid="{77D03E23-72FE-4469-ACAA-2F5F348F91C2}" name="Financiera" dataDxfId="140"/>
    <tableColumn id="32" xr3:uid="{29A92AB9-00A5-4649-9D5B-095F693E1F80}" name="Social" dataDxfId="139"/>
    <tableColumn id="33" xr3:uid="{52F689F0-3816-45CB-B169-C95BDFE33E83}" name="Ambiental" dataDxfId="138"/>
    <tableColumn id="34" xr3:uid="{6375AF85-1C6E-42D9-AB78-1143BCF1F081}" name="Predial" dataDxfId="137"/>
    <tableColumn id="35" xr3:uid="{54B119B5-33C4-42B9-BAB1-07C46419D785}" name="Concesionario" dataDxfId="136"/>
    <tableColumn id="36" xr3:uid="{95855FD5-65A4-45E6-B95A-391832E232D9}" name="ANI" dataDxfId="135"/>
    <tableColumn id="37" xr3:uid="{E5B33C1C-E087-4817-9F03-126E0EE28D2E}" name="Concesionario3" dataDxfId="134"/>
    <tableColumn id="38" xr3:uid="{396EC7C4-E129-45A2-8EFA-4F10452D170B}" name="ANI4" dataDxfId="133"/>
    <tableColumn id="39" xr3:uid="{839A97C9-AC87-4D1B-97F1-077E7AD61CEE}" name="Amigable componedor" dataDxfId="132"/>
    <tableColumn id="40" xr3:uid="{C91AC6E4-9652-439D-9C33-E804889D95EC}" name="Entrega de bienes a la policía" dataDxfId="131"/>
    <tableColumn id="41" xr3:uid="{5B71E358-0AE3-4D97-9989-9EA46CE1C007}" name="Sesión de recursos" dataDxfId="130"/>
    <tableColumn id="42" xr3:uid="{E57783F7-5B49-4705-8FDA-6CEE4E84A439}" name="Plazo de cura" dataDxfId="129"/>
    <tableColumn id="43" xr3:uid="{18E90F35-AAA7-46F1-8D92-4CC2E4251FD9}" name="Evento eximente" dataDxfId="128"/>
    <tableColumn id="44" xr3:uid="{416BB049-0C7A-429F-8A04-04D67BCA8A69}" name="COVID 19" dataDxfId="127"/>
    <tableColumn id="45" xr3:uid="{A1E0559A-F963-4CE1-A127-0E905ED2036C}" name="Reconocimiento económico" dataDxfId="126"/>
    <tableColumn id="46" xr3:uid="{1D8ED0FB-5A4F-4730-AE07-E38C657A3B47}" name="Orden publico" dataDxfId="125"/>
    <tableColumn id="47" xr3:uid="{2F67557A-1E95-4AA2-96A6-60CEC60FB582}" name="procedimiento verificación UF" dataDxfId="124"/>
    <tableColumn id="48" xr3:uid="{173A91B0-E81F-46AA-9154-42968CF03FA6}" name="Modificación accionaria" dataDxfId="123"/>
    <tableColumn id="49" xr3:uid="{819E8B16-7396-40B9-923E-C2516E0CA64B}" name="Tribunal de Arbitramento" dataDxfId="122"/>
    <tableColumn id="50" xr3:uid="{053E84B5-CF09-4328-B448-C6871CF15F57}" name="Ajuste en tarifas de peajes" dataDxfId="121"/>
    <tableColumn id="51" xr3:uid="{C356D6AE-B9DB-43E4-A5CE-F5A8B77FF862}" name="Amigable componedor5" dataDxfId="120"/>
    <tableColumn id="52" xr3:uid="{ECB88E4C-F464-48F3-AA35-F475631B563B}" name="Consultoria EXterma" dataDxfId="119"/>
    <tableColumn id="53" xr3:uid="{5C87A4D7-4E1A-4BF5-8002-45BF3E4200CF}" name="Modificación riesgos" dataDxfId="118"/>
    <tableColumn id="54" xr3:uid="{A5EECE41-422B-4D4C-93A7-6273997ACBFD}" name="Fase actual del contrato " dataDxfId="117"/>
    <tableColumn id="55" xr3:uid="{B8923EFD-C94D-4096-B868-9FFC9A5FCB89}" name="Presidente" dataDxfId="116"/>
    <tableColumn id="56" xr3:uid="{D5B3B379-8A1C-43E8-A26A-2F339422F88C}" name="Tipo6" dataDxfId="115"/>
    <tableColumn id="57" xr3:uid="{FC1FA548-2758-4170-BDC2-573BB8441DC7}" name="Fecha de inicio" dataDxfId="114"/>
    <tableColumn id="58" xr3:uid="{98577F01-2D2F-4734-8758-93695F9CC00F}" name="Fecha fin " dataDxfId="113"/>
    <tableColumn id="59" xr3:uid="{D99AF947-A7D4-4EDE-B847-6A47D47F8B17}" name="Demoras en la disponibilidad de predios derivados de las actividades de gestión predial." dataDxfId="112"/>
    <tableColumn id="60" xr3:uid="{11937918-6C63-4E5F-9531-C3C9A6B1085D}" name="Sobrecostos por adquisición (incluyendo eXpropiación) y compensaciones socioeconómica)." dataDxfId="111"/>
    <tableColumn id="61" xr3:uid="{9732F8C8-A5D7-4D68-86B8-67BF8C81A1FE}" name="Demoras en la obtención de las licencias y/o permisos." dataDxfId="110"/>
    <tableColumn id="62" xr3:uid="{49D7C37F-5019-4846-BD4E-82C6DB65F0F1}" name="Sobrecostos por compensaciones socio ambientales" dataDxfId="109"/>
    <tableColumn id="63" xr3:uid="{F0EFBF66-603B-446E-B06B-D20C4928F9AD}" name="Efectos desfavorables por decisiones de la entidad frente al movimiento por reubicación de estaciones de peaje eXistentes o nuevas" dataDxfId="108"/>
    <tableColumn id="64" xr3:uid="{E86FD5DC-559D-46EC-847D-77EB189EF713}" name="No instalación de estación de peaje" dataDxfId="107"/>
    <tableColumn id="65" xr3:uid="{2B47C821-C57D-4DBF-A0C3-04BA70550D58}" name="Obras no previstas requeridas por autoridades ambientales posteriores a eXpedición de licencias o permisos, por razones no imputables al concesionario." dataDxfId="106"/>
    <tableColumn id="66" xr3:uid="{52BBC710-FA17-4898-A23F-3DA47DE1E99A}" name="Invasión del derecho de vía" dataDxfId="105"/>
    <tableColumn id="67" xr3:uid="{F5FFE0B1-B913-4A9B-9ED5-FEFB0D1DE0BB}" name="Sobrecostos por interferencia de redes" dataDxfId="104"/>
    <tableColumn id="68" xr3:uid="{985B157C-8A25-46D6-8883-CA6924CB1307}" name="Sobrecostos derivados de los estudios y diseños" dataDxfId="103"/>
    <tableColumn id="69" xr3:uid="{99B3D1E7-EBB8-471D-8054-3909F8017A99}" name="Sobrecostos por ajustes en diseños como consecuencia del trámite de licencias ambientales por razones no atribuibles al concesionario" dataDxfId="102"/>
    <tableColumn id="70" xr3:uid="{BAF2F7FD-A7F5-4F68-876D-C2090430C1B5}" name="Sobrecostos en diseños por decisiones de la ANI" dataDxfId="101"/>
    <tableColumn id="71" xr3:uid="{2C063F1B-416B-43E0-BD87-F21D7FF44202}" name="Sobrecostos derivados de mayor cantidad de obras" dataDxfId="100"/>
    <tableColumn id="72" xr3:uid="{D11F09CA-D14F-4A2D-9DC8-68853E64870D}" name="Variación de precios de los insumos" dataDxfId="99"/>
    <tableColumn id="73" xr3:uid="{07BD4CA4-F808-4EF0-AC67-F53F9E487D8C}" name="Mayores cantidades de obra para actividades de operación y mantenimiento" dataDxfId="98"/>
    <tableColumn id="74" xr3:uid="{96091A64-9D1A-43FC-8321-98515754AADF}" name="Variación de precios de los insumos para actividades de operación y mantenimiento" dataDxfId="97"/>
    <tableColumn id="75" xr3:uid="{07FD8719-4E37-49BD-8D4E-AF63E8A9A355}" name="Menores ingresos por disminución del recaudo de peajes" dataDxfId="96"/>
    <tableColumn id="76" xr3:uid="{74FA07DA-7C09-416C-8E79-2B03D11ACA70}" name="Menores ingresos derivados de elusión del pago de peajes" dataDxfId="95"/>
    <tableColumn id="77" xr3:uid="{10F85CE9-41BB-4B7D-82C7-8B8D11CC3CF0}" name="Menores ingresos derivados de evasión del pago de peajes" dataDxfId="94"/>
    <tableColumn id="78" xr3:uid="{80BDDA82-A1CE-452D-9AC6-C5571A38C78C}" name="Liquidez en recaudo de peajes" dataDxfId="93"/>
    <tableColumn id="79" xr3:uid="{CA269C1E-41FD-42F6-A1EA-15245BAB20D2}" name="Riesgo de liquidez en general" dataDxfId="92"/>
    <tableColumn id="80" xr3:uid="{85153E41-B6CB-4565-8CE6-8502DBB835AE}" name="No obtención del cierre financiero" dataDxfId="91"/>
    <tableColumn id="81" xr3:uid="{BF604C61-CE05-4605-8DA7-44D2F4213EA6}" name="Alteración de las condiciones de financiación y/o costos de la liquidez que resulten de la variación en las variables del mercado o condiciones del proyecto" dataDxfId="90"/>
    <tableColumn id="82" xr3:uid="{B624FFA5-9ACC-4301-814C-A1F47FF92207}" name="Insuficiencia de recursos para el pago de la interventoría por razones no atribuibles al concesionario" dataDxfId="89"/>
    <tableColumn id="83" xr3:uid="{89621CF9-4945-49EB-A38B-AD2FDD9D36E9}" name="Variaciones del peso frente a otras monedas" dataDxfId="88"/>
    <tableColumn id="84" xr3:uid="{4EEAC848-3F81-4747-9F85-DA98CCA5A298}" name="Compensaciones por nuevas tarifas diferenciales" dataDxfId="87"/>
    <tableColumn id="85" xr3:uid="{8364FDE3-1ED3-4B24-80E5-9BA67402E7D8}" name="Compensación por no incremento de tarifas" dataDxfId="86"/>
    <tableColumn id="86" xr3:uid="{C46842C3-0BA2-4C2D-9A77-ED7D00FD134A}" name="Cambio en normatividad (tecnológicas de recaudo electrónico de peajes)" dataDxfId="85"/>
    <tableColumn id="87" xr3:uid="{56B3BCBD-D645-403D-A3D0-C0BC2487E73D}" name="Cambio en normatividad (Normas NIIF)" dataDxfId="84"/>
    <tableColumn id="88" xr3:uid="{4372A059-65F2-43F7-9D73-C7DCE173ADC1}" name="Riesgo de no eXpedición o demora en la eXpedición del Decreto que regula la circulación obligatoria de vehículos pesados por el Anillo Vial" dataDxfId="83"/>
    <tableColumn id="89" xr3:uid="{68AF192F-701C-465B-AD68-9E12DFEE4059}" name="Cambio en normatividad (normatividad tributaria)" dataDxfId="82"/>
    <tableColumn id="90" xr3:uid="{A8F04B1A-1391-416E-A5B1-B2AE9ECE605F}" name="Fuerza mayor en la adquisición predial ocasionada por eventos eXimentes de responsabilidad" dataDxfId="81"/>
    <tableColumn id="91" xr3:uid="{9287F3E7-86D4-4D45-99BB-FAD754AABA84}" name="Costos ociosos de la mayor permanencia en obra que llegaren a causarse por eventos eXimentes de responsabilidad" dataDxfId="80"/>
    <tableColumn id="92" xr3:uid="{EDEB2DC6-FD2B-481F-B2BB-A676F52DD31A}" name="Fuerza mayor por interferencia de redes considerado como evento eXimente de responsabilidad" dataDxfId="79"/>
    <tableColumn id="93" xr3:uid="{01D275C5-34EA-49AB-8DEE-36CFCCA9E835}" name="Fuerza mayor por demoras en la consulta previa con comunidades en un plazo mayor de 360 días por causas no imputables al concesionario" dataDxfId="78"/>
    <tableColumn id="94" xr3:uid="{95C12A12-D629-4BFD-AC43-4BC8735C832A}" name="Fuerza mayor por demoras en más de un 150% del tiempo máXimo establecido por la ley aplicable para la eXpedición de la licencia ambiental, por causas no imputables al concesionario" dataDxfId="77"/>
    <tableColumn id="95" xr3:uid="{FC8A071A-F6C8-4935-BC6D-3004AB6B6290}" name="Eventos asegurables" dataDxfId="76"/>
    <tableColumn id="96" xr3:uid="{A4F527AF-3159-473C-95C0-B37DB5CC0E3F}" name="Eventos no asegurables" dataDxfId="75"/>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ani.gov.co/seleccionar-la-oferta-mas-favorable-para-la-adjudicacion-de-un-1-contrato-de-concesion-cuyo-objeto-0" TargetMode="External"/><Relationship Id="rId7" Type="http://schemas.openxmlformats.org/officeDocument/2006/relationships/drawing" Target="../drawings/drawing1.xml"/><Relationship Id="rId2" Type="http://schemas.openxmlformats.org/officeDocument/2006/relationships/hyperlink" Target="https://www.contratos.gov.co/consultas/detalleProceso.do?numConstancia=21-19-11785244&amp;g-recaptcha-response=03AGdBq24dx-yMonBIWb7dIwFnAYjH-SUPT_9MafPa7OKxGpqzgtlAG-8NBe4OhNNmkOQfTjTg1rAAGFIq5-lAf2abe1YZeErVtVze_4ItZLdaxHm6bp2Qh4ayJizw6oZQlaD-nX2BFNGGcSgM5qr4pwSVCfIFlb8BaMjNN8XC8znrHFdsnl-iEwvqNO2uxnAljyVOPgwGFpxr6_iNohC_1Lz09GIkx2pGjX7BsjofL3RY6MINSopW7yb2pA8L16RwxnCZDPIA2EgYxgO7hWBm4nsQog6aY5lHComPe9n7IVfigcjnqGImefhPYD1m7JHm4YC87kOjO9SCnPUzF24nrGbjXFhzD0LeW6zAv1t8dbMTs-6Ul12nSWYgAwkl191yH4zFeqlR-nEIkoYPhu0UTWe4nyLpPVuvK0ZypmitC29ojafOgw2vN0GlZFjzjMwAm907Yc3FICD3f7Ns5op7EIiLYHPyzoW1Dg" TargetMode="External"/><Relationship Id="rId1" Type="http://schemas.openxmlformats.org/officeDocument/2006/relationships/hyperlink" Target="https://www.contratos.gov.co/consultas/detalleProceso.do?numConstancia=21-20-7728&amp;g-recaptcha-response=03AGdBq26wlCnJPJAe6OmtKUpAjfvOmP6CHbqZLj0WznWxYo6z9rZwx4UHC7iRwzrvthumzvqD6akPlfbDenaXQ0330KOihqYCWJVDWEVcxHkXpY8PkjN1dMFOn1EoxFGgRAEh0C1PUMOdQ516fLTN4iGMGlZm9pcVi4PdKHqBxkgQyPtNw39YIj_6Tg9eX-dIiemNlx94HlqopBGADO99EW8HOg6Kx7v1tLtEdCcib91ll7cG-OHXAOSiU-WH71ao84c6kz-rptJBK1xjjYi2l8i0KQnwuR3uMMhRLTs9Waxm9ZfnSbESuhVQJN5-QI9BkZDOCyAK0gM5yMQL_JQeBZPpS0sl0c4uCWcKiZxVWQ4UPRTKxaJD9cEg4KsBmgi5mcduHaFPPRlZwYJuSq976cpBTA7mxK2odiPlSifXKJEiow6r35Jq9n2e7UGohyrvjbEDtcmDqJ98oxe2S48N6oHlHYQkZmesuA" TargetMode="External"/><Relationship Id="rId6" Type="http://schemas.openxmlformats.org/officeDocument/2006/relationships/printerSettings" Target="../printerSettings/printerSettings6.bin"/><Relationship Id="rId5" Type="http://schemas.openxmlformats.org/officeDocument/2006/relationships/hyperlink" Target="https://www.contratos.gov.co/consultas/detalleProceso.do?numConstancia=20-19-10660579" TargetMode="External"/><Relationship Id="rId4" Type="http://schemas.openxmlformats.org/officeDocument/2006/relationships/hyperlink" Target="https://www.ani.gov.co/la-agencia-nacional-de-infraestructura-realiza-la-convocatoria-publica-para-que-terceros-manifiesten"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www.contratos.gov.co/consultas/detalleProceso.do?numConstancia=06-1-5381" TargetMode="External"/><Relationship Id="rId13" Type="http://schemas.openxmlformats.org/officeDocument/2006/relationships/hyperlink" Target="https://www.contratos.gov.co/consultas/detalleProceso.do?numConstancia=09-1-49664" TargetMode="External"/><Relationship Id="rId3" Type="http://schemas.openxmlformats.org/officeDocument/2006/relationships/hyperlink" Target="https://www.contratos.gov.co/consultas/detalleProceso.do?numConstancia=17-1-182116" TargetMode="External"/><Relationship Id="rId7" Type="http://schemas.openxmlformats.org/officeDocument/2006/relationships/hyperlink" Target="https://www.contratos.gov.co/consultas/detalleProceso.do?numConstancia=06-1-6047" TargetMode="External"/><Relationship Id="rId12" Type="http://schemas.openxmlformats.org/officeDocument/2006/relationships/hyperlink" Target="https://www.contratos.gov.co/consultas/detalleProceso.do?numConstancia=10-1-52649" TargetMode="External"/><Relationship Id="rId2" Type="http://schemas.openxmlformats.org/officeDocument/2006/relationships/hyperlink" Target="https://www.contratos.gov.co/consultas/detalleProceso.do?numConstancia=16-1-156632" TargetMode="External"/><Relationship Id="rId16" Type="http://schemas.openxmlformats.org/officeDocument/2006/relationships/printerSettings" Target="../printerSettings/printerSettings7.bin"/><Relationship Id="rId1" Type="http://schemas.openxmlformats.org/officeDocument/2006/relationships/hyperlink" Target="https://www.contratos.gov.co/consultas/detalleProceso.do?numConstancia=16-1-156465" TargetMode="External"/><Relationship Id="rId6" Type="http://schemas.openxmlformats.org/officeDocument/2006/relationships/hyperlink" Target="https://www.contratos.gov.co/consultas/detalleProceso.do?numConstancia=06-1-3368" TargetMode="External"/><Relationship Id="rId11" Type="http://schemas.openxmlformats.org/officeDocument/2006/relationships/hyperlink" Target="https://www.contratos.gov.co/consultas/detalleProceso.do?numConstancia=09-1-41316" TargetMode="External"/><Relationship Id="rId5" Type="http://schemas.openxmlformats.org/officeDocument/2006/relationships/hyperlink" Target="https://www.contratos.gov.co/consultas/detalleProceso.do?numConstancia=14-12-2510395" TargetMode="External"/><Relationship Id="rId15" Type="http://schemas.openxmlformats.org/officeDocument/2006/relationships/hyperlink" Target="https://www.contratos.gov.co/consultas/detalleProceso.do?numConstancia=12-1-85399" TargetMode="External"/><Relationship Id="rId10" Type="http://schemas.openxmlformats.org/officeDocument/2006/relationships/hyperlink" Target="https://www.contratos.gov.co/consultas/detalleProceso.do?numConstancia=09-1-41316" TargetMode="External"/><Relationship Id="rId4" Type="http://schemas.openxmlformats.org/officeDocument/2006/relationships/hyperlink" Target="https://www.contratos.gov.co/consultas/detalleProceso.do?numConstancia=14-1-117218" TargetMode="External"/><Relationship Id="rId9" Type="http://schemas.openxmlformats.org/officeDocument/2006/relationships/hyperlink" Target="https://www.contratos.gov.co/consultas/detalleProceso.do?numConstancia=13-1-103191" TargetMode="External"/><Relationship Id="rId14" Type="http://schemas.openxmlformats.org/officeDocument/2006/relationships/hyperlink" Target="https://www.contratos.gov.co/consultas/detalleProceso.do?numConstancia=12-1-85398"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ontratos.gov.co/consultas/detalleProceso.do?numConstancia=14-1-116960"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contratos.gov.co/consultas/detalleProceso.do?numConstancia=15-20-771" TargetMode="External"/><Relationship Id="rId18" Type="http://schemas.openxmlformats.org/officeDocument/2006/relationships/hyperlink" Target="https://www.contratos.gov.co/consultas/detalleProceso.do?numConstancia=16-20-1498" TargetMode="External"/><Relationship Id="rId26" Type="http://schemas.openxmlformats.org/officeDocument/2006/relationships/hyperlink" Target="https://www.contratos.gov.co/consultas/detalleProceso.do?numConstancia=13-19-1442332" TargetMode="External"/><Relationship Id="rId3" Type="http://schemas.openxmlformats.org/officeDocument/2006/relationships/hyperlink" Target="https://www.contratos.gov.co/consultas/detalleProceso.do?numConstancia=15-20-448" TargetMode="External"/><Relationship Id="rId21" Type="http://schemas.openxmlformats.org/officeDocument/2006/relationships/hyperlink" Target="https://www.contratos.gov.co/consultas/detalleProceso.do?numConstancia=13-19-1585387" TargetMode="External"/><Relationship Id="rId7" Type="http://schemas.openxmlformats.org/officeDocument/2006/relationships/hyperlink" Target="https://www.contratos.gov.co/consultas/detalleProceso.do?numConstancia=13-19-1954473" TargetMode="External"/><Relationship Id="rId12" Type="http://schemas.openxmlformats.org/officeDocument/2006/relationships/hyperlink" Target="https://www.contratos.gov.co/consultas/detalleProceso.do?numConstancia=15-19-4009405" TargetMode="External"/><Relationship Id="rId17" Type="http://schemas.openxmlformats.org/officeDocument/2006/relationships/hyperlink" Target="https://www.contratos.gov.co/consultas/detalleProceso.do?numConstancia=15-20-532" TargetMode="External"/><Relationship Id="rId25" Type="http://schemas.openxmlformats.org/officeDocument/2006/relationships/hyperlink" Target="https://www.contratos.gov.co/consultas/detalleProceso.do?numConstancia=13-19-1442282" TargetMode="External"/><Relationship Id="rId33" Type="http://schemas.openxmlformats.org/officeDocument/2006/relationships/table" Target="../tables/table2.xml"/><Relationship Id="rId2" Type="http://schemas.openxmlformats.org/officeDocument/2006/relationships/hyperlink" Target="https://www.contratos.gov.co/consultas/detalleProceso.do?numConstancia=15-20-432" TargetMode="External"/><Relationship Id="rId16" Type="http://schemas.openxmlformats.org/officeDocument/2006/relationships/hyperlink" Target="https://www.contratos.gov.co/consultas/detalleProceso.do?numConstancia=16-19-5730078" TargetMode="External"/><Relationship Id="rId20" Type="http://schemas.openxmlformats.org/officeDocument/2006/relationships/hyperlink" Target="https://www.contratos.gov.co/consultas/detalleProceso.do?numConstancia=13-19-1585182" TargetMode="External"/><Relationship Id="rId29" Type="http://schemas.openxmlformats.org/officeDocument/2006/relationships/hyperlink" Target="https://www.contratos.gov.co/consultas/detalleProceso.do?numConstancia=15-19-3423753" TargetMode="External"/><Relationship Id="rId1" Type="http://schemas.openxmlformats.org/officeDocument/2006/relationships/hyperlink" Target="https://www.contratos.gov.co/consultas/detalleProceso.do?numConstancia=15-19-3627936" TargetMode="External"/><Relationship Id="rId6" Type="http://schemas.openxmlformats.org/officeDocument/2006/relationships/hyperlink" Target="https://www.contratos.gov.co/consultas/detalleProceso.do?numConstancia=13-19-1914079" TargetMode="External"/><Relationship Id="rId11" Type="http://schemas.openxmlformats.org/officeDocument/2006/relationships/hyperlink" Target="https://www.contratos.gov.co/consultas/detalleProceso.do?numConstancia=13-19-1914070" TargetMode="External"/><Relationship Id="rId24" Type="http://schemas.openxmlformats.org/officeDocument/2006/relationships/hyperlink" Target="https://www.contratos.gov.co/consultas/detalleProceso.do?numConstancia=13-19-1611851" TargetMode="External"/><Relationship Id="rId32" Type="http://schemas.openxmlformats.org/officeDocument/2006/relationships/printerSettings" Target="../printerSettings/printerSettings2.bin"/><Relationship Id="rId5" Type="http://schemas.openxmlformats.org/officeDocument/2006/relationships/hyperlink" Target="https://www.contratos.gov.co/consultas/detalleProceso.do?numConstancia=14-19-3262626" TargetMode="External"/><Relationship Id="rId15" Type="http://schemas.openxmlformats.org/officeDocument/2006/relationships/hyperlink" Target="https://www.contratos.gov.co/consultas/detalleProceso.do?numConstancia=15-19-4419588" TargetMode="External"/><Relationship Id="rId23" Type="http://schemas.openxmlformats.org/officeDocument/2006/relationships/hyperlink" Target="https://www.contratos.gov.co/consultas/detalleProceso.do?numConstancia=13-19-1584961" TargetMode="External"/><Relationship Id="rId28" Type="http://schemas.openxmlformats.org/officeDocument/2006/relationships/hyperlink" Target="https://www.contratos.gov.co/consultas/detalleProceso.do?numConstancia=14-19-3126186" TargetMode="External"/><Relationship Id="rId10" Type="http://schemas.openxmlformats.org/officeDocument/2006/relationships/hyperlink" Target="https://www.contratos.gov.co/consultas/detalleProceso.do?numConstancia=13-19-2154140" TargetMode="External"/><Relationship Id="rId19" Type="http://schemas.openxmlformats.org/officeDocument/2006/relationships/hyperlink" Target="https://www.contratos.gov.co/consultas/detalleProceso.do?numConstancia=13-19-1585051" TargetMode="External"/><Relationship Id="rId31" Type="http://schemas.openxmlformats.org/officeDocument/2006/relationships/hyperlink" Target="https://www.contratos.gov.co/consultas/detalleProceso.do?numConstancia=15-19-3603607" TargetMode="External"/><Relationship Id="rId4" Type="http://schemas.openxmlformats.org/officeDocument/2006/relationships/hyperlink" Target="https://www.contratos.gov.co/consultas/detalleProceso.do?numConstancia=13-19-1914075" TargetMode="External"/><Relationship Id="rId9" Type="http://schemas.openxmlformats.org/officeDocument/2006/relationships/hyperlink" Target="https://www.contratos.gov.co/consultas/detalleProceso.do?numConstancia=15-19-3381314" TargetMode="External"/><Relationship Id="rId14" Type="http://schemas.openxmlformats.org/officeDocument/2006/relationships/hyperlink" Target="https://www.contratos.gov.co/consultas/detalleProceso.do?numConstancia=16-20-1375" TargetMode="External"/><Relationship Id="rId22" Type="http://schemas.openxmlformats.org/officeDocument/2006/relationships/hyperlink" Target="https://www.contratos.gov.co/consultas/detalleProceso.do?numConstancia=13-19-1611882" TargetMode="External"/><Relationship Id="rId27" Type="http://schemas.openxmlformats.org/officeDocument/2006/relationships/hyperlink" Target="https://www.contratos.gov.co/consultas/detalleProceso.do?numConstancia=13-19-1585022" TargetMode="External"/><Relationship Id="rId30" Type="http://schemas.openxmlformats.org/officeDocument/2006/relationships/hyperlink" Target="https://www.contratos.gov.co/consultas/detalleProceso.do?numConstancia=15-19-3481458" TargetMode="External"/><Relationship Id="rId8" Type="http://schemas.openxmlformats.org/officeDocument/2006/relationships/hyperlink" Target="https://www.contratos.gov.co/consultas/detalleProceso.do?numConstancia=13-19-1954844" TargetMode="External"/></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www.contratos.gov.co/consultas/detalleProceso.do?numConstancia=13-12-1946680" TargetMode="External"/><Relationship Id="rId7" Type="http://schemas.openxmlformats.org/officeDocument/2006/relationships/hyperlink" Target="https://www.contratos.gov.co/consultas/detalleProceso.do?numConstancia=17-12-6028035" TargetMode="External"/><Relationship Id="rId2" Type="http://schemas.openxmlformats.org/officeDocument/2006/relationships/hyperlink" Target="https://www.contratos.gov.co/consultas/detalleProceso.do?numConstancia=16-1-155225" TargetMode="External"/><Relationship Id="rId1" Type="http://schemas.openxmlformats.org/officeDocument/2006/relationships/hyperlink" Target="https://www.contratos.gov.co/consultas/detalleProceso.do?numConstancia=16-12-4627222" TargetMode="External"/><Relationship Id="rId6" Type="http://schemas.openxmlformats.org/officeDocument/2006/relationships/hyperlink" Target="https://www.contratos.gov.co/consultas/detalleProceso.do?numConstancia=14-4-3070110" TargetMode="External"/><Relationship Id="rId5" Type="http://schemas.openxmlformats.org/officeDocument/2006/relationships/hyperlink" Target="https://www.contratos.gov.co/consultas/detalleProceso.do?numConstancia=15-1-132180" TargetMode="External"/><Relationship Id="rId4" Type="http://schemas.openxmlformats.org/officeDocument/2006/relationships/hyperlink" Target="https://www.contratos.gov.co/consultas/detalleProceso.do?numConstancia=15-1-133681"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24D53-68B3-4B7D-8D8B-B6A3D5472C73}">
  <sheetPr>
    <tabColor rgb="FF92D050"/>
  </sheetPr>
  <dimension ref="A1:BZ74"/>
  <sheetViews>
    <sheetView showGridLines="0" zoomScale="80" zoomScaleNormal="80" zoomScaleSheetLayoutView="80" workbookViewId="0">
      <selection activeCell="E6" sqref="E6"/>
    </sheetView>
  </sheetViews>
  <sheetFormatPr baseColWidth="10" defaultRowHeight="14.25" x14ac:dyDescent="0.2"/>
  <cols>
    <col min="1" max="1" width="6" style="340" customWidth="1"/>
    <col min="2" max="2" width="6.85546875" style="341" customWidth="1"/>
    <col min="3" max="3" width="7.7109375" style="341" customWidth="1"/>
    <col min="4" max="4" width="15.5703125" style="341" customWidth="1"/>
    <col min="5" max="5" width="17.7109375" style="341" customWidth="1"/>
    <col min="6" max="6" width="12.7109375" style="341" customWidth="1"/>
    <col min="7" max="7" width="9.140625" style="341" customWidth="1"/>
    <col min="8" max="8" width="8.7109375" style="341" customWidth="1"/>
    <col min="9" max="9" width="7.85546875" style="340" customWidth="1"/>
    <col min="10" max="11" width="6" style="342" customWidth="1"/>
    <col min="12" max="12" width="10.85546875" style="342" customWidth="1"/>
    <col min="13" max="22" width="6.7109375" style="342" customWidth="1"/>
    <col min="23" max="23" width="7.85546875" style="216" customWidth="1"/>
    <col min="24" max="24" width="10.85546875" style="342" customWidth="1"/>
    <col min="25" max="25" width="10.140625" style="342" customWidth="1"/>
    <col min="26" max="26" width="11.5703125" style="342" customWidth="1"/>
    <col min="27" max="27" width="7.5703125" style="342" customWidth="1"/>
    <col min="28" max="28" width="7" style="342" customWidth="1"/>
    <col min="29" max="29" width="8.42578125" style="342" customWidth="1"/>
    <col min="30" max="30" width="11.7109375" style="342" customWidth="1"/>
    <col min="31" max="31" width="10.140625" style="342" customWidth="1"/>
    <col min="32" max="32" width="13.5703125" style="342" customWidth="1"/>
    <col min="33" max="35" width="10.140625" style="342" customWidth="1"/>
    <col min="36" max="36" width="11.7109375" style="342" customWidth="1"/>
    <col min="37" max="38" width="11.5703125" style="343" customWidth="1"/>
    <col min="39" max="39" width="8.140625" style="343" customWidth="1"/>
    <col min="40" max="40" width="8.85546875" style="342" customWidth="1"/>
    <col min="41" max="41" width="17.85546875" style="342" customWidth="1"/>
    <col min="42" max="42" width="9.5703125" style="344" customWidth="1"/>
    <col min="43" max="43" width="14.7109375" style="340" customWidth="1"/>
    <col min="44" max="44" width="21.5703125" style="344" customWidth="1"/>
    <col min="45" max="45" width="10.85546875" style="344" customWidth="1"/>
    <col min="46" max="46" width="20.5703125" style="344" customWidth="1"/>
    <col min="47" max="47" width="20.5703125" style="340" customWidth="1"/>
    <col min="48" max="48" width="10.7109375" style="340" customWidth="1"/>
    <col min="49" max="49" width="11.85546875" style="340" customWidth="1"/>
    <col min="50" max="50" width="15.85546875" style="216" customWidth="1"/>
    <col min="51" max="51" width="8.7109375" style="341" customWidth="1"/>
    <col min="52" max="52" width="13.42578125" style="341" customWidth="1"/>
    <col min="53" max="53" width="13.85546875" style="340" customWidth="1"/>
    <col min="54" max="54" width="16.140625" style="340" customWidth="1"/>
    <col min="55" max="55" width="9.85546875" style="340" customWidth="1"/>
    <col min="56" max="60" width="8.42578125" style="340" customWidth="1"/>
    <col min="61" max="61" width="6.5703125" style="340" customWidth="1"/>
    <col min="62" max="62" width="9.28515625" style="340" customWidth="1"/>
    <col min="63" max="63" width="12.85546875" style="340" bestFit="1" customWidth="1"/>
    <col min="64" max="77" width="8.28515625" style="340" customWidth="1"/>
    <col min="78" max="78" width="11.42578125" style="345"/>
    <col min="79" max="16384" width="11.42578125" style="340"/>
  </cols>
  <sheetData>
    <row r="1" spans="1:78" s="339" customFormat="1" ht="12.75" x14ac:dyDescent="0.2">
      <c r="A1" s="452" t="s">
        <v>774</v>
      </c>
      <c r="B1" s="452"/>
      <c r="C1" s="452"/>
      <c r="D1" s="452"/>
      <c r="E1" s="452"/>
      <c r="F1" s="452"/>
      <c r="G1" s="452"/>
      <c r="H1" s="452"/>
      <c r="I1" s="452"/>
      <c r="J1" s="452"/>
      <c r="K1" s="452"/>
      <c r="L1" s="452"/>
      <c r="M1" s="452" t="s">
        <v>775</v>
      </c>
      <c r="N1" s="452"/>
      <c r="O1" s="452"/>
      <c r="P1" s="452"/>
      <c r="Q1" s="452"/>
      <c r="R1" s="452"/>
      <c r="S1" s="452"/>
      <c r="T1" s="452"/>
      <c r="U1" s="452"/>
      <c r="V1" s="452"/>
      <c r="W1" s="451" t="s">
        <v>326</v>
      </c>
      <c r="X1" s="451"/>
      <c r="Y1" s="451"/>
      <c r="Z1" s="451"/>
      <c r="AA1" s="451"/>
      <c r="AB1" s="451"/>
      <c r="AC1" s="455" t="s">
        <v>327</v>
      </c>
      <c r="AD1" s="455"/>
      <c r="AE1" s="455"/>
      <c r="AF1" s="455"/>
      <c r="AG1" s="455"/>
      <c r="AH1" s="455"/>
      <c r="AI1" s="451" t="s">
        <v>328</v>
      </c>
      <c r="AJ1" s="451"/>
      <c r="AK1" s="451"/>
      <c r="AL1" s="451"/>
      <c r="AM1" s="451"/>
      <c r="AN1" s="451"/>
      <c r="AO1" s="453" t="s">
        <v>374</v>
      </c>
      <c r="AP1" s="453"/>
      <c r="AQ1" s="453"/>
      <c r="AR1" s="453" t="s">
        <v>776</v>
      </c>
      <c r="AS1" s="453"/>
      <c r="AT1" s="453"/>
      <c r="AU1" s="453"/>
      <c r="AV1" s="453"/>
      <c r="AW1" s="453"/>
      <c r="AX1" s="454" t="s">
        <v>21</v>
      </c>
      <c r="AY1" s="454"/>
      <c r="AZ1" s="452" t="s">
        <v>772</v>
      </c>
      <c r="BA1" s="452"/>
      <c r="BB1" s="452"/>
      <c r="BC1" s="452" t="s">
        <v>777</v>
      </c>
      <c r="BD1" s="452"/>
      <c r="BE1" s="452"/>
      <c r="BF1" s="452"/>
      <c r="BG1" s="452"/>
      <c r="BH1" s="452"/>
      <c r="BI1" s="452"/>
      <c r="BJ1" s="452" t="s">
        <v>773</v>
      </c>
      <c r="BK1" s="452"/>
      <c r="BL1" s="452"/>
      <c r="BM1" s="452"/>
      <c r="BN1" s="452"/>
      <c r="BO1" s="452"/>
      <c r="BP1" s="452"/>
      <c r="BQ1" s="452"/>
      <c r="BR1" s="452"/>
      <c r="BS1" s="452"/>
      <c r="BT1" s="452"/>
      <c r="BU1" s="452"/>
      <c r="BV1" s="452"/>
      <c r="BW1" s="452"/>
      <c r="BX1" s="452"/>
    </row>
    <row r="2" spans="1:78" ht="6" customHeight="1" x14ac:dyDescent="0.2">
      <c r="W2" s="342"/>
      <c r="AJ2" s="343"/>
      <c r="AM2" s="342"/>
      <c r="AO2" s="344"/>
      <c r="AQ2" s="341"/>
      <c r="AT2" s="340"/>
      <c r="AX2" s="341"/>
      <c r="AY2" s="340"/>
      <c r="AZ2" s="340"/>
      <c r="BX2" s="345"/>
      <c r="BZ2" s="340"/>
    </row>
    <row r="3" spans="1:78" s="354" customFormat="1" ht="96.75" customHeight="1" x14ac:dyDescent="0.25">
      <c r="A3" s="346" t="s">
        <v>329</v>
      </c>
      <c r="B3" s="347" t="s">
        <v>330</v>
      </c>
      <c r="C3" s="347" t="s">
        <v>331</v>
      </c>
      <c r="D3" s="347" t="s">
        <v>332</v>
      </c>
      <c r="E3" s="347" t="s">
        <v>333</v>
      </c>
      <c r="F3" s="347" t="s">
        <v>334</v>
      </c>
      <c r="G3" s="347" t="s">
        <v>335</v>
      </c>
      <c r="H3" s="347" t="s">
        <v>336</v>
      </c>
      <c r="I3" s="347" t="s">
        <v>337</v>
      </c>
      <c r="J3" s="347" t="s">
        <v>26</v>
      </c>
      <c r="K3" s="347" t="s">
        <v>338</v>
      </c>
      <c r="L3" s="347" t="s">
        <v>349</v>
      </c>
      <c r="M3" s="347" t="s">
        <v>339</v>
      </c>
      <c r="N3" s="347" t="s">
        <v>340</v>
      </c>
      <c r="O3" s="347" t="s">
        <v>341</v>
      </c>
      <c r="P3" s="347" t="s">
        <v>342</v>
      </c>
      <c r="Q3" s="347" t="s">
        <v>343</v>
      </c>
      <c r="R3" s="347" t="s">
        <v>344</v>
      </c>
      <c r="S3" s="347" t="s">
        <v>345</v>
      </c>
      <c r="T3" s="347" t="s">
        <v>346</v>
      </c>
      <c r="U3" s="347" t="s">
        <v>347</v>
      </c>
      <c r="V3" s="347" t="s">
        <v>348</v>
      </c>
      <c r="W3" s="347" t="s">
        <v>350</v>
      </c>
      <c r="X3" s="347" t="s">
        <v>351</v>
      </c>
      <c r="Y3" s="347" t="s">
        <v>352</v>
      </c>
      <c r="Z3" s="347" t="s">
        <v>353</v>
      </c>
      <c r="AA3" s="347" t="s">
        <v>354</v>
      </c>
      <c r="AB3" s="348" t="s">
        <v>770</v>
      </c>
      <c r="AC3" s="347" t="s">
        <v>355</v>
      </c>
      <c r="AD3" s="347" t="s">
        <v>356</v>
      </c>
      <c r="AE3" s="349" t="s">
        <v>357</v>
      </c>
      <c r="AF3" s="349" t="s">
        <v>358</v>
      </c>
      <c r="AG3" s="347" t="s">
        <v>359</v>
      </c>
      <c r="AH3" s="348" t="s">
        <v>771</v>
      </c>
      <c r="AI3" s="347" t="s">
        <v>360</v>
      </c>
      <c r="AJ3" s="350" t="s">
        <v>361</v>
      </c>
      <c r="AK3" s="351" t="s">
        <v>362</v>
      </c>
      <c r="AL3" s="351" t="s">
        <v>363</v>
      </c>
      <c r="AM3" s="351" t="s">
        <v>364</v>
      </c>
      <c r="AN3" s="347" t="s">
        <v>365</v>
      </c>
      <c r="AO3" s="352" t="s">
        <v>366</v>
      </c>
      <c r="AP3" s="352" t="s">
        <v>367</v>
      </c>
      <c r="AQ3" s="347" t="s">
        <v>374</v>
      </c>
      <c r="AR3" s="347" t="s">
        <v>368</v>
      </c>
      <c r="AS3" s="347" t="s">
        <v>369</v>
      </c>
      <c r="AT3" s="347" t="s">
        <v>370</v>
      </c>
      <c r="AU3" s="347" t="s">
        <v>371</v>
      </c>
      <c r="AV3" s="347" t="s">
        <v>372</v>
      </c>
      <c r="AW3" s="347" t="s">
        <v>373</v>
      </c>
      <c r="AX3" s="347" t="s">
        <v>21</v>
      </c>
      <c r="AY3" s="353" t="s">
        <v>375</v>
      </c>
      <c r="AZ3" s="353" t="s">
        <v>376</v>
      </c>
      <c r="BA3" s="347" t="s">
        <v>377</v>
      </c>
      <c r="BB3" s="353" t="s">
        <v>67</v>
      </c>
      <c r="BC3" s="347" t="s">
        <v>378</v>
      </c>
      <c r="BD3" s="347" t="s">
        <v>379</v>
      </c>
      <c r="BE3" s="347" t="s">
        <v>380</v>
      </c>
      <c r="BF3" s="347" t="s">
        <v>381</v>
      </c>
      <c r="BG3" s="347" t="s">
        <v>382</v>
      </c>
      <c r="BH3" s="347" t="s">
        <v>383</v>
      </c>
      <c r="BI3" s="347" t="s">
        <v>384</v>
      </c>
      <c r="BJ3" s="347" t="s">
        <v>385</v>
      </c>
      <c r="BK3" s="347" t="s">
        <v>386</v>
      </c>
      <c r="BL3" s="347" t="s">
        <v>387</v>
      </c>
      <c r="BM3" s="347" t="s">
        <v>149</v>
      </c>
      <c r="BN3" s="347" t="s">
        <v>127</v>
      </c>
      <c r="BO3" s="347" t="s">
        <v>146</v>
      </c>
      <c r="BP3" s="347" t="s">
        <v>118</v>
      </c>
      <c r="BQ3" s="347" t="s">
        <v>388</v>
      </c>
      <c r="BR3" s="347" t="s">
        <v>389</v>
      </c>
      <c r="BS3" s="347" t="s">
        <v>390</v>
      </c>
      <c r="BT3" s="347" t="s">
        <v>391</v>
      </c>
      <c r="BU3" s="347" t="s">
        <v>392</v>
      </c>
      <c r="BV3" s="347" t="s">
        <v>393</v>
      </c>
      <c r="BW3" s="347" t="s">
        <v>394</v>
      </c>
      <c r="BX3" s="347" t="s">
        <v>395</v>
      </c>
    </row>
    <row r="4" spans="1:78" s="378" customFormat="1" ht="51" x14ac:dyDescent="0.25">
      <c r="A4" s="355">
        <v>1</v>
      </c>
      <c r="B4" s="356" t="s">
        <v>396</v>
      </c>
      <c r="C4" s="357" t="s">
        <v>397</v>
      </c>
      <c r="D4" s="357" t="s">
        <v>398</v>
      </c>
      <c r="E4" s="357" t="s">
        <v>399</v>
      </c>
      <c r="F4" s="358" t="s">
        <v>29</v>
      </c>
      <c r="G4" s="359">
        <v>41992</v>
      </c>
      <c r="H4" s="359">
        <f t="shared" ref="H4:H12" si="0">X4+DATE(J4,0,0)</f>
        <v>51093</v>
      </c>
      <c r="I4" s="360">
        <v>152.24</v>
      </c>
      <c r="J4" s="360" t="s">
        <v>182</v>
      </c>
      <c r="K4" s="360">
        <v>29</v>
      </c>
      <c r="L4" s="360">
        <f t="shared" ref="L4:L15" si="1">+W4+AC4+AI4</f>
        <v>9000</v>
      </c>
      <c r="M4" s="360"/>
      <c r="N4" s="360">
        <v>4.8499999999999996</v>
      </c>
      <c r="O4" s="360">
        <v>57.82</v>
      </c>
      <c r="P4" s="360">
        <v>89.57</v>
      </c>
      <c r="Q4" s="360">
        <v>2</v>
      </c>
      <c r="R4" s="360">
        <v>7</v>
      </c>
      <c r="S4" s="360">
        <v>0</v>
      </c>
      <c r="T4" s="360">
        <v>5</v>
      </c>
      <c r="U4" s="360">
        <v>3</v>
      </c>
      <c r="V4" s="360">
        <v>3</v>
      </c>
      <c r="W4" s="361">
        <v>360</v>
      </c>
      <c r="X4" s="362">
        <v>41992</v>
      </c>
      <c r="Y4" s="363">
        <f>X4+W4</f>
        <v>42352</v>
      </c>
      <c r="Z4" s="363">
        <f>AD4-1</f>
        <v>42352</v>
      </c>
      <c r="AA4" s="364">
        <f>Z4-Y4</f>
        <v>0</v>
      </c>
      <c r="AB4" s="365">
        <f t="shared" ref="AB4:AB25" si="2">AA4/W4</f>
        <v>0</v>
      </c>
      <c r="AC4" s="361">
        <v>1080</v>
      </c>
      <c r="AD4" s="362">
        <v>42353</v>
      </c>
      <c r="AE4" s="362">
        <f t="shared" ref="AE4:AE34" si="3">+AJ4-1</f>
        <v>43448</v>
      </c>
      <c r="AF4" s="362">
        <f>AD4+AC4</f>
        <v>43433</v>
      </c>
      <c r="AG4" s="364">
        <f>AE4-AF4</f>
        <v>15</v>
      </c>
      <c r="AH4" s="365">
        <f>AG4/AC4</f>
        <v>1.3888888888888888E-2</v>
      </c>
      <c r="AI4" s="361">
        <f t="shared" ref="AI4:AI15" si="4">(J4*360)-(W4+AC4)</f>
        <v>7560</v>
      </c>
      <c r="AJ4" s="366">
        <v>43449</v>
      </c>
      <c r="AK4" s="366">
        <f t="shared" ref="AK4:AK15" si="5">DATE(YEAR(X4)+J4,MONTH(X4),DAY(X4))</f>
        <v>51123</v>
      </c>
      <c r="AL4" s="366">
        <f>+AK4</f>
        <v>51123</v>
      </c>
      <c r="AM4" s="364">
        <f>AL4-AJ4</f>
        <v>7674</v>
      </c>
      <c r="AN4" s="364">
        <f>AM4-AI4</f>
        <v>114</v>
      </c>
      <c r="AO4" s="367">
        <v>32781516480</v>
      </c>
      <c r="AP4" s="368">
        <f t="shared" ref="AP4:AP13" si="6">AO4/AR4</f>
        <v>1.989439964434455E-2</v>
      </c>
      <c r="AQ4" s="357" t="s">
        <v>400</v>
      </c>
      <c r="AR4" s="367">
        <v>1647776111169</v>
      </c>
      <c r="AS4" s="367">
        <f>AR4/1000000000</f>
        <v>1647.7761111689999</v>
      </c>
      <c r="AT4" s="369">
        <v>2206804191229</v>
      </c>
      <c r="AU4" s="369">
        <v>856004441269</v>
      </c>
      <c r="AV4" s="370">
        <v>5.6709999999999998E-3</v>
      </c>
      <c r="AW4" s="371"/>
      <c r="AX4" s="357" t="s">
        <v>248</v>
      </c>
      <c r="AY4" s="357" t="s">
        <v>401</v>
      </c>
      <c r="AZ4" s="357" t="s">
        <v>402</v>
      </c>
      <c r="BA4" s="357" t="s">
        <v>403</v>
      </c>
      <c r="BB4" s="357" t="s">
        <v>136</v>
      </c>
      <c r="BC4" s="372">
        <v>800</v>
      </c>
      <c r="BD4" s="372">
        <v>100</v>
      </c>
      <c r="BE4" s="372"/>
      <c r="BF4" s="372">
        <v>100</v>
      </c>
      <c r="BG4" s="372">
        <f t="shared" ref="BG4:BG12" si="7">SUM(BC4:BF4)</f>
        <v>1000</v>
      </c>
      <c r="BH4" s="373" t="s">
        <v>404</v>
      </c>
      <c r="BI4" s="372">
        <v>21</v>
      </c>
      <c r="BJ4" s="374">
        <v>12</v>
      </c>
      <c r="BK4" s="375"/>
      <c r="BL4" s="372"/>
      <c r="BM4" s="372"/>
      <c r="BN4" s="372"/>
      <c r="BO4" s="372"/>
      <c r="BP4" s="372"/>
      <c r="BQ4" s="376"/>
      <c r="BR4" s="377"/>
      <c r="BS4" s="372"/>
      <c r="BT4" s="372"/>
      <c r="BU4" s="372"/>
      <c r="BV4" s="372"/>
      <c r="BW4" s="372"/>
      <c r="BX4" s="374">
        <v>1</v>
      </c>
    </row>
    <row r="5" spans="1:78" s="378" customFormat="1" ht="51" x14ac:dyDescent="0.25">
      <c r="A5" s="355">
        <v>2</v>
      </c>
      <c r="B5" s="356" t="s">
        <v>405</v>
      </c>
      <c r="C5" s="357" t="s">
        <v>406</v>
      </c>
      <c r="D5" s="357" t="s">
        <v>407</v>
      </c>
      <c r="E5" s="357" t="s">
        <v>408</v>
      </c>
      <c r="F5" s="358" t="s">
        <v>30</v>
      </c>
      <c r="G5" s="359">
        <v>41891</v>
      </c>
      <c r="H5" s="359">
        <f t="shared" si="0"/>
        <v>51048</v>
      </c>
      <c r="I5" s="360">
        <v>190.56</v>
      </c>
      <c r="J5" s="360" t="s">
        <v>182</v>
      </c>
      <c r="K5" s="360">
        <v>29</v>
      </c>
      <c r="L5" s="360">
        <f t="shared" si="1"/>
        <v>9000</v>
      </c>
      <c r="M5" s="360"/>
      <c r="N5" s="360"/>
      <c r="O5" s="360"/>
      <c r="P5" s="360"/>
      <c r="Q5" s="360"/>
      <c r="R5" s="360"/>
      <c r="S5" s="360"/>
      <c r="T5" s="360">
        <v>5</v>
      </c>
      <c r="U5" s="360">
        <v>2</v>
      </c>
      <c r="V5" s="360">
        <v>0</v>
      </c>
      <c r="W5" s="361">
        <v>360</v>
      </c>
      <c r="X5" s="362">
        <v>41947</v>
      </c>
      <c r="Y5" s="363">
        <f t="shared" ref="Y5:Y34" si="8">X5+W5</f>
        <v>42307</v>
      </c>
      <c r="Z5" s="363">
        <f t="shared" ref="Z5:Z34" si="9">AD5-1</f>
        <v>42310</v>
      </c>
      <c r="AA5" s="364">
        <f t="shared" ref="AA5:AA34" si="10">Z5-Y5</f>
        <v>3</v>
      </c>
      <c r="AB5" s="365">
        <f t="shared" si="2"/>
        <v>8.3333333333333332E-3</v>
      </c>
      <c r="AC5" s="361">
        <v>1080</v>
      </c>
      <c r="AD5" s="362">
        <v>42311</v>
      </c>
      <c r="AE5" s="362">
        <f t="shared" si="3"/>
        <v>44104</v>
      </c>
      <c r="AF5" s="362">
        <f t="shared" ref="AF5:AF34" si="11">AD5+AC5</f>
        <v>43391</v>
      </c>
      <c r="AG5" s="364">
        <f t="shared" ref="AG5:AG33" si="12">AE5-AF5</f>
        <v>713</v>
      </c>
      <c r="AH5" s="365">
        <f t="shared" ref="AH5:AH33" si="13">AG5/AC5</f>
        <v>0.66018518518518521</v>
      </c>
      <c r="AI5" s="361">
        <f t="shared" si="4"/>
        <v>7560</v>
      </c>
      <c r="AJ5" s="366">
        <v>44105</v>
      </c>
      <c r="AK5" s="366">
        <f t="shared" si="5"/>
        <v>51078</v>
      </c>
      <c r="AL5" s="366">
        <f t="shared" ref="AL5:AL34" si="14">+AK5</f>
        <v>51078</v>
      </c>
      <c r="AM5" s="364">
        <f t="shared" ref="AM5:AM34" si="15">AL5-AJ5</f>
        <v>6973</v>
      </c>
      <c r="AN5" s="364">
        <f t="shared" ref="AN5:AN34" si="16">AM5-AI5</f>
        <v>-587</v>
      </c>
      <c r="AO5" s="367">
        <v>34477339736</v>
      </c>
      <c r="AP5" s="368">
        <f t="shared" si="6"/>
        <v>2.3524241278540185E-2</v>
      </c>
      <c r="AQ5" s="357" t="s">
        <v>409</v>
      </c>
      <c r="AR5" s="367">
        <v>1465609000000</v>
      </c>
      <c r="AS5" s="367">
        <f t="shared" ref="AS5:AS34" si="17">AR5/1000000000</f>
        <v>1465.6089999999999</v>
      </c>
      <c r="AT5" s="369">
        <v>1461897200925</v>
      </c>
      <c r="AU5" s="369">
        <v>556731228841</v>
      </c>
      <c r="AV5" s="370">
        <v>5.672E-3</v>
      </c>
      <c r="AW5" s="371"/>
      <c r="AX5" s="357" t="s">
        <v>248</v>
      </c>
      <c r="AY5" s="357" t="s">
        <v>401</v>
      </c>
      <c r="AZ5" s="357" t="s">
        <v>402</v>
      </c>
      <c r="BA5" s="357" t="s">
        <v>410</v>
      </c>
      <c r="BB5" s="357" t="s">
        <v>136</v>
      </c>
      <c r="BC5" s="372">
        <v>700</v>
      </c>
      <c r="BD5" s="372">
        <v>100</v>
      </c>
      <c r="BE5" s="372"/>
      <c r="BF5" s="372">
        <v>100</v>
      </c>
      <c r="BG5" s="372">
        <f t="shared" si="7"/>
        <v>900</v>
      </c>
      <c r="BH5" s="372" t="s">
        <v>404</v>
      </c>
      <c r="BI5" s="372">
        <v>19</v>
      </c>
      <c r="BJ5" s="372">
        <v>11</v>
      </c>
      <c r="BK5" s="372"/>
      <c r="BL5" s="372">
        <v>1</v>
      </c>
      <c r="BM5" s="372">
        <v>1</v>
      </c>
      <c r="BN5" s="372"/>
      <c r="BO5" s="372"/>
      <c r="BP5" s="372"/>
      <c r="BQ5" s="376"/>
      <c r="BR5" s="377"/>
      <c r="BS5" s="372"/>
      <c r="BT5" s="372"/>
      <c r="BU5" s="372"/>
      <c r="BV5" s="372"/>
      <c r="BW5" s="372"/>
      <c r="BX5" s="374">
        <v>1</v>
      </c>
    </row>
    <row r="6" spans="1:78" s="378" customFormat="1" ht="63.75" x14ac:dyDescent="0.25">
      <c r="A6" s="355">
        <v>3</v>
      </c>
      <c r="B6" s="356" t="s">
        <v>411</v>
      </c>
      <c r="C6" s="357" t="s">
        <v>412</v>
      </c>
      <c r="D6" s="357" t="s">
        <v>413</v>
      </c>
      <c r="E6" s="357" t="s">
        <v>414</v>
      </c>
      <c r="F6" s="358" t="s">
        <v>30</v>
      </c>
      <c r="G6" s="359">
        <v>41892</v>
      </c>
      <c r="H6" s="359">
        <f t="shared" si="0"/>
        <v>51049</v>
      </c>
      <c r="I6" s="360">
        <v>146</v>
      </c>
      <c r="J6" s="360" t="s">
        <v>182</v>
      </c>
      <c r="K6" s="360">
        <v>29</v>
      </c>
      <c r="L6" s="360">
        <f t="shared" si="1"/>
        <v>9000</v>
      </c>
      <c r="M6" s="360">
        <v>36.76</v>
      </c>
      <c r="N6" s="360">
        <v>2.34</v>
      </c>
      <c r="O6" s="360">
        <v>88.4</v>
      </c>
      <c r="P6" s="360">
        <v>12</v>
      </c>
      <c r="Q6" s="360">
        <v>1</v>
      </c>
      <c r="R6" s="360">
        <v>31</v>
      </c>
      <c r="S6" s="360"/>
      <c r="T6" s="360">
        <v>6</v>
      </c>
      <c r="U6" s="360">
        <v>5</v>
      </c>
      <c r="V6" s="360">
        <v>2</v>
      </c>
      <c r="W6" s="361">
        <v>360</v>
      </c>
      <c r="X6" s="362">
        <v>41948</v>
      </c>
      <c r="Y6" s="363">
        <f t="shared" si="8"/>
        <v>42308</v>
      </c>
      <c r="Z6" s="363">
        <f t="shared" si="9"/>
        <v>42311</v>
      </c>
      <c r="AA6" s="364">
        <f t="shared" si="10"/>
        <v>3</v>
      </c>
      <c r="AB6" s="365">
        <f t="shared" si="2"/>
        <v>8.3333333333333332E-3</v>
      </c>
      <c r="AC6" s="361">
        <v>1080</v>
      </c>
      <c r="AD6" s="362">
        <v>42312</v>
      </c>
      <c r="AE6" s="362">
        <f t="shared" si="3"/>
        <v>44708</v>
      </c>
      <c r="AF6" s="362">
        <f t="shared" si="11"/>
        <v>43392</v>
      </c>
      <c r="AG6" s="364">
        <f t="shared" si="12"/>
        <v>1316</v>
      </c>
      <c r="AH6" s="365">
        <f t="shared" si="13"/>
        <v>1.2185185185185186</v>
      </c>
      <c r="AI6" s="361">
        <f t="shared" si="4"/>
        <v>7560</v>
      </c>
      <c r="AJ6" s="366">
        <v>44709</v>
      </c>
      <c r="AK6" s="366">
        <f t="shared" si="5"/>
        <v>51079</v>
      </c>
      <c r="AL6" s="366">
        <f t="shared" si="14"/>
        <v>51079</v>
      </c>
      <c r="AM6" s="364">
        <f t="shared" si="15"/>
        <v>6370</v>
      </c>
      <c r="AN6" s="364">
        <f t="shared" si="16"/>
        <v>-1190</v>
      </c>
      <c r="AO6" s="367">
        <v>56669056418</v>
      </c>
      <c r="AP6" s="368">
        <f t="shared" si="6"/>
        <v>3.3152119057272791E-2</v>
      </c>
      <c r="AQ6" s="357" t="s">
        <v>415</v>
      </c>
      <c r="AR6" s="369">
        <v>1709364530216</v>
      </c>
      <c r="AS6" s="367">
        <f t="shared" si="17"/>
        <v>1709.364530216</v>
      </c>
      <c r="AT6" s="369">
        <v>1770271568833</v>
      </c>
      <c r="AU6" s="369">
        <v>797133172418</v>
      </c>
      <c r="AV6" s="370">
        <v>5.4869999999999997E-3</v>
      </c>
      <c r="AW6" s="371"/>
      <c r="AX6" s="357" t="s">
        <v>248</v>
      </c>
      <c r="AY6" s="357" t="s">
        <v>401</v>
      </c>
      <c r="AZ6" s="357" t="s">
        <v>402</v>
      </c>
      <c r="BA6" s="357" t="s">
        <v>416</v>
      </c>
      <c r="BB6" s="357" t="s">
        <v>136</v>
      </c>
      <c r="BC6" s="372">
        <v>800</v>
      </c>
      <c r="BD6" s="372">
        <v>100</v>
      </c>
      <c r="BE6" s="372"/>
      <c r="BF6" s="372">
        <v>100</v>
      </c>
      <c r="BG6" s="372">
        <f t="shared" si="7"/>
        <v>1000</v>
      </c>
      <c r="BH6" s="372" t="s">
        <v>404</v>
      </c>
      <c r="BI6" s="372">
        <v>22</v>
      </c>
      <c r="BJ6" s="372">
        <v>13</v>
      </c>
      <c r="BK6" s="372"/>
      <c r="BL6" s="372">
        <v>2</v>
      </c>
      <c r="BM6" s="372">
        <v>1</v>
      </c>
      <c r="BN6" s="372">
        <v>1</v>
      </c>
      <c r="BO6" s="372"/>
      <c r="BP6" s="372"/>
      <c r="BQ6" s="376"/>
      <c r="BR6" s="377"/>
      <c r="BS6" s="372"/>
      <c r="BT6" s="372"/>
      <c r="BU6" s="372"/>
      <c r="BV6" s="372"/>
      <c r="BW6" s="372"/>
      <c r="BX6" s="374">
        <v>1</v>
      </c>
    </row>
    <row r="7" spans="1:78" s="378" customFormat="1" ht="51" x14ac:dyDescent="0.25">
      <c r="A7" s="355">
        <v>4</v>
      </c>
      <c r="B7" s="356" t="s">
        <v>417</v>
      </c>
      <c r="C7" s="357" t="s">
        <v>418</v>
      </c>
      <c r="D7" s="357" t="s">
        <v>419</v>
      </c>
      <c r="E7" s="357" t="s">
        <v>420</v>
      </c>
      <c r="F7" s="358" t="s">
        <v>29</v>
      </c>
      <c r="G7" s="359">
        <v>41892</v>
      </c>
      <c r="H7" s="359">
        <f t="shared" si="0"/>
        <v>51048</v>
      </c>
      <c r="I7" s="360">
        <v>146</v>
      </c>
      <c r="J7" s="360" t="s">
        <v>182</v>
      </c>
      <c r="K7" s="360">
        <v>29</v>
      </c>
      <c r="L7" s="360">
        <f t="shared" si="1"/>
        <v>9000</v>
      </c>
      <c r="M7" s="360"/>
      <c r="N7" s="360">
        <v>28</v>
      </c>
      <c r="O7" s="360">
        <v>0.5</v>
      </c>
      <c r="P7" s="360">
        <v>117.77</v>
      </c>
      <c r="Q7" s="360">
        <v>7</v>
      </c>
      <c r="R7" s="360">
        <v>52</v>
      </c>
      <c r="S7" s="360">
        <v>2</v>
      </c>
      <c r="T7" s="360">
        <v>5</v>
      </c>
      <c r="U7" s="360">
        <v>4</v>
      </c>
      <c r="V7" s="360">
        <v>2</v>
      </c>
      <c r="W7" s="361">
        <v>360</v>
      </c>
      <c r="X7" s="362">
        <v>41947</v>
      </c>
      <c r="Y7" s="363">
        <f t="shared" si="8"/>
        <v>42307</v>
      </c>
      <c r="Z7" s="363">
        <f t="shared" si="9"/>
        <v>42306</v>
      </c>
      <c r="AA7" s="364">
        <f t="shared" si="10"/>
        <v>-1</v>
      </c>
      <c r="AB7" s="365">
        <f t="shared" si="2"/>
        <v>-2.7777777777777779E-3</v>
      </c>
      <c r="AC7" s="361">
        <v>1800</v>
      </c>
      <c r="AD7" s="362">
        <v>42307</v>
      </c>
      <c r="AE7" s="362">
        <f t="shared" si="3"/>
        <v>45071</v>
      </c>
      <c r="AF7" s="362">
        <f t="shared" si="11"/>
        <v>44107</v>
      </c>
      <c r="AG7" s="364">
        <f t="shared" si="12"/>
        <v>964</v>
      </c>
      <c r="AH7" s="365">
        <f t="shared" si="13"/>
        <v>0.53555555555555556</v>
      </c>
      <c r="AI7" s="361">
        <f t="shared" si="4"/>
        <v>6840</v>
      </c>
      <c r="AJ7" s="366">
        <v>45072</v>
      </c>
      <c r="AK7" s="366">
        <f t="shared" si="5"/>
        <v>51078</v>
      </c>
      <c r="AL7" s="366">
        <f t="shared" si="14"/>
        <v>51078</v>
      </c>
      <c r="AM7" s="364">
        <f t="shared" si="15"/>
        <v>6006</v>
      </c>
      <c r="AN7" s="364">
        <f t="shared" si="16"/>
        <v>-834</v>
      </c>
      <c r="AO7" s="367">
        <v>35092644800</v>
      </c>
      <c r="AP7" s="368">
        <f t="shared" si="6"/>
        <v>1.8772839500883494E-2</v>
      </c>
      <c r="AQ7" s="357" t="s">
        <v>421</v>
      </c>
      <c r="AR7" s="367">
        <v>1869330678417</v>
      </c>
      <c r="AS7" s="367">
        <f t="shared" si="17"/>
        <v>1869.3306784169999</v>
      </c>
      <c r="AT7" s="369">
        <v>1985229352724</v>
      </c>
      <c r="AU7" s="369">
        <v>778326820100</v>
      </c>
      <c r="AV7" s="370">
        <v>5.6629999999999996E-3</v>
      </c>
      <c r="AW7" s="371"/>
      <c r="AX7" s="357" t="s">
        <v>248</v>
      </c>
      <c r="AY7" s="357" t="s">
        <v>401</v>
      </c>
      <c r="AZ7" s="357" t="s">
        <v>402</v>
      </c>
      <c r="BA7" s="357" t="s">
        <v>422</v>
      </c>
      <c r="BB7" s="357" t="s">
        <v>136</v>
      </c>
      <c r="BC7" s="372">
        <v>700</v>
      </c>
      <c r="BD7" s="372">
        <v>100</v>
      </c>
      <c r="BE7" s="372">
        <v>100</v>
      </c>
      <c r="BF7" s="372">
        <v>100</v>
      </c>
      <c r="BG7" s="372">
        <f t="shared" si="7"/>
        <v>1000</v>
      </c>
      <c r="BH7" s="372" t="s">
        <v>404</v>
      </c>
      <c r="BI7" s="372">
        <v>19</v>
      </c>
      <c r="BJ7" s="372">
        <v>11</v>
      </c>
      <c r="BK7" s="372"/>
      <c r="BL7" s="372">
        <v>2</v>
      </c>
      <c r="BM7" s="372"/>
      <c r="BN7" s="372">
        <v>1</v>
      </c>
      <c r="BO7" s="372"/>
      <c r="BP7" s="372"/>
      <c r="BQ7" s="376"/>
      <c r="BR7" s="377"/>
      <c r="BS7" s="372"/>
      <c r="BT7" s="372"/>
      <c r="BU7" s="372"/>
      <c r="BV7" s="372"/>
      <c r="BW7" s="372"/>
      <c r="BX7" s="374">
        <v>1</v>
      </c>
    </row>
    <row r="8" spans="1:78" s="378" customFormat="1" ht="51" x14ac:dyDescent="0.25">
      <c r="A8" s="355">
        <v>5</v>
      </c>
      <c r="B8" s="356" t="s">
        <v>423</v>
      </c>
      <c r="C8" s="357" t="s">
        <v>424</v>
      </c>
      <c r="D8" s="357" t="s">
        <v>181</v>
      </c>
      <c r="E8" s="357" t="s">
        <v>425</v>
      </c>
      <c r="F8" s="358" t="s">
        <v>30</v>
      </c>
      <c r="G8" s="359">
        <v>41893</v>
      </c>
      <c r="H8" s="359">
        <f t="shared" si="0"/>
        <v>51055</v>
      </c>
      <c r="I8" s="360">
        <v>96.5</v>
      </c>
      <c r="J8" s="360" t="s">
        <v>182</v>
      </c>
      <c r="K8" s="360">
        <v>29</v>
      </c>
      <c r="L8" s="360">
        <f t="shared" si="1"/>
        <v>9000</v>
      </c>
      <c r="M8" s="360">
        <v>19.11</v>
      </c>
      <c r="N8" s="360"/>
      <c r="O8" s="360">
        <v>54</v>
      </c>
      <c r="P8" s="360"/>
      <c r="Q8" s="360"/>
      <c r="R8" s="360">
        <v>46</v>
      </c>
      <c r="S8" s="360">
        <v>2</v>
      </c>
      <c r="T8" s="360">
        <v>5</v>
      </c>
      <c r="U8" s="360">
        <v>2</v>
      </c>
      <c r="V8" s="360">
        <v>1</v>
      </c>
      <c r="W8" s="361">
        <v>360</v>
      </c>
      <c r="X8" s="362">
        <v>41954</v>
      </c>
      <c r="Y8" s="363">
        <f t="shared" si="8"/>
        <v>42314</v>
      </c>
      <c r="Z8" s="363">
        <f t="shared" si="9"/>
        <v>42313</v>
      </c>
      <c r="AA8" s="364">
        <f t="shared" si="10"/>
        <v>-1</v>
      </c>
      <c r="AB8" s="365">
        <f t="shared" si="2"/>
        <v>-2.7777777777777779E-3</v>
      </c>
      <c r="AC8" s="361">
        <v>1800</v>
      </c>
      <c r="AD8" s="362">
        <v>42314</v>
      </c>
      <c r="AE8" s="362">
        <f t="shared" si="3"/>
        <v>44483</v>
      </c>
      <c r="AF8" s="362">
        <f t="shared" si="11"/>
        <v>44114</v>
      </c>
      <c r="AG8" s="364">
        <f t="shared" si="12"/>
        <v>369</v>
      </c>
      <c r="AH8" s="365">
        <f t="shared" si="13"/>
        <v>0.20499999999999999</v>
      </c>
      <c r="AI8" s="361">
        <f t="shared" si="4"/>
        <v>6840</v>
      </c>
      <c r="AJ8" s="366">
        <v>44484</v>
      </c>
      <c r="AK8" s="366">
        <f t="shared" si="5"/>
        <v>51085</v>
      </c>
      <c r="AL8" s="366">
        <f t="shared" si="14"/>
        <v>51085</v>
      </c>
      <c r="AM8" s="364">
        <f t="shared" si="15"/>
        <v>6601</v>
      </c>
      <c r="AN8" s="364">
        <f t="shared" si="16"/>
        <v>-239</v>
      </c>
      <c r="AO8" s="367">
        <v>28179889280</v>
      </c>
      <c r="AP8" s="368">
        <f t="shared" si="6"/>
        <v>2.1672936254514722E-2</v>
      </c>
      <c r="AQ8" s="357" t="s">
        <v>426</v>
      </c>
      <c r="AR8" s="367">
        <v>1300234031470</v>
      </c>
      <c r="AS8" s="367">
        <f t="shared" si="17"/>
        <v>1300.23403147</v>
      </c>
      <c r="AT8" s="369">
        <v>1461558537380</v>
      </c>
      <c r="AU8" s="369">
        <v>502768582144</v>
      </c>
      <c r="AV8" s="370">
        <v>5.6649999999999999E-3</v>
      </c>
      <c r="AW8" s="371"/>
      <c r="AX8" s="357" t="s">
        <v>248</v>
      </c>
      <c r="AY8" s="357" t="s">
        <v>401</v>
      </c>
      <c r="AZ8" s="357" t="s">
        <v>402</v>
      </c>
      <c r="BA8" s="357" t="s">
        <v>427</v>
      </c>
      <c r="BB8" s="357" t="s">
        <v>136</v>
      </c>
      <c r="BC8" s="361">
        <v>700</v>
      </c>
      <c r="BD8" s="361">
        <v>100</v>
      </c>
      <c r="BE8" s="361">
        <v>0</v>
      </c>
      <c r="BF8" s="361">
        <v>100</v>
      </c>
      <c r="BG8" s="372">
        <f t="shared" si="7"/>
        <v>900</v>
      </c>
      <c r="BH8" s="372" t="s">
        <v>404</v>
      </c>
      <c r="BI8" s="372">
        <v>21</v>
      </c>
      <c r="BJ8" s="372">
        <v>6</v>
      </c>
      <c r="BK8" s="372"/>
      <c r="BL8" s="372">
        <v>2</v>
      </c>
      <c r="BM8" s="372"/>
      <c r="BN8" s="372">
        <v>1</v>
      </c>
      <c r="BO8" s="372"/>
      <c r="BP8" s="372"/>
      <c r="BQ8" s="376"/>
      <c r="BR8" s="377"/>
      <c r="BS8" s="372"/>
      <c r="BT8" s="372"/>
      <c r="BU8" s="372"/>
      <c r="BV8" s="372"/>
      <c r="BW8" s="372"/>
      <c r="BX8" s="374">
        <v>1</v>
      </c>
    </row>
    <row r="9" spans="1:78" s="378" customFormat="1" ht="63.75" x14ac:dyDescent="0.25">
      <c r="A9" s="355">
        <v>6</v>
      </c>
      <c r="B9" s="358" t="s">
        <v>428</v>
      </c>
      <c r="C9" s="357" t="s">
        <v>429</v>
      </c>
      <c r="D9" s="357" t="s">
        <v>174</v>
      </c>
      <c r="E9" s="357" t="s">
        <v>430</v>
      </c>
      <c r="F9" s="358" t="s">
        <v>29</v>
      </c>
      <c r="G9" s="359">
        <v>41897</v>
      </c>
      <c r="H9" s="359">
        <f t="shared" si="0"/>
        <v>51055</v>
      </c>
      <c r="I9" s="360">
        <v>50.1</v>
      </c>
      <c r="J9" s="360" t="s">
        <v>182</v>
      </c>
      <c r="K9" s="360">
        <v>29</v>
      </c>
      <c r="L9" s="360">
        <f t="shared" si="1"/>
        <v>9000</v>
      </c>
      <c r="M9" s="360">
        <v>32.1</v>
      </c>
      <c r="N9" s="360"/>
      <c r="O9" s="360"/>
      <c r="P9" s="360"/>
      <c r="Q9" s="360"/>
      <c r="R9" s="360">
        <v>63</v>
      </c>
      <c r="S9" s="360">
        <v>4</v>
      </c>
      <c r="T9" s="360">
        <v>5</v>
      </c>
      <c r="U9" s="360">
        <v>1</v>
      </c>
      <c r="V9" s="360">
        <v>1</v>
      </c>
      <c r="W9" s="361">
        <v>360</v>
      </c>
      <c r="X9" s="362">
        <v>41954</v>
      </c>
      <c r="Y9" s="363">
        <f t="shared" si="8"/>
        <v>42314</v>
      </c>
      <c r="Z9" s="363">
        <f t="shared" si="9"/>
        <v>43229</v>
      </c>
      <c r="AA9" s="364">
        <f t="shared" si="10"/>
        <v>915</v>
      </c>
      <c r="AB9" s="365">
        <f t="shared" si="2"/>
        <v>2.5416666666666665</v>
      </c>
      <c r="AC9" s="361">
        <v>1800</v>
      </c>
      <c r="AD9" s="362">
        <v>43230</v>
      </c>
      <c r="AE9" s="362">
        <f t="shared" si="3"/>
        <v>45737</v>
      </c>
      <c r="AF9" s="362">
        <f t="shared" si="11"/>
        <v>45030</v>
      </c>
      <c r="AG9" s="364">
        <f t="shared" si="12"/>
        <v>707</v>
      </c>
      <c r="AH9" s="365">
        <f t="shared" si="13"/>
        <v>0.39277777777777778</v>
      </c>
      <c r="AI9" s="361">
        <f t="shared" si="4"/>
        <v>6840</v>
      </c>
      <c r="AJ9" s="366">
        <v>45738</v>
      </c>
      <c r="AK9" s="366">
        <f t="shared" si="5"/>
        <v>51085</v>
      </c>
      <c r="AL9" s="366">
        <f t="shared" si="14"/>
        <v>51085</v>
      </c>
      <c r="AM9" s="364">
        <f t="shared" si="15"/>
        <v>5347</v>
      </c>
      <c r="AN9" s="364">
        <f t="shared" si="16"/>
        <v>-1493</v>
      </c>
      <c r="AO9" s="367">
        <v>30305937094</v>
      </c>
      <c r="AP9" s="368">
        <f t="shared" si="6"/>
        <v>1.4520553604522424E-2</v>
      </c>
      <c r="AQ9" s="357" t="s">
        <v>431</v>
      </c>
      <c r="AR9" s="367">
        <v>2087106175109</v>
      </c>
      <c r="AS9" s="367">
        <f t="shared" si="17"/>
        <v>2087.1061751090001</v>
      </c>
      <c r="AT9" s="369">
        <v>2597747762745</v>
      </c>
      <c r="AU9" s="369">
        <v>1038750924045</v>
      </c>
      <c r="AV9" s="370">
        <v>5.6649999999999999E-3</v>
      </c>
      <c r="AW9" s="371"/>
      <c r="AX9" s="357" t="s">
        <v>248</v>
      </c>
      <c r="AY9" s="357" t="s">
        <v>401</v>
      </c>
      <c r="AZ9" s="357" t="s">
        <v>402</v>
      </c>
      <c r="BA9" s="357" t="s">
        <v>432</v>
      </c>
      <c r="BB9" s="357" t="s">
        <v>136</v>
      </c>
      <c r="BC9" s="372">
        <v>700</v>
      </c>
      <c r="BD9" s="372">
        <v>100</v>
      </c>
      <c r="BE9" s="372">
        <v>100</v>
      </c>
      <c r="BF9" s="372">
        <v>100</v>
      </c>
      <c r="BG9" s="372">
        <f t="shared" si="7"/>
        <v>1000</v>
      </c>
      <c r="BH9" s="372" t="s">
        <v>404</v>
      </c>
      <c r="BI9" s="372">
        <v>15</v>
      </c>
      <c r="BJ9" s="372">
        <v>10</v>
      </c>
      <c r="BK9" s="372"/>
      <c r="BL9" s="372">
        <v>10</v>
      </c>
      <c r="BM9" s="372"/>
      <c r="BN9" s="372">
        <v>1</v>
      </c>
      <c r="BO9" s="372"/>
      <c r="BP9" s="372"/>
      <c r="BQ9" s="376"/>
      <c r="BR9" s="377"/>
      <c r="BS9" s="372"/>
      <c r="BT9" s="372"/>
      <c r="BU9" s="372"/>
      <c r="BV9" s="372"/>
      <c r="BW9" s="372"/>
      <c r="BX9" s="374">
        <v>1</v>
      </c>
    </row>
    <row r="10" spans="1:78" s="378" customFormat="1" ht="51" x14ac:dyDescent="0.25">
      <c r="A10" s="355">
        <v>7</v>
      </c>
      <c r="B10" s="358" t="s">
        <v>433</v>
      </c>
      <c r="C10" s="379" t="s">
        <v>434</v>
      </c>
      <c r="D10" s="357" t="s">
        <v>160</v>
      </c>
      <c r="E10" s="357" t="s">
        <v>435</v>
      </c>
      <c r="F10" s="358" t="s">
        <v>29</v>
      </c>
      <c r="G10" s="359">
        <v>41983</v>
      </c>
      <c r="H10" s="359">
        <f t="shared" si="0"/>
        <v>51177</v>
      </c>
      <c r="I10" s="360">
        <v>144</v>
      </c>
      <c r="J10" s="360">
        <v>25</v>
      </c>
      <c r="K10" s="360">
        <v>29</v>
      </c>
      <c r="L10" s="360">
        <f t="shared" si="1"/>
        <v>9000</v>
      </c>
      <c r="M10" s="360">
        <v>0</v>
      </c>
      <c r="N10" s="360">
        <v>87</v>
      </c>
      <c r="O10" s="360">
        <v>57</v>
      </c>
      <c r="P10" s="360"/>
      <c r="Q10" s="360">
        <v>6</v>
      </c>
      <c r="R10" s="360">
        <v>34</v>
      </c>
      <c r="S10" s="360"/>
      <c r="T10" s="360">
        <v>4</v>
      </c>
      <c r="U10" s="360">
        <v>3</v>
      </c>
      <c r="V10" s="360">
        <v>1</v>
      </c>
      <c r="W10" s="361">
        <v>360</v>
      </c>
      <c r="X10" s="362">
        <v>42076</v>
      </c>
      <c r="Y10" s="363">
        <f t="shared" si="8"/>
        <v>42436</v>
      </c>
      <c r="Z10" s="363">
        <f t="shared" si="9"/>
        <v>42480</v>
      </c>
      <c r="AA10" s="364">
        <f t="shared" si="10"/>
        <v>44</v>
      </c>
      <c r="AB10" s="365">
        <f t="shared" si="2"/>
        <v>0.12222222222222222</v>
      </c>
      <c r="AC10" s="361">
        <v>1800</v>
      </c>
      <c r="AD10" s="362">
        <v>42481</v>
      </c>
      <c r="AE10" s="362">
        <f t="shared" si="3"/>
        <v>45182</v>
      </c>
      <c r="AF10" s="362">
        <f t="shared" si="11"/>
        <v>44281</v>
      </c>
      <c r="AG10" s="364">
        <f t="shared" si="12"/>
        <v>901</v>
      </c>
      <c r="AH10" s="365">
        <f t="shared" si="13"/>
        <v>0.50055555555555553</v>
      </c>
      <c r="AI10" s="361">
        <f t="shared" si="4"/>
        <v>6840</v>
      </c>
      <c r="AJ10" s="366">
        <v>45183</v>
      </c>
      <c r="AK10" s="366">
        <f t="shared" si="5"/>
        <v>51208</v>
      </c>
      <c r="AL10" s="366">
        <f t="shared" si="14"/>
        <v>51208</v>
      </c>
      <c r="AM10" s="364">
        <f t="shared" si="15"/>
        <v>6025</v>
      </c>
      <c r="AN10" s="364">
        <f t="shared" si="16"/>
        <v>-815</v>
      </c>
      <c r="AO10" s="367">
        <v>40473965536</v>
      </c>
      <c r="AP10" s="368">
        <f t="shared" si="6"/>
        <v>2.3255185328366925E-2</v>
      </c>
      <c r="AQ10" s="358" t="s">
        <v>436</v>
      </c>
      <c r="AR10" s="367">
        <v>1740427563337</v>
      </c>
      <c r="AS10" s="367">
        <f t="shared" si="17"/>
        <v>1740.427563337</v>
      </c>
      <c r="AT10" s="369">
        <v>2463625155210</v>
      </c>
      <c r="AU10" s="369">
        <v>947713344631</v>
      </c>
      <c r="AV10" s="370">
        <v>5.6649999999999999E-3</v>
      </c>
      <c r="AW10" s="371"/>
      <c r="AX10" s="357" t="s">
        <v>245</v>
      </c>
      <c r="AY10" s="379" t="s">
        <v>437</v>
      </c>
      <c r="AZ10" s="357" t="s">
        <v>402</v>
      </c>
      <c r="BA10" s="379" t="s">
        <v>438</v>
      </c>
      <c r="BB10" s="357" t="s">
        <v>136</v>
      </c>
      <c r="BC10" s="372">
        <v>700</v>
      </c>
      <c r="BD10" s="372">
        <v>100</v>
      </c>
      <c r="BE10" s="372">
        <v>100</v>
      </c>
      <c r="BF10" s="372">
        <v>100</v>
      </c>
      <c r="BG10" s="372">
        <f t="shared" si="7"/>
        <v>1000</v>
      </c>
      <c r="BH10" s="372" t="s">
        <v>111</v>
      </c>
      <c r="BI10" s="372">
        <v>10</v>
      </c>
      <c r="BJ10" s="372">
        <v>11</v>
      </c>
      <c r="BK10" s="372"/>
      <c r="BL10" s="372"/>
      <c r="BM10" s="372"/>
      <c r="BN10" s="372">
        <v>1</v>
      </c>
      <c r="BO10" s="372"/>
      <c r="BP10" s="372"/>
      <c r="BQ10" s="376"/>
      <c r="BR10" s="377"/>
      <c r="BS10" s="372"/>
      <c r="BT10" s="372"/>
      <c r="BU10" s="372"/>
      <c r="BV10" s="372"/>
      <c r="BW10" s="372"/>
      <c r="BX10" s="374">
        <v>1</v>
      </c>
    </row>
    <row r="11" spans="1:78" s="378" customFormat="1" ht="51" x14ac:dyDescent="0.25">
      <c r="A11" s="355">
        <v>8</v>
      </c>
      <c r="B11" s="358" t="s">
        <v>439</v>
      </c>
      <c r="C11" s="357" t="s">
        <v>440</v>
      </c>
      <c r="D11" s="357" t="s">
        <v>150</v>
      </c>
      <c r="E11" s="357" t="s">
        <v>441</v>
      </c>
      <c r="F11" s="358" t="s">
        <v>29</v>
      </c>
      <c r="G11" s="359">
        <v>41983</v>
      </c>
      <c r="H11" s="359">
        <f t="shared" si="0"/>
        <v>51141</v>
      </c>
      <c r="I11" s="360">
        <v>145</v>
      </c>
      <c r="J11" s="360" t="s">
        <v>182</v>
      </c>
      <c r="K11" s="360">
        <v>29</v>
      </c>
      <c r="L11" s="360">
        <f t="shared" si="1"/>
        <v>9000</v>
      </c>
      <c r="M11" s="360"/>
      <c r="N11" s="360">
        <v>62.8</v>
      </c>
      <c r="O11" s="360"/>
      <c r="P11" s="360">
        <v>82</v>
      </c>
      <c r="Q11" s="360">
        <v>2</v>
      </c>
      <c r="R11" s="360">
        <v>30</v>
      </c>
      <c r="S11" s="360"/>
      <c r="T11" s="360">
        <v>2</v>
      </c>
      <c r="U11" s="360">
        <v>2</v>
      </c>
      <c r="V11" s="360">
        <v>1</v>
      </c>
      <c r="W11" s="361">
        <v>360</v>
      </c>
      <c r="X11" s="362">
        <v>42040</v>
      </c>
      <c r="Y11" s="363">
        <f t="shared" si="8"/>
        <v>42400</v>
      </c>
      <c r="Z11" s="363">
        <f t="shared" si="9"/>
        <v>42400</v>
      </c>
      <c r="AA11" s="364">
        <f t="shared" si="10"/>
        <v>0</v>
      </c>
      <c r="AB11" s="365">
        <f t="shared" si="2"/>
        <v>0</v>
      </c>
      <c r="AC11" s="361">
        <v>1800</v>
      </c>
      <c r="AD11" s="362">
        <v>42401</v>
      </c>
      <c r="AE11" s="362">
        <f t="shared" si="3"/>
        <v>44666</v>
      </c>
      <c r="AF11" s="362">
        <f t="shared" si="11"/>
        <v>44201</v>
      </c>
      <c r="AG11" s="364">
        <f t="shared" si="12"/>
        <v>465</v>
      </c>
      <c r="AH11" s="365">
        <f t="shared" si="13"/>
        <v>0.25833333333333336</v>
      </c>
      <c r="AI11" s="361">
        <f t="shared" si="4"/>
        <v>6840</v>
      </c>
      <c r="AJ11" s="366">
        <v>44667</v>
      </c>
      <c r="AK11" s="366">
        <f t="shared" si="5"/>
        <v>51171</v>
      </c>
      <c r="AL11" s="366">
        <f t="shared" si="14"/>
        <v>51171</v>
      </c>
      <c r="AM11" s="364">
        <f t="shared" si="15"/>
        <v>6504</v>
      </c>
      <c r="AN11" s="364">
        <f t="shared" si="16"/>
        <v>-336</v>
      </c>
      <c r="AO11" s="367">
        <v>31040314813</v>
      </c>
      <c r="AP11" s="368">
        <f t="shared" si="6"/>
        <v>2.3872137687406994E-2</v>
      </c>
      <c r="AQ11" s="357" t="s">
        <v>442</v>
      </c>
      <c r="AR11" s="367">
        <v>1300273784420</v>
      </c>
      <c r="AS11" s="367">
        <f t="shared" si="17"/>
        <v>1300.2737844200001</v>
      </c>
      <c r="AT11" s="369">
        <v>2451522191783</v>
      </c>
      <c r="AU11" s="369">
        <v>869872523452</v>
      </c>
      <c r="AV11" s="370">
        <v>5.6610000000000002E-3</v>
      </c>
      <c r="AW11" s="371"/>
      <c r="AX11" s="357" t="s">
        <v>248</v>
      </c>
      <c r="AY11" s="357" t="s">
        <v>401</v>
      </c>
      <c r="AZ11" s="357" t="s">
        <v>402</v>
      </c>
      <c r="BA11" s="357" t="s">
        <v>443</v>
      </c>
      <c r="BB11" s="357" t="s">
        <v>136</v>
      </c>
      <c r="BC11" s="372">
        <v>700</v>
      </c>
      <c r="BD11" s="372">
        <v>100</v>
      </c>
      <c r="BE11" s="372">
        <v>0</v>
      </c>
      <c r="BF11" s="372">
        <v>100</v>
      </c>
      <c r="BG11" s="372">
        <f t="shared" si="7"/>
        <v>900</v>
      </c>
      <c r="BH11" s="372" t="s">
        <v>111</v>
      </c>
      <c r="BI11" s="372">
        <v>19</v>
      </c>
      <c r="BJ11" s="372">
        <v>6</v>
      </c>
      <c r="BK11" s="372">
        <v>7</v>
      </c>
      <c r="BL11" s="372"/>
      <c r="BM11" s="372">
        <v>1</v>
      </c>
      <c r="BN11" s="372">
        <v>1</v>
      </c>
      <c r="BO11" s="372"/>
      <c r="BP11" s="372"/>
      <c r="BQ11" s="376"/>
      <c r="BR11" s="377"/>
      <c r="BS11" s="372"/>
      <c r="BT11" s="372"/>
      <c r="BU11" s="372"/>
      <c r="BV11" s="372"/>
      <c r="BW11" s="372"/>
      <c r="BX11" s="374">
        <v>1</v>
      </c>
    </row>
    <row r="12" spans="1:78" s="378" customFormat="1" ht="51" x14ac:dyDescent="0.25">
      <c r="A12" s="355">
        <v>9</v>
      </c>
      <c r="B12" s="358" t="s">
        <v>444</v>
      </c>
      <c r="C12" s="380" t="s">
        <v>445</v>
      </c>
      <c r="D12" s="357" t="s">
        <v>147</v>
      </c>
      <c r="E12" s="379" t="s">
        <v>446</v>
      </c>
      <c r="F12" s="358" t="s">
        <v>447</v>
      </c>
      <c r="G12" s="359">
        <v>42026</v>
      </c>
      <c r="H12" s="359">
        <f t="shared" si="0"/>
        <v>51182</v>
      </c>
      <c r="I12" s="360">
        <v>31.8</v>
      </c>
      <c r="J12" s="360" t="s">
        <v>182</v>
      </c>
      <c r="K12" s="360">
        <v>29</v>
      </c>
      <c r="L12" s="360">
        <f t="shared" si="1"/>
        <v>9000</v>
      </c>
      <c r="M12" s="360">
        <v>3.92</v>
      </c>
      <c r="N12" s="360">
        <v>28.2</v>
      </c>
      <c r="O12" s="360"/>
      <c r="P12" s="360"/>
      <c r="Q12" s="360"/>
      <c r="R12" s="360">
        <v>45</v>
      </c>
      <c r="S12" s="360">
        <v>5</v>
      </c>
      <c r="T12" s="360">
        <v>5</v>
      </c>
      <c r="U12" s="360">
        <v>1</v>
      </c>
      <c r="V12" s="360">
        <v>0</v>
      </c>
      <c r="W12" s="361">
        <v>545</v>
      </c>
      <c r="X12" s="362">
        <v>42081</v>
      </c>
      <c r="Y12" s="363">
        <f t="shared" si="8"/>
        <v>42626</v>
      </c>
      <c r="Z12" s="363"/>
      <c r="AA12" s="364"/>
      <c r="AB12" s="365">
        <f t="shared" si="2"/>
        <v>0</v>
      </c>
      <c r="AC12" s="361">
        <v>1825</v>
      </c>
      <c r="AD12" s="362"/>
      <c r="AE12" s="362"/>
      <c r="AF12" s="362"/>
      <c r="AG12" s="364"/>
      <c r="AH12" s="365"/>
      <c r="AI12" s="361">
        <f t="shared" si="4"/>
        <v>6630</v>
      </c>
      <c r="AJ12" s="366"/>
      <c r="AK12" s="366">
        <f t="shared" si="5"/>
        <v>51213</v>
      </c>
      <c r="AL12" s="366"/>
      <c r="AM12" s="364"/>
      <c r="AN12" s="364"/>
      <c r="AO12" s="367">
        <v>38122319620</v>
      </c>
      <c r="AP12" s="368">
        <f t="shared" si="6"/>
        <v>2.4007646002531521E-2</v>
      </c>
      <c r="AQ12" s="357" t="s">
        <v>448</v>
      </c>
      <c r="AR12" s="367">
        <v>1587924097847</v>
      </c>
      <c r="AS12" s="367">
        <f t="shared" si="17"/>
        <v>1587.924097847</v>
      </c>
      <c r="AT12" s="369">
        <v>2415944675729</v>
      </c>
      <c r="AU12" s="369">
        <v>947003772910</v>
      </c>
      <c r="AV12" s="370">
        <v>6.5880000000000001E-3</v>
      </c>
      <c r="AW12" s="371"/>
      <c r="AX12" s="357" t="s">
        <v>245</v>
      </c>
      <c r="AY12" s="379" t="s">
        <v>437</v>
      </c>
      <c r="AZ12" s="357" t="s">
        <v>402</v>
      </c>
      <c r="BA12" s="380" t="s">
        <v>449</v>
      </c>
      <c r="BB12" s="357" t="s">
        <v>136</v>
      </c>
      <c r="BC12" s="372">
        <v>800</v>
      </c>
      <c r="BD12" s="372">
        <v>100</v>
      </c>
      <c r="BE12" s="372" t="s">
        <v>108</v>
      </c>
      <c r="BF12" s="372">
        <v>100</v>
      </c>
      <c r="BG12" s="372">
        <f t="shared" si="7"/>
        <v>1000</v>
      </c>
      <c r="BH12" s="372" t="s">
        <v>111</v>
      </c>
      <c r="BI12" s="372">
        <v>10</v>
      </c>
      <c r="BJ12" s="372">
        <v>2</v>
      </c>
      <c r="BK12" s="372"/>
      <c r="BL12" s="372"/>
      <c r="BM12" s="372">
        <v>1</v>
      </c>
      <c r="BN12" s="372"/>
      <c r="BO12" s="372"/>
      <c r="BP12" s="372"/>
      <c r="BQ12" s="376"/>
      <c r="BR12" s="377"/>
      <c r="BS12" s="372"/>
      <c r="BT12" s="372"/>
      <c r="BU12" s="372"/>
      <c r="BV12" s="372"/>
      <c r="BW12" s="372"/>
      <c r="BX12" s="374"/>
    </row>
    <row r="13" spans="1:78" s="378" customFormat="1" ht="51" x14ac:dyDescent="0.25">
      <c r="A13" s="355">
        <v>10</v>
      </c>
      <c r="B13" s="358" t="s">
        <v>450</v>
      </c>
      <c r="C13" s="379" t="s">
        <v>451</v>
      </c>
      <c r="D13" s="357" t="s">
        <v>143</v>
      </c>
      <c r="E13" s="357" t="s">
        <v>452</v>
      </c>
      <c r="F13" s="358" t="s">
        <v>29</v>
      </c>
      <c r="G13" s="359">
        <v>42047</v>
      </c>
      <c r="H13" s="359">
        <v>42109</v>
      </c>
      <c r="I13" s="360">
        <v>180</v>
      </c>
      <c r="J13" s="360">
        <v>28</v>
      </c>
      <c r="K13" s="360">
        <v>29</v>
      </c>
      <c r="L13" s="360">
        <f t="shared" si="1"/>
        <v>10080</v>
      </c>
      <c r="M13" s="360"/>
      <c r="N13" s="360">
        <v>14.85</v>
      </c>
      <c r="O13" s="360">
        <v>2.9</v>
      </c>
      <c r="P13" s="360"/>
      <c r="Q13" s="360"/>
      <c r="R13" s="360">
        <v>66</v>
      </c>
      <c r="S13" s="360">
        <v>5</v>
      </c>
      <c r="T13" s="360">
        <v>3</v>
      </c>
      <c r="U13" s="360">
        <v>4</v>
      </c>
      <c r="V13" s="360">
        <v>4</v>
      </c>
      <c r="W13" s="361">
        <v>360</v>
      </c>
      <c r="X13" s="362">
        <f>+H13</f>
        <v>42109</v>
      </c>
      <c r="Y13" s="363">
        <f t="shared" si="8"/>
        <v>42469</v>
      </c>
      <c r="Z13" s="363">
        <f t="shared" si="9"/>
        <v>42474</v>
      </c>
      <c r="AA13" s="364">
        <f t="shared" si="10"/>
        <v>5</v>
      </c>
      <c r="AB13" s="365">
        <f t="shared" si="2"/>
        <v>1.3888888888888888E-2</v>
      </c>
      <c r="AC13" s="361">
        <v>2920</v>
      </c>
      <c r="AD13" s="362">
        <v>42475</v>
      </c>
      <c r="AE13" s="362">
        <f t="shared" si="3"/>
        <v>45396</v>
      </c>
      <c r="AF13" s="362">
        <f t="shared" si="11"/>
        <v>45395</v>
      </c>
      <c r="AG13" s="364">
        <f t="shared" si="12"/>
        <v>1</v>
      </c>
      <c r="AH13" s="365">
        <f t="shared" si="13"/>
        <v>3.4246575342465754E-4</v>
      </c>
      <c r="AI13" s="361">
        <f t="shared" si="4"/>
        <v>6800</v>
      </c>
      <c r="AJ13" s="366">
        <v>45397</v>
      </c>
      <c r="AK13" s="366">
        <f t="shared" si="5"/>
        <v>52336</v>
      </c>
      <c r="AL13" s="366">
        <f t="shared" si="14"/>
        <v>52336</v>
      </c>
      <c r="AM13" s="364">
        <f t="shared" si="15"/>
        <v>6939</v>
      </c>
      <c r="AN13" s="364">
        <f t="shared" si="16"/>
        <v>139</v>
      </c>
      <c r="AO13" s="367">
        <v>37541213806</v>
      </c>
      <c r="AP13" s="368">
        <f t="shared" si="6"/>
        <v>2.0176401874783922E-2</v>
      </c>
      <c r="AQ13" s="358" t="s">
        <v>454</v>
      </c>
      <c r="AR13" s="369">
        <v>1860649586531</v>
      </c>
      <c r="AS13" s="367">
        <f t="shared" si="17"/>
        <v>1860.6495865310001</v>
      </c>
      <c r="AT13" s="369">
        <v>0</v>
      </c>
      <c r="AU13" s="369">
        <v>0</v>
      </c>
      <c r="AV13" s="370">
        <v>6.9249999999999997E-3</v>
      </c>
      <c r="AW13" s="371" t="s">
        <v>453</v>
      </c>
      <c r="AX13" s="357" t="s">
        <v>223</v>
      </c>
      <c r="AY13" s="372" t="s">
        <v>437</v>
      </c>
      <c r="AZ13" s="357" t="s">
        <v>402</v>
      </c>
      <c r="BA13" s="379" t="s">
        <v>455</v>
      </c>
      <c r="BB13" s="357" t="s">
        <v>136</v>
      </c>
      <c r="BC13" s="372">
        <v>0</v>
      </c>
      <c r="BD13" s="372">
        <v>0</v>
      </c>
      <c r="BE13" s="372">
        <v>0</v>
      </c>
      <c r="BF13" s="372">
        <v>0</v>
      </c>
      <c r="BG13" s="372">
        <v>0</v>
      </c>
      <c r="BH13" s="372" t="s">
        <v>111</v>
      </c>
      <c r="BI13" s="372">
        <v>0</v>
      </c>
      <c r="BJ13" s="372">
        <v>6</v>
      </c>
      <c r="BK13" s="372">
        <v>1</v>
      </c>
      <c r="BL13" s="372"/>
      <c r="BM13" s="372">
        <v>2</v>
      </c>
      <c r="BN13" s="372"/>
      <c r="BO13" s="372">
        <v>1</v>
      </c>
      <c r="BP13" s="372"/>
      <c r="BQ13" s="376"/>
      <c r="BR13" s="377"/>
      <c r="BS13" s="372"/>
      <c r="BT13" s="372"/>
      <c r="BU13" s="372"/>
      <c r="BV13" s="372"/>
      <c r="BW13" s="372"/>
      <c r="BX13" s="374"/>
    </row>
    <row r="14" spans="1:78" s="378" customFormat="1" ht="51" x14ac:dyDescent="0.25">
      <c r="A14" s="355">
        <v>11</v>
      </c>
      <c r="B14" s="381" t="s">
        <v>456</v>
      </c>
      <c r="C14" s="381" t="s">
        <v>457</v>
      </c>
      <c r="D14" s="381" t="s">
        <v>133</v>
      </c>
      <c r="E14" s="381" t="s">
        <v>458</v>
      </c>
      <c r="F14" s="358" t="s">
        <v>29</v>
      </c>
      <c r="G14" s="359">
        <v>42164</v>
      </c>
      <c r="H14" s="359">
        <f t="shared" ref="H14:H34" si="18">X14+DATE(J14,0,0)</f>
        <v>53091</v>
      </c>
      <c r="I14" s="360">
        <v>354</v>
      </c>
      <c r="J14" s="360">
        <v>30</v>
      </c>
      <c r="K14" s="360">
        <v>36</v>
      </c>
      <c r="L14" s="360">
        <f t="shared" si="1"/>
        <v>10800</v>
      </c>
      <c r="M14" s="360">
        <v>46</v>
      </c>
      <c r="N14" s="360"/>
      <c r="O14" s="360"/>
      <c r="P14" s="360"/>
      <c r="Q14" s="360"/>
      <c r="R14" s="360">
        <v>23</v>
      </c>
      <c r="S14" s="360"/>
      <c r="T14" s="360">
        <v>7</v>
      </c>
      <c r="U14" s="360">
        <v>6</v>
      </c>
      <c r="V14" s="360">
        <v>3</v>
      </c>
      <c r="W14" s="382">
        <v>2160</v>
      </c>
      <c r="X14" s="362">
        <v>42164</v>
      </c>
      <c r="Y14" s="363">
        <f t="shared" si="8"/>
        <v>44324</v>
      </c>
      <c r="Z14" s="363">
        <f t="shared" si="9"/>
        <v>44727</v>
      </c>
      <c r="AA14" s="364">
        <f t="shared" si="10"/>
        <v>403</v>
      </c>
      <c r="AB14" s="365">
        <f t="shared" si="2"/>
        <v>0.18657407407407409</v>
      </c>
      <c r="AC14" s="383">
        <v>1560</v>
      </c>
      <c r="AD14" s="362">
        <v>44728</v>
      </c>
      <c r="AE14" s="362">
        <f t="shared" si="3"/>
        <v>46286</v>
      </c>
      <c r="AF14" s="362">
        <f t="shared" si="11"/>
        <v>46288</v>
      </c>
      <c r="AG14" s="364">
        <f t="shared" si="12"/>
        <v>-2</v>
      </c>
      <c r="AH14" s="365">
        <f t="shared" si="13"/>
        <v>-1.2820512820512821E-3</v>
      </c>
      <c r="AI14" s="361">
        <f t="shared" si="4"/>
        <v>7080</v>
      </c>
      <c r="AJ14" s="366">
        <v>46287</v>
      </c>
      <c r="AK14" s="366">
        <f t="shared" si="5"/>
        <v>53122</v>
      </c>
      <c r="AL14" s="366">
        <f t="shared" si="14"/>
        <v>53122</v>
      </c>
      <c r="AM14" s="364">
        <f t="shared" si="15"/>
        <v>6835</v>
      </c>
      <c r="AN14" s="364">
        <f t="shared" si="16"/>
        <v>-245</v>
      </c>
      <c r="AO14" s="367"/>
      <c r="AP14" s="368"/>
      <c r="AQ14" s="357" t="s">
        <v>459</v>
      </c>
      <c r="AR14" s="369">
        <v>1580927039907</v>
      </c>
      <c r="AS14" s="367">
        <f t="shared" si="17"/>
        <v>1580.9270399070001</v>
      </c>
      <c r="AT14" s="369">
        <v>0</v>
      </c>
      <c r="AU14" s="369">
        <v>0</v>
      </c>
      <c r="AV14" s="370">
        <v>6.2069999999999998E-3</v>
      </c>
      <c r="AW14" s="371" t="s">
        <v>453</v>
      </c>
      <c r="AX14" s="357" t="s">
        <v>223</v>
      </c>
      <c r="AY14" s="372" t="s">
        <v>437</v>
      </c>
      <c r="AZ14" s="357" t="s">
        <v>402</v>
      </c>
      <c r="BA14" s="384"/>
      <c r="BB14" s="357"/>
      <c r="BC14" s="372"/>
      <c r="BD14" s="372"/>
      <c r="BE14" s="372"/>
      <c r="BF14" s="372"/>
      <c r="BG14" s="372"/>
      <c r="BH14" s="385"/>
      <c r="BI14" s="385"/>
      <c r="BJ14" s="372">
        <v>12</v>
      </c>
      <c r="BK14" s="372"/>
      <c r="BL14" s="372"/>
      <c r="BM14" s="372"/>
      <c r="BN14" s="372"/>
      <c r="BO14" s="372"/>
      <c r="BP14" s="372"/>
      <c r="BQ14" s="376"/>
      <c r="BR14" s="377"/>
      <c r="BS14" s="372"/>
      <c r="BT14" s="372"/>
      <c r="BU14" s="372"/>
      <c r="BV14" s="372"/>
      <c r="BW14" s="372"/>
      <c r="BX14" s="374"/>
    </row>
    <row r="15" spans="1:78" s="378" customFormat="1" ht="63.75" x14ac:dyDescent="0.25">
      <c r="A15" s="355">
        <v>12</v>
      </c>
      <c r="B15" s="357" t="s">
        <v>460</v>
      </c>
      <c r="C15" s="357" t="s">
        <v>461</v>
      </c>
      <c r="D15" s="357" t="s">
        <v>462</v>
      </c>
      <c r="E15" s="357" t="s">
        <v>463</v>
      </c>
      <c r="F15" s="358" t="s">
        <v>29</v>
      </c>
      <c r="G15" s="386">
        <v>42164</v>
      </c>
      <c r="H15" s="359">
        <f t="shared" si="18"/>
        <v>56422</v>
      </c>
      <c r="I15" s="387">
        <v>173.46</v>
      </c>
      <c r="J15" s="360">
        <f>468/12</f>
        <v>39</v>
      </c>
      <c r="K15" s="360">
        <f>J15+7.7</f>
        <v>46.7</v>
      </c>
      <c r="L15" s="360">
        <f t="shared" si="1"/>
        <v>14040</v>
      </c>
      <c r="M15" s="360">
        <f>2.2+3.08+4.32+0.87+4.16+7.85</f>
        <v>22.48</v>
      </c>
      <c r="N15" s="360"/>
      <c r="O15" s="360"/>
      <c r="P15" s="360"/>
      <c r="Q15" s="360"/>
      <c r="R15" s="360">
        <f>2+3+4+1+7+3</f>
        <v>20</v>
      </c>
      <c r="S15" s="360"/>
      <c r="T15" s="387">
        <v>7</v>
      </c>
      <c r="U15" s="360">
        <v>4</v>
      </c>
      <c r="V15" s="360">
        <v>4</v>
      </c>
      <c r="W15" s="382">
        <v>365</v>
      </c>
      <c r="X15" s="362">
        <v>42208</v>
      </c>
      <c r="Y15" s="363">
        <f t="shared" si="8"/>
        <v>42573</v>
      </c>
      <c r="Z15" s="363">
        <f t="shared" si="9"/>
        <v>42627</v>
      </c>
      <c r="AA15" s="364">
        <f t="shared" si="10"/>
        <v>54</v>
      </c>
      <c r="AB15" s="365">
        <f t="shared" si="2"/>
        <v>0.14794520547945206</v>
      </c>
      <c r="AC15" s="383">
        <v>1825</v>
      </c>
      <c r="AD15" s="362">
        <v>42628</v>
      </c>
      <c r="AE15" s="362">
        <f t="shared" si="3"/>
        <v>44996</v>
      </c>
      <c r="AF15" s="362">
        <f t="shared" si="11"/>
        <v>44453</v>
      </c>
      <c r="AG15" s="364">
        <f t="shared" si="12"/>
        <v>543</v>
      </c>
      <c r="AH15" s="365">
        <f t="shared" si="13"/>
        <v>0.29753424657534244</v>
      </c>
      <c r="AI15" s="361">
        <f t="shared" si="4"/>
        <v>11850</v>
      </c>
      <c r="AJ15" s="366">
        <v>44997</v>
      </c>
      <c r="AK15" s="366">
        <f t="shared" si="5"/>
        <v>56453</v>
      </c>
      <c r="AL15" s="366">
        <f t="shared" si="14"/>
        <v>56453</v>
      </c>
      <c r="AM15" s="364">
        <f t="shared" si="15"/>
        <v>11456</v>
      </c>
      <c r="AN15" s="364">
        <f t="shared" si="16"/>
        <v>-394</v>
      </c>
      <c r="AO15" s="367">
        <v>34695475764</v>
      </c>
      <c r="AP15" s="368">
        <f t="shared" ref="AP15:AP34" si="19">AO15/AR15</f>
        <v>6.8157673042486119E-3</v>
      </c>
      <c r="AQ15" s="357" t="s">
        <v>464</v>
      </c>
      <c r="AR15" s="367">
        <v>5090472461167</v>
      </c>
      <c r="AS15" s="367">
        <f t="shared" si="17"/>
        <v>5090.4724611669999</v>
      </c>
      <c r="AT15" s="369">
        <v>0</v>
      </c>
      <c r="AU15" s="369">
        <v>0</v>
      </c>
      <c r="AV15" s="388">
        <v>8.9189999999999998E-3</v>
      </c>
      <c r="AW15" s="371" t="s">
        <v>453</v>
      </c>
      <c r="AX15" s="357" t="s">
        <v>223</v>
      </c>
      <c r="AY15" s="357" t="s">
        <v>437</v>
      </c>
      <c r="AZ15" s="357" t="s">
        <v>402</v>
      </c>
      <c r="BA15" s="357" t="s">
        <v>465</v>
      </c>
      <c r="BB15" s="357" t="s">
        <v>136</v>
      </c>
      <c r="BC15" s="372">
        <v>0</v>
      </c>
      <c r="BD15" s="372">
        <v>0</v>
      </c>
      <c r="BE15" s="372">
        <v>0</v>
      </c>
      <c r="BF15" s="372">
        <v>0</v>
      </c>
      <c r="BG15" s="372">
        <v>0</v>
      </c>
      <c r="BH15" s="372" t="s">
        <v>111</v>
      </c>
      <c r="BI15" s="372">
        <v>0</v>
      </c>
      <c r="BJ15" s="372">
        <v>11</v>
      </c>
      <c r="BK15" s="372">
        <v>5</v>
      </c>
      <c r="BL15" s="372"/>
      <c r="BM15" s="372"/>
      <c r="BN15" s="372">
        <v>1</v>
      </c>
      <c r="BO15" s="372"/>
      <c r="BP15" s="372">
        <v>2</v>
      </c>
      <c r="BQ15" s="376">
        <v>1</v>
      </c>
      <c r="BR15" s="377"/>
      <c r="BS15" s="372"/>
      <c r="BT15" s="372"/>
      <c r="BU15" s="372"/>
      <c r="BV15" s="372"/>
      <c r="BW15" s="372"/>
      <c r="BX15" s="374"/>
    </row>
    <row r="16" spans="1:78" s="378" customFormat="1" ht="51" x14ac:dyDescent="0.25">
      <c r="A16" s="355">
        <v>13</v>
      </c>
      <c r="B16" s="357" t="s">
        <v>466</v>
      </c>
      <c r="C16" s="357" t="s">
        <v>467</v>
      </c>
      <c r="D16" s="357" t="s">
        <v>468</v>
      </c>
      <c r="E16" s="357" t="s">
        <v>469</v>
      </c>
      <c r="F16" s="358" t="s">
        <v>470</v>
      </c>
      <c r="G16" s="386">
        <v>42185</v>
      </c>
      <c r="H16" s="359">
        <f t="shared" si="18"/>
        <v>12388</v>
      </c>
      <c r="I16" s="387">
        <v>350.3</v>
      </c>
      <c r="J16" s="360">
        <f>408/12</f>
        <v>34</v>
      </c>
      <c r="K16" s="360">
        <f>J16+6.9</f>
        <v>40.9</v>
      </c>
      <c r="L16" s="360"/>
      <c r="M16" s="360"/>
      <c r="N16" s="360"/>
      <c r="O16" s="360"/>
      <c r="P16" s="360"/>
      <c r="Q16" s="360"/>
      <c r="R16" s="360"/>
      <c r="S16" s="360"/>
      <c r="T16" s="360"/>
      <c r="U16" s="360"/>
      <c r="V16" s="360"/>
      <c r="W16" s="361"/>
      <c r="X16" s="362"/>
      <c r="Y16" s="363"/>
      <c r="Z16" s="363"/>
      <c r="AA16" s="364"/>
      <c r="AB16" s="365"/>
      <c r="AC16" s="361"/>
      <c r="AD16" s="362"/>
      <c r="AE16" s="362"/>
      <c r="AF16" s="362"/>
      <c r="AG16" s="364"/>
      <c r="AH16" s="365"/>
      <c r="AI16" s="361"/>
      <c r="AJ16" s="366"/>
      <c r="AK16" s="366"/>
      <c r="AL16" s="366"/>
      <c r="AM16" s="364"/>
      <c r="AN16" s="364"/>
      <c r="AO16" s="389">
        <v>22093896523</v>
      </c>
      <c r="AP16" s="368">
        <f t="shared" si="19"/>
        <v>1.3317265778436282E-2</v>
      </c>
      <c r="AQ16" s="357" t="s">
        <v>471</v>
      </c>
      <c r="AR16" s="389">
        <v>1659041494747</v>
      </c>
      <c r="AS16" s="367">
        <f t="shared" si="17"/>
        <v>1659.0414947469999</v>
      </c>
      <c r="AT16" s="369">
        <v>0</v>
      </c>
      <c r="AU16" s="369">
        <v>0</v>
      </c>
      <c r="AV16" s="388">
        <v>5.9040000000000004E-3</v>
      </c>
      <c r="AW16" s="371" t="s">
        <v>453</v>
      </c>
      <c r="AX16" s="357" t="s">
        <v>223</v>
      </c>
      <c r="AY16" s="357" t="s">
        <v>437</v>
      </c>
      <c r="AZ16" s="357" t="s">
        <v>402</v>
      </c>
      <c r="BA16" s="357" t="s">
        <v>472</v>
      </c>
      <c r="BB16" s="357" t="s">
        <v>136</v>
      </c>
      <c r="BC16" s="372">
        <v>0</v>
      </c>
      <c r="BD16" s="372">
        <v>0</v>
      </c>
      <c r="BE16" s="372">
        <v>0</v>
      </c>
      <c r="BF16" s="372">
        <v>0</v>
      </c>
      <c r="BG16" s="372">
        <v>0</v>
      </c>
      <c r="BH16" s="372" t="s">
        <v>111</v>
      </c>
      <c r="BI16" s="372">
        <v>0</v>
      </c>
      <c r="BJ16" s="372">
        <v>11</v>
      </c>
      <c r="BK16" s="372">
        <v>1</v>
      </c>
      <c r="BL16" s="372"/>
      <c r="BM16" s="372"/>
      <c r="BN16" s="372"/>
      <c r="BO16" s="372"/>
      <c r="BP16" s="372"/>
      <c r="BQ16" s="376"/>
      <c r="BR16" s="376">
        <v>1</v>
      </c>
      <c r="BS16" s="372">
        <v>1</v>
      </c>
      <c r="BT16" s="372"/>
      <c r="BU16" s="372"/>
      <c r="BV16" s="372"/>
      <c r="BW16" s="372"/>
      <c r="BX16" s="374"/>
    </row>
    <row r="17" spans="1:76" s="378" customFormat="1" ht="51" x14ac:dyDescent="0.25">
      <c r="A17" s="355">
        <v>14</v>
      </c>
      <c r="B17" s="357" t="s">
        <v>473</v>
      </c>
      <c r="C17" s="357" t="s">
        <v>474</v>
      </c>
      <c r="D17" s="357" t="s">
        <v>475</v>
      </c>
      <c r="E17" s="357" t="s">
        <v>476</v>
      </c>
      <c r="F17" s="358" t="s">
        <v>30</v>
      </c>
      <c r="G17" s="386">
        <v>42188</v>
      </c>
      <c r="H17" s="372">
        <f t="shared" si="18"/>
        <v>49868</v>
      </c>
      <c r="I17" s="387">
        <v>202.56</v>
      </c>
      <c r="J17" s="360">
        <v>21</v>
      </c>
      <c r="K17" s="360">
        <v>25</v>
      </c>
      <c r="L17" s="360">
        <f t="shared" ref="L17:L30" si="20">+W17+AC17+AI17</f>
        <v>7560</v>
      </c>
      <c r="M17" s="360"/>
      <c r="N17" s="360">
        <v>6.37</v>
      </c>
      <c r="O17" s="360">
        <v>2.15</v>
      </c>
      <c r="P17" s="360">
        <v>196.19</v>
      </c>
      <c r="Q17" s="360"/>
      <c r="R17" s="360"/>
      <c r="S17" s="360"/>
      <c r="T17" s="360">
        <v>3</v>
      </c>
      <c r="U17" s="360">
        <v>2</v>
      </c>
      <c r="V17" s="360">
        <v>2</v>
      </c>
      <c r="W17" s="361">
        <v>360</v>
      </c>
      <c r="X17" s="362">
        <v>42228</v>
      </c>
      <c r="Y17" s="363">
        <f t="shared" si="8"/>
        <v>42588</v>
      </c>
      <c r="Z17" s="363">
        <f t="shared" si="9"/>
        <v>43139</v>
      </c>
      <c r="AA17" s="364">
        <f t="shared" si="10"/>
        <v>551</v>
      </c>
      <c r="AB17" s="365">
        <f t="shared" si="2"/>
        <v>1.5305555555555554</v>
      </c>
      <c r="AC17" s="361">
        <v>1080</v>
      </c>
      <c r="AD17" s="362">
        <v>43140</v>
      </c>
      <c r="AE17" s="362">
        <f t="shared" si="3"/>
        <v>44334</v>
      </c>
      <c r="AF17" s="362">
        <f t="shared" si="11"/>
        <v>44220</v>
      </c>
      <c r="AG17" s="364">
        <f t="shared" si="12"/>
        <v>114</v>
      </c>
      <c r="AH17" s="365">
        <f t="shared" si="13"/>
        <v>0.10555555555555556</v>
      </c>
      <c r="AI17" s="361">
        <f t="shared" ref="AI17:AI30" si="21">(J17*360)-(W17+AC17)</f>
        <v>6120</v>
      </c>
      <c r="AJ17" s="366">
        <v>44335</v>
      </c>
      <c r="AK17" s="366">
        <f t="shared" ref="AK17:AK30" si="22">DATE(YEAR(X17)+J17,MONTH(X17),DAY(X17))</f>
        <v>49899</v>
      </c>
      <c r="AL17" s="366">
        <f t="shared" si="14"/>
        <v>49899</v>
      </c>
      <c r="AM17" s="364">
        <f t="shared" si="15"/>
        <v>5564</v>
      </c>
      <c r="AN17" s="364">
        <f t="shared" si="16"/>
        <v>-556</v>
      </c>
      <c r="AO17" s="389">
        <v>22418257440</v>
      </c>
      <c r="AP17" s="368">
        <f t="shared" si="19"/>
        <v>1.8067175714638537E-2</v>
      </c>
      <c r="AQ17" s="357" t="s">
        <v>477</v>
      </c>
      <c r="AR17" s="389">
        <v>1240827996256</v>
      </c>
      <c r="AS17" s="367">
        <f t="shared" si="17"/>
        <v>1240.827996256</v>
      </c>
      <c r="AT17" s="369">
        <v>715929490301</v>
      </c>
      <c r="AU17" s="369">
        <v>275006813205</v>
      </c>
      <c r="AV17" s="388">
        <v>5.5710000000000004E-3</v>
      </c>
      <c r="AW17" s="372"/>
      <c r="AX17" s="357" t="s">
        <v>248</v>
      </c>
      <c r="AY17" s="372" t="s">
        <v>401</v>
      </c>
      <c r="AZ17" s="357" t="s">
        <v>402</v>
      </c>
      <c r="BA17" s="357" t="s">
        <v>478</v>
      </c>
      <c r="BB17" s="357" t="s">
        <v>136</v>
      </c>
      <c r="BC17" s="372">
        <v>800</v>
      </c>
      <c r="BD17" s="372">
        <v>100</v>
      </c>
      <c r="BE17" s="372"/>
      <c r="BF17" s="372">
        <v>100</v>
      </c>
      <c r="BG17" s="372">
        <f>SUM(BC17:BF17)</f>
        <v>1000</v>
      </c>
      <c r="BH17" s="372" t="s">
        <v>111</v>
      </c>
      <c r="BI17" s="372">
        <v>10</v>
      </c>
      <c r="BJ17" s="372">
        <v>9</v>
      </c>
      <c r="BK17" s="372"/>
      <c r="BL17" s="372"/>
      <c r="BM17" s="372">
        <v>2</v>
      </c>
      <c r="BN17" s="372"/>
      <c r="BO17" s="372"/>
      <c r="BP17" s="372">
        <v>1</v>
      </c>
      <c r="BQ17" s="376"/>
      <c r="BR17" s="377"/>
      <c r="BS17" s="372"/>
      <c r="BT17" s="372"/>
      <c r="BU17" s="372"/>
      <c r="BV17" s="372"/>
      <c r="BW17" s="372"/>
      <c r="BX17" s="374"/>
    </row>
    <row r="18" spans="1:76" s="378" customFormat="1" ht="63.75" x14ac:dyDescent="0.25">
      <c r="A18" s="355">
        <v>15</v>
      </c>
      <c r="B18" s="357" t="s">
        <v>479</v>
      </c>
      <c r="C18" s="357" t="s">
        <v>480</v>
      </c>
      <c r="D18" s="357" t="s">
        <v>481</v>
      </c>
      <c r="E18" s="357" t="s">
        <v>482</v>
      </c>
      <c r="F18" s="358" t="s">
        <v>29</v>
      </c>
      <c r="G18" s="386">
        <v>42192</v>
      </c>
      <c r="H18" s="359">
        <f t="shared" si="18"/>
        <v>54625</v>
      </c>
      <c r="I18" s="387">
        <v>256</v>
      </c>
      <c r="J18" s="360">
        <f>408/12</f>
        <v>34</v>
      </c>
      <c r="K18" s="360">
        <f>J18+6.1</f>
        <v>40.1</v>
      </c>
      <c r="L18" s="360">
        <f t="shared" si="20"/>
        <v>12240</v>
      </c>
      <c r="M18" s="360"/>
      <c r="N18" s="360"/>
      <c r="O18" s="360">
        <v>201.4</v>
      </c>
      <c r="P18" s="360">
        <v>54.6</v>
      </c>
      <c r="Q18" s="360"/>
      <c r="R18" s="360">
        <v>4</v>
      </c>
      <c r="S18" s="360"/>
      <c r="T18" s="360">
        <v>5</v>
      </c>
      <c r="U18" s="360">
        <v>4</v>
      </c>
      <c r="V18" s="360">
        <v>3</v>
      </c>
      <c r="W18" s="361">
        <f>11*30</f>
        <v>330</v>
      </c>
      <c r="X18" s="362">
        <v>42237</v>
      </c>
      <c r="Y18" s="363">
        <f t="shared" si="8"/>
        <v>42567</v>
      </c>
      <c r="Z18" s="363">
        <f t="shared" si="9"/>
        <v>44070</v>
      </c>
      <c r="AA18" s="364">
        <f t="shared" si="10"/>
        <v>1503</v>
      </c>
      <c r="AB18" s="365">
        <f t="shared" si="2"/>
        <v>4.5545454545454547</v>
      </c>
      <c r="AC18" s="361">
        <f>36*30</f>
        <v>1080</v>
      </c>
      <c r="AD18" s="362">
        <v>44071</v>
      </c>
      <c r="AE18" s="362">
        <f t="shared" si="3"/>
        <v>44984</v>
      </c>
      <c r="AF18" s="362">
        <f t="shared" si="11"/>
        <v>45151</v>
      </c>
      <c r="AG18" s="364">
        <f t="shared" si="12"/>
        <v>-167</v>
      </c>
      <c r="AH18" s="365">
        <f t="shared" si="13"/>
        <v>-0.15462962962962962</v>
      </c>
      <c r="AI18" s="361">
        <f t="shared" si="21"/>
        <v>10830</v>
      </c>
      <c r="AJ18" s="366">
        <v>44985</v>
      </c>
      <c r="AK18" s="366">
        <f t="shared" si="22"/>
        <v>54656</v>
      </c>
      <c r="AL18" s="366">
        <f t="shared" si="14"/>
        <v>54656</v>
      </c>
      <c r="AM18" s="364">
        <f t="shared" si="15"/>
        <v>9671</v>
      </c>
      <c r="AN18" s="364">
        <f t="shared" si="16"/>
        <v>-1159</v>
      </c>
      <c r="AO18" s="389">
        <v>23133675840</v>
      </c>
      <c r="AP18" s="368">
        <f t="shared" si="19"/>
        <v>1.7336600962892801E-2</v>
      </c>
      <c r="AQ18" s="357" t="s">
        <v>483</v>
      </c>
      <c r="AR18" s="389">
        <v>1334383590504</v>
      </c>
      <c r="AS18" s="367">
        <f t="shared" si="17"/>
        <v>1334.383590504</v>
      </c>
      <c r="AT18" s="369">
        <v>0</v>
      </c>
      <c r="AU18" s="369">
        <v>0</v>
      </c>
      <c r="AV18" s="388">
        <v>5.7419999999999997E-3</v>
      </c>
      <c r="AW18" s="371" t="s">
        <v>453</v>
      </c>
      <c r="AX18" s="357" t="s">
        <v>223</v>
      </c>
      <c r="AY18" s="357" t="s">
        <v>437</v>
      </c>
      <c r="AZ18" s="357" t="s">
        <v>402</v>
      </c>
      <c r="BA18" s="357" t="s">
        <v>484</v>
      </c>
      <c r="BB18" s="357" t="s">
        <v>136</v>
      </c>
      <c r="BC18" s="372">
        <v>0</v>
      </c>
      <c r="BD18" s="372">
        <v>0</v>
      </c>
      <c r="BE18" s="372">
        <v>0</v>
      </c>
      <c r="BF18" s="372">
        <v>0</v>
      </c>
      <c r="BG18" s="372">
        <v>0</v>
      </c>
      <c r="BH18" s="372" t="s">
        <v>111</v>
      </c>
      <c r="BI18" s="372">
        <v>0</v>
      </c>
      <c r="BJ18" s="372">
        <v>10</v>
      </c>
      <c r="BK18" s="372">
        <v>1</v>
      </c>
      <c r="BL18" s="372"/>
      <c r="BM18" s="372"/>
      <c r="BN18" s="372"/>
      <c r="BO18" s="372"/>
      <c r="BP18" s="372"/>
      <c r="BQ18" s="376"/>
      <c r="BR18" s="377"/>
      <c r="BS18" s="372"/>
      <c r="BT18" s="372">
        <v>1</v>
      </c>
      <c r="BU18" s="372"/>
      <c r="BV18" s="372"/>
      <c r="BW18" s="372"/>
      <c r="BX18" s="374">
        <v>1</v>
      </c>
    </row>
    <row r="19" spans="1:76" s="378" customFormat="1" ht="51" x14ac:dyDescent="0.25">
      <c r="A19" s="355">
        <v>16</v>
      </c>
      <c r="B19" s="357" t="s">
        <v>485</v>
      </c>
      <c r="C19" s="357" t="s">
        <v>486</v>
      </c>
      <c r="D19" s="357" t="s">
        <v>487</v>
      </c>
      <c r="E19" s="357" t="s">
        <v>488</v>
      </c>
      <c r="F19" s="358" t="s">
        <v>29</v>
      </c>
      <c r="G19" s="386">
        <v>42195</v>
      </c>
      <c r="H19" s="359">
        <f t="shared" si="18"/>
        <v>51345</v>
      </c>
      <c r="I19" s="387">
        <v>137.1</v>
      </c>
      <c r="J19" s="360">
        <f>300/12</f>
        <v>25</v>
      </c>
      <c r="K19" s="360">
        <v>29</v>
      </c>
      <c r="L19" s="360">
        <f t="shared" si="20"/>
        <v>9000</v>
      </c>
      <c r="M19" s="360"/>
      <c r="N19" s="360"/>
      <c r="O19" s="360">
        <v>137.06</v>
      </c>
      <c r="P19" s="360"/>
      <c r="Q19" s="360"/>
      <c r="R19" s="360">
        <v>4</v>
      </c>
      <c r="S19" s="360"/>
      <c r="T19" s="360">
        <v>4</v>
      </c>
      <c r="U19" s="360">
        <v>2</v>
      </c>
      <c r="V19" s="360">
        <v>1</v>
      </c>
      <c r="W19" s="361">
        <v>360</v>
      </c>
      <c r="X19" s="362">
        <v>42244</v>
      </c>
      <c r="Y19" s="363">
        <f t="shared" si="8"/>
        <v>42604</v>
      </c>
      <c r="Z19" s="363">
        <f t="shared" si="9"/>
        <v>42673</v>
      </c>
      <c r="AA19" s="364">
        <f t="shared" si="10"/>
        <v>69</v>
      </c>
      <c r="AB19" s="365">
        <f t="shared" si="2"/>
        <v>0.19166666666666668</v>
      </c>
      <c r="AC19" s="361">
        <v>1080</v>
      </c>
      <c r="AD19" s="362">
        <v>42674</v>
      </c>
      <c r="AE19" s="362">
        <f>+AJ19-1</f>
        <v>51376</v>
      </c>
      <c r="AF19" s="362">
        <f>AD19+AC19</f>
        <v>43754</v>
      </c>
      <c r="AG19" s="364">
        <f t="shared" si="12"/>
        <v>7622</v>
      </c>
      <c r="AH19" s="365">
        <f t="shared" si="13"/>
        <v>7.0574074074074078</v>
      </c>
      <c r="AI19" s="361">
        <f t="shared" si="21"/>
        <v>7560</v>
      </c>
      <c r="AJ19" s="366">
        <v>51377</v>
      </c>
      <c r="AK19" s="366">
        <f t="shared" si="22"/>
        <v>51376</v>
      </c>
      <c r="AL19" s="366">
        <f t="shared" si="14"/>
        <v>51376</v>
      </c>
      <c r="AM19" s="364">
        <f t="shared" si="15"/>
        <v>-1</v>
      </c>
      <c r="AN19" s="364">
        <f t="shared" si="16"/>
        <v>-7561</v>
      </c>
      <c r="AO19" s="389">
        <v>18121926000</v>
      </c>
      <c r="AP19" s="368">
        <f t="shared" si="19"/>
        <v>1.8743282739644009E-2</v>
      </c>
      <c r="AQ19" s="357" t="s">
        <v>489</v>
      </c>
      <c r="AR19" s="389">
        <v>966849097446</v>
      </c>
      <c r="AS19" s="367">
        <f t="shared" si="17"/>
        <v>966.84909744599997</v>
      </c>
      <c r="AT19" s="369">
        <v>1044107931359</v>
      </c>
      <c r="AU19" s="369">
        <v>412901535997</v>
      </c>
      <c r="AV19" s="388">
        <v>5.5710000000000004E-3</v>
      </c>
      <c r="AW19" s="372"/>
      <c r="AX19" s="357" t="s">
        <v>248</v>
      </c>
      <c r="AY19" s="372" t="s">
        <v>401</v>
      </c>
      <c r="AZ19" s="357" t="s">
        <v>402</v>
      </c>
      <c r="BA19" s="357" t="s">
        <v>490</v>
      </c>
      <c r="BB19" s="357" t="s">
        <v>136</v>
      </c>
      <c r="BC19" s="372">
        <v>700</v>
      </c>
      <c r="BD19" s="372">
        <v>100</v>
      </c>
      <c r="BE19" s="372">
        <v>100</v>
      </c>
      <c r="BF19" s="372">
        <v>100</v>
      </c>
      <c r="BG19" s="372">
        <f t="shared" ref="BG19:BG25" si="23">SUM(BC19:BF19)</f>
        <v>1000</v>
      </c>
      <c r="BH19" s="372" t="s">
        <v>111</v>
      </c>
      <c r="BI19" s="372">
        <v>7</v>
      </c>
      <c r="BJ19" s="372">
        <v>11</v>
      </c>
      <c r="BK19" s="372"/>
      <c r="BL19" s="372"/>
      <c r="BM19" s="372"/>
      <c r="BN19" s="372">
        <v>1</v>
      </c>
      <c r="BO19" s="372"/>
      <c r="BP19" s="372"/>
      <c r="BQ19" s="376"/>
      <c r="BR19" s="377"/>
      <c r="BS19" s="372"/>
      <c r="BT19" s="372"/>
      <c r="BU19" s="372">
        <v>1</v>
      </c>
      <c r="BV19" s="372"/>
      <c r="BW19" s="372"/>
      <c r="BX19" s="374">
        <v>1</v>
      </c>
    </row>
    <row r="20" spans="1:76" s="378" customFormat="1" ht="63.75" x14ac:dyDescent="0.25">
      <c r="A20" s="355">
        <v>17</v>
      </c>
      <c r="B20" s="357" t="s">
        <v>491</v>
      </c>
      <c r="C20" s="357" t="s">
        <v>492</v>
      </c>
      <c r="D20" s="357" t="s">
        <v>493</v>
      </c>
      <c r="E20" s="357" t="s">
        <v>494</v>
      </c>
      <c r="F20" s="358" t="s">
        <v>29</v>
      </c>
      <c r="G20" s="386">
        <v>42208</v>
      </c>
      <c r="H20" s="359">
        <f t="shared" si="18"/>
        <v>51356</v>
      </c>
      <c r="I20" s="387">
        <v>266</v>
      </c>
      <c r="J20" s="360">
        <v>25</v>
      </c>
      <c r="K20" s="360">
        <v>29</v>
      </c>
      <c r="L20" s="360">
        <f t="shared" si="20"/>
        <v>9000</v>
      </c>
      <c r="M20" s="360"/>
      <c r="N20" s="360">
        <v>42</v>
      </c>
      <c r="O20" s="360"/>
      <c r="P20" s="360"/>
      <c r="Q20" s="360"/>
      <c r="R20" s="360"/>
      <c r="S20" s="360"/>
      <c r="T20" s="360">
        <v>6</v>
      </c>
      <c r="U20" s="360">
        <v>5</v>
      </c>
      <c r="V20" s="360">
        <v>1</v>
      </c>
      <c r="W20" s="361">
        <v>360</v>
      </c>
      <c r="X20" s="362">
        <v>42255</v>
      </c>
      <c r="Y20" s="363">
        <f t="shared" si="8"/>
        <v>42615</v>
      </c>
      <c r="Z20" s="363">
        <f t="shared" si="9"/>
        <v>43416</v>
      </c>
      <c r="AA20" s="364">
        <f t="shared" si="10"/>
        <v>801</v>
      </c>
      <c r="AB20" s="365">
        <f t="shared" si="2"/>
        <v>2.2250000000000001</v>
      </c>
      <c r="AC20" s="361">
        <v>1440</v>
      </c>
      <c r="AD20" s="362">
        <v>43417</v>
      </c>
      <c r="AE20" s="362">
        <f t="shared" si="3"/>
        <v>44954</v>
      </c>
      <c r="AF20" s="362">
        <f t="shared" si="11"/>
        <v>44857</v>
      </c>
      <c r="AG20" s="364">
        <f t="shared" si="12"/>
        <v>97</v>
      </c>
      <c r="AH20" s="365">
        <f t="shared" si="13"/>
        <v>6.7361111111111108E-2</v>
      </c>
      <c r="AI20" s="361">
        <f t="shared" si="21"/>
        <v>7200</v>
      </c>
      <c r="AJ20" s="366">
        <v>44955</v>
      </c>
      <c r="AK20" s="366">
        <f t="shared" si="22"/>
        <v>51387</v>
      </c>
      <c r="AL20" s="366">
        <f t="shared" si="14"/>
        <v>51387</v>
      </c>
      <c r="AM20" s="364">
        <f t="shared" si="15"/>
        <v>6432</v>
      </c>
      <c r="AN20" s="364">
        <f t="shared" si="16"/>
        <v>-768</v>
      </c>
      <c r="AO20" s="389">
        <v>25536176490</v>
      </c>
      <c r="AP20" s="368">
        <f t="shared" si="19"/>
        <v>8.6877813819901135E-3</v>
      </c>
      <c r="AQ20" s="357" t="s">
        <v>495</v>
      </c>
      <c r="AR20" s="389">
        <v>2939320796324</v>
      </c>
      <c r="AS20" s="367">
        <f t="shared" si="17"/>
        <v>2939.3207963240002</v>
      </c>
      <c r="AT20" s="369">
        <v>2904960456754</v>
      </c>
      <c r="AU20" s="369">
        <v>1162224182718</v>
      </c>
      <c r="AV20" s="388">
        <v>5.5710000000000004E-3</v>
      </c>
      <c r="AW20" s="372"/>
      <c r="AX20" s="357" t="s">
        <v>248</v>
      </c>
      <c r="AY20" s="372" t="s">
        <v>401</v>
      </c>
      <c r="AZ20" s="357" t="s">
        <v>402</v>
      </c>
      <c r="BA20" s="357" t="s">
        <v>496</v>
      </c>
      <c r="BB20" s="357" t="s">
        <v>136</v>
      </c>
      <c r="BC20" s="372">
        <v>800</v>
      </c>
      <c r="BD20" s="372">
        <v>100</v>
      </c>
      <c r="BE20" s="372"/>
      <c r="BF20" s="372">
        <v>100</v>
      </c>
      <c r="BG20" s="372">
        <f t="shared" si="23"/>
        <v>1000</v>
      </c>
      <c r="BH20" s="372" t="s">
        <v>111</v>
      </c>
      <c r="BI20" s="372">
        <v>6</v>
      </c>
      <c r="BJ20" s="372">
        <v>8</v>
      </c>
      <c r="BK20" s="372">
        <v>3</v>
      </c>
      <c r="BL20" s="372"/>
      <c r="BM20" s="372"/>
      <c r="BN20" s="372"/>
      <c r="BO20" s="372"/>
      <c r="BP20" s="372"/>
      <c r="BQ20" s="376"/>
      <c r="BR20" s="377"/>
      <c r="BS20" s="372"/>
      <c r="BT20" s="372"/>
      <c r="BU20" s="372"/>
      <c r="BV20" s="372"/>
      <c r="BW20" s="372"/>
      <c r="BX20" s="374"/>
    </row>
    <row r="21" spans="1:76" s="378" customFormat="1" ht="51" x14ac:dyDescent="0.25">
      <c r="A21" s="355">
        <v>18</v>
      </c>
      <c r="B21" s="357" t="s">
        <v>497</v>
      </c>
      <c r="C21" s="357" t="s">
        <v>498</v>
      </c>
      <c r="D21" s="357" t="s">
        <v>499</v>
      </c>
      <c r="E21" s="357" t="s">
        <v>500</v>
      </c>
      <c r="F21" s="358" t="s">
        <v>29</v>
      </c>
      <c r="G21" s="386">
        <v>42227</v>
      </c>
      <c r="H21" s="359">
        <f t="shared" si="18"/>
        <v>51371</v>
      </c>
      <c r="I21" s="387">
        <v>77</v>
      </c>
      <c r="J21" s="360">
        <f>300/12</f>
        <v>25</v>
      </c>
      <c r="K21" s="360">
        <v>29</v>
      </c>
      <c r="L21" s="360">
        <f t="shared" si="20"/>
        <v>9000</v>
      </c>
      <c r="M21" s="360">
        <v>13.65</v>
      </c>
      <c r="N21" s="360">
        <v>64.319999999999993</v>
      </c>
      <c r="O21" s="360">
        <v>33.35</v>
      </c>
      <c r="P21" s="360">
        <v>18.440000000000001</v>
      </c>
      <c r="Q21" s="360">
        <v>1</v>
      </c>
      <c r="R21" s="360">
        <v>34</v>
      </c>
      <c r="S21" s="360"/>
      <c r="T21" s="360">
        <v>4</v>
      </c>
      <c r="U21" s="360">
        <v>3</v>
      </c>
      <c r="V21" s="360">
        <v>0</v>
      </c>
      <c r="W21" s="361">
        <f>12*30</f>
        <v>360</v>
      </c>
      <c r="X21" s="362">
        <v>42270</v>
      </c>
      <c r="Y21" s="363">
        <f t="shared" si="8"/>
        <v>42630</v>
      </c>
      <c r="Z21" s="363">
        <f t="shared" si="9"/>
        <v>44756</v>
      </c>
      <c r="AA21" s="364">
        <f t="shared" si="10"/>
        <v>2126</v>
      </c>
      <c r="AB21" s="365">
        <f t="shared" si="2"/>
        <v>5.9055555555555559</v>
      </c>
      <c r="AC21" s="361">
        <f>48*30</f>
        <v>1440</v>
      </c>
      <c r="AD21" s="366">
        <v>44757</v>
      </c>
      <c r="AE21" s="362">
        <f t="shared" si="3"/>
        <v>46217</v>
      </c>
      <c r="AF21" s="362">
        <f t="shared" si="11"/>
        <v>46197</v>
      </c>
      <c r="AG21" s="364">
        <f t="shared" si="12"/>
        <v>20</v>
      </c>
      <c r="AH21" s="365">
        <f t="shared" si="13"/>
        <v>1.3888888888888888E-2</v>
      </c>
      <c r="AI21" s="361">
        <f t="shared" si="21"/>
        <v>7200</v>
      </c>
      <c r="AJ21" s="366">
        <v>46218</v>
      </c>
      <c r="AK21" s="366">
        <f t="shared" si="22"/>
        <v>51402</v>
      </c>
      <c r="AL21" s="366">
        <f t="shared" si="14"/>
        <v>51402</v>
      </c>
      <c r="AM21" s="364">
        <f t="shared" si="15"/>
        <v>5184</v>
      </c>
      <c r="AN21" s="364">
        <f t="shared" si="16"/>
        <v>-2016</v>
      </c>
      <c r="AO21" s="389">
        <v>31547708000</v>
      </c>
      <c r="AP21" s="368">
        <f t="shared" si="19"/>
        <v>1.8527104833783524E-2</v>
      </c>
      <c r="AQ21" s="357" t="s">
        <v>501</v>
      </c>
      <c r="AR21" s="389">
        <v>1702786716167</v>
      </c>
      <c r="AS21" s="367">
        <f t="shared" si="17"/>
        <v>1702.7867161669999</v>
      </c>
      <c r="AT21" s="369">
        <v>2249136223312</v>
      </c>
      <c r="AU21" s="369">
        <v>927188682600</v>
      </c>
      <c r="AV21" s="388">
        <v>5.5710000000000004E-3</v>
      </c>
      <c r="AW21" s="372"/>
      <c r="AX21" s="357" t="s">
        <v>248</v>
      </c>
      <c r="AY21" s="372" t="s">
        <v>401</v>
      </c>
      <c r="AZ21" s="357" t="s">
        <v>402</v>
      </c>
      <c r="BA21" s="357" t="s">
        <v>502</v>
      </c>
      <c r="BB21" s="357" t="s">
        <v>136</v>
      </c>
      <c r="BC21" s="372">
        <v>700</v>
      </c>
      <c r="BD21" s="372">
        <v>100</v>
      </c>
      <c r="BE21" s="372"/>
      <c r="BF21" s="372">
        <v>100</v>
      </c>
      <c r="BG21" s="372">
        <f t="shared" si="23"/>
        <v>900</v>
      </c>
      <c r="BH21" s="372" t="s">
        <v>111</v>
      </c>
      <c r="BI21" s="372">
        <v>2</v>
      </c>
      <c r="BJ21" s="372">
        <v>6</v>
      </c>
      <c r="BK21" s="372"/>
      <c r="BL21" s="372"/>
      <c r="BM21" s="372"/>
      <c r="BN21" s="372"/>
      <c r="BO21" s="372"/>
      <c r="BP21" s="372"/>
      <c r="BQ21" s="376"/>
      <c r="BR21" s="377"/>
      <c r="BS21" s="372"/>
      <c r="BT21" s="372"/>
      <c r="BU21" s="372"/>
      <c r="BV21" s="372">
        <v>1</v>
      </c>
      <c r="BW21" s="372"/>
      <c r="BX21" s="374">
        <v>1</v>
      </c>
    </row>
    <row r="22" spans="1:76" s="378" customFormat="1" ht="51" x14ac:dyDescent="0.25">
      <c r="A22" s="355">
        <v>19</v>
      </c>
      <c r="B22" s="357" t="s">
        <v>503</v>
      </c>
      <c r="C22" s="357" t="s">
        <v>504</v>
      </c>
      <c r="D22" s="357" t="s">
        <v>505</v>
      </c>
      <c r="E22" s="357" t="s">
        <v>506</v>
      </c>
      <c r="F22" s="358" t="s">
        <v>507</v>
      </c>
      <c r="G22" s="386">
        <v>42234</v>
      </c>
      <c r="H22" s="359">
        <f t="shared" si="18"/>
        <v>51371</v>
      </c>
      <c r="I22" s="387">
        <v>456</v>
      </c>
      <c r="J22" s="360">
        <v>25</v>
      </c>
      <c r="K22" s="360">
        <v>29</v>
      </c>
      <c r="L22" s="360">
        <f t="shared" si="20"/>
        <v>9000</v>
      </c>
      <c r="M22" s="360">
        <v>21.9</v>
      </c>
      <c r="N22" s="360">
        <v>32.299999999999997</v>
      </c>
      <c r="O22" s="360">
        <v>329.32</v>
      </c>
      <c r="P22" s="360">
        <v>18.2</v>
      </c>
      <c r="Q22" s="360">
        <v>22</v>
      </c>
      <c r="R22" s="360"/>
      <c r="S22" s="360"/>
      <c r="T22" s="360">
        <v>7</v>
      </c>
      <c r="U22" s="360">
        <v>6</v>
      </c>
      <c r="V22" s="360">
        <v>0</v>
      </c>
      <c r="W22" s="361">
        <v>360</v>
      </c>
      <c r="X22" s="362">
        <v>42270</v>
      </c>
      <c r="Y22" s="363">
        <f t="shared" si="8"/>
        <v>42630</v>
      </c>
      <c r="Z22" s="363">
        <f t="shared" si="9"/>
        <v>44743</v>
      </c>
      <c r="AA22" s="364">
        <f t="shared" si="10"/>
        <v>2113</v>
      </c>
      <c r="AB22" s="365">
        <f t="shared" si="2"/>
        <v>5.8694444444444445</v>
      </c>
      <c r="AC22" s="361">
        <v>1080</v>
      </c>
      <c r="AD22" s="362">
        <v>44744</v>
      </c>
      <c r="AE22" s="362">
        <f t="shared" si="3"/>
        <v>45838</v>
      </c>
      <c r="AF22" s="362">
        <f t="shared" si="11"/>
        <v>45824</v>
      </c>
      <c r="AG22" s="364">
        <f t="shared" si="12"/>
        <v>14</v>
      </c>
      <c r="AH22" s="365">
        <f t="shared" si="13"/>
        <v>1.2962962962962963E-2</v>
      </c>
      <c r="AI22" s="361">
        <f t="shared" si="21"/>
        <v>7560</v>
      </c>
      <c r="AJ22" s="366">
        <v>45839</v>
      </c>
      <c r="AK22" s="366">
        <f t="shared" si="22"/>
        <v>51402</v>
      </c>
      <c r="AL22" s="366">
        <f t="shared" si="14"/>
        <v>51402</v>
      </c>
      <c r="AM22" s="364">
        <f t="shared" si="15"/>
        <v>5563</v>
      </c>
      <c r="AN22" s="364">
        <f t="shared" si="16"/>
        <v>-1997</v>
      </c>
      <c r="AO22" s="389">
        <v>34770385142</v>
      </c>
      <c r="AP22" s="368">
        <f t="shared" si="19"/>
        <v>1.1708852239423676E-2</v>
      </c>
      <c r="AQ22" s="357" t="s">
        <v>508</v>
      </c>
      <c r="AR22" s="389">
        <v>2969581000000</v>
      </c>
      <c r="AS22" s="367">
        <f t="shared" si="17"/>
        <v>2969.5810000000001</v>
      </c>
      <c r="AT22" s="369">
        <v>2641603022649</v>
      </c>
      <c r="AU22" s="369">
        <v>995259263926</v>
      </c>
      <c r="AV22" s="388">
        <v>5.5710000000000004E-3</v>
      </c>
      <c r="AW22" s="372"/>
      <c r="AX22" s="357" t="s">
        <v>248</v>
      </c>
      <c r="AY22" s="372" t="s">
        <v>401</v>
      </c>
      <c r="AZ22" s="357" t="s">
        <v>402</v>
      </c>
      <c r="BA22" s="357" t="s">
        <v>509</v>
      </c>
      <c r="BB22" s="357" t="s">
        <v>136</v>
      </c>
      <c r="BC22" s="372">
        <v>700</v>
      </c>
      <c r="BD22" s="372">
        <v>100</v>
      </c>
      <c r="BE22" s="372">
        <v>100</v>
      </c>
      <c r="BF22" s="372">
        <v>100</v>
      </c>
      <c r="BG22" s="372">
        <f t="shared" si="23"/>
        <v>1000</v>
      </c>
      <c r="BH22" s="372" t="s">
        <v>111</v>
      </c>
      <c r="BI22" s="372">
        <v>2</v>
      </c>
      <c r="BJ22" s="372">
        <v>12</v>
      </c>
      <c r="BK22" s="372"/>
      <c r="BL22" s="372"/>
      <c r="BM22" s="372"/>
      <c r="BN22" s="372"/>
      <c r="BO22" s="372"/>
      <c r="BP22" s="372"/>
      <c r="BQ22" s="376"/>
      <c r="BR22" s="377"/>
      <c r="BS22" s="372"/>
      <c r="BT22" s="372"/>
      <c r="BU22" s="372"/>
      <c r="BV22" s="372"/>
      <c r="BW22" s="372"/>
      <c r="BX22" s="374"/>
    </row>
    <row r="23" spans="1:76" s="378" customFormat="1" ht="51" x14ac:dyDescent="0.25">
      <c r="A23" s="355">
        <v>20</v>
      </c>
      <c r="B23" s="357" t="s">
        <v>510</v>
      </c>
      <c r="C23" s="357" t="s">
        <v>511</v>
      </c>
      <c r="D23" s="357" t="s">
        <v>512</v>
      </c>
      <c r="E23" s="357" t="s">
        <v>513</v>
      </c>
      <c r="F23" s="358" t="s">
        <v>29</v>
      </c>
      <c r="G23" s="386">
        <v>42237</v>
      </c>
      <c r="H23" s="359">
        <f t="shared" si="18"/>
        <v>51391</v>
      </c>
      <c r="I23" s="387">
        <v>151.6</v>
      </c>
      <c r="J23" s="360">
        <v>25</v>
      </c>
      <c r="K23" s="360">
        <v>29</v>
      </c>
      <c r="L23" s="360">
        <f t="shared" si="20"/>
        <v>9000</v>
      </c>
      <c r="M23" s="360">
        <v>57.42</v>
      </c>
      <c r="N23" s="360">
        <v>19.04</v>
      </c>
      <c r="O23" s="360">
        <v>10.37</v>
      </c>
      <c r="P23" s="360">
        <v>36.369999999999997</v>
      </c>
      <c r="Q23" s="360"/>
      <c r="R23" s="360">
        <v>18</v>
      </c>
      <c r="S23" s="360">
        <v>2</v>
      </c>
      <c r="T23" s="360">
        <v>9</v>
      </c>
      <c r="U23" s="360">
        <v>6</v>
      </c>
      <c r="V23" s="360">
        <v>1</v>
      </c>
      <c r="W23" s="361">
        <f>12*30</f>
        <v>360</v>
      </c>
      <c r="X23" s="362">
        <v>42290</v>
      </c>
      <c r="Y23" s="363">
        <f t="shared" si="8"/>
        <v>42650</v>
      </c>
      <c r="Z23" s="363">
        <f t="shared" si="9"/>
        <v>42681</v>
      </c>
      <c r="AA23" s="364">
        <f t="shared" si="10"/>
        <v>31</v>
      </c>
      <c r="AB23" s="365">
        <f t="shared" si="2"/>
        <v>8.611111111111111E-2</v>
      </c>
      <c r="AC23" s="361">
        <f>48*30</f>
        <v>1440</v>
      </c>
      <c r="AD23" s="362">
        <v>42682</v>
      </c>
      <c r="AE23" s="362">
        <f t="shared" si="3"/>
        <v>44829</v>
      </c>
      <c r="AF23" s="362">
        <f t="shared" si="11"/>
        <v>44122</v>
      </c>
      <c r="AG23" s="364">
        <f t="shared" si="12"/>
        <v>707</v>
      </c>
      <c r="AH23" s="365">
        <f t="shared" si="13"/>
        <v>0.4909722222222222</v>
      </c>
      <c r="AI23" s="361">
        <f t="shared" si="21"/>
        <v>7200</v>
      </c>
      <c r="AJ23" s="366">
        <v>44830</v>
      </c>
      <c r="AK23" s="366">
        <f t="shared" si="22"/>
        <v>51422</v>
      </c>
      <c r="AL23" s="366">
        <f t="shared" si="14"/>
        <v>51422</v>
      </c>
      <c r="AM23" s="364">
        <f t="shared" si="15"/>
        <v>6592</v>
      </c>
      <c r="AN23" s="364">
        <f t="shared" si="16"/>
        <v>-608</v>
      </c>
      <c r="AO23" s="389">
        <v>26180754096</v>
      </c>
      <c r="AP23" s="368">
        <f t="shared" si="19"/>
        <v>9.7275870011532869E-3</v>
      </c>
      <c r="AQ23" s="357" t="s">
        <v>514</v>
      </c>
      <c r="AR23" s="389">
        <v>2691392438114</v>
      </c>
      <c r="AS23" s="367">
        <f t="shared" si="17"/>
        <v>2691.392438114</v>
      </c>
      <c r="AT23" s="369">
        <v>1769805106537</v>
      </c>
      <c r="AU23" s="369">
        <v>817350390333</v>
      </c>
      <c r="AV23" s="388">
        <v>5.5710000000000004E-3</v>
      </c>
      <c r="AW23" s="372"/>
      <c r="AX23" s="357" t="s">
        <v>248</v>
      </c>
      <c r="AY23" s="372" t="s">
        <v>401</v>
      </c>
      <c r="AZ23" s="357" t="s">
        <v>402</v>
      </c>
      <c r="BA23" s="357" t="s">
        <v>515</v>
      </c>
      <c r="BB23" s="357" t="s">
        <v>136</v>
      </c>
      <c r="BC23" s="372">
        <v>800</v>
      </c>
      <c r="BD23" s="372">
        <v>100</v>
      </c>
      <c r="BE23" s="372"/>
      <c r="BF23" s="372">
        <v>100</v>
      </c>
      <c r="BG23" s="372">
        <f t="shared" si="23"/>
        <v>1000</v>
      </c>
      <c r="BH23" s="372" t="s">
        <v>111</v>
      </c>
      <c r="BI23" s="372">
        <v>3</v>
      </c>
      <c r="BJ23" s="372">
        <v>14</v>
      </c>
      <c r="BK23" s="372">
        <v>2</v>
      </c>
      <c r="BL23" s="372">
        <v>2</v>
      </c>
      <c r="BM23" s="372">
        <v>1</v>
      </c>
      <c r="BN23" s="372">
        <v>1</v>
      </c>
      <c r="BO23" s="372"/>
      <c r="BP23" s="372"/>
      <c r="BQ23" s="376"/>
      <c r="BR23" s="377"/>
      <c r="BS23" s="372"/>
      <c r="BT23" s="372"/>
      <c r="BU23" s="372"/>
      <c r="BV23" s="372"/>
      <c r="BW23" s="372"/>
      <c r="BX23" s="374"/>
    </row>
    <row r="24" spans="1:76" s="378" customFormat="1" ht="51" x14ac:dyDescent="0.25">
      <c r="A24" s="355">
        <v>21</v>
      </c>
      <c r="B24" s="357" t="s">
        <v>516</v>
      </c>
      <c r="C24" s="357" t="s">
        <v>517</v>
      </c>
      <c r="D24" s="357" t="s">
        <v>518</v>
      </c>
      <c r="E24" s="357" t="s">
        <v>519</v>
      </c>
      <c r="F24" s="358" t="s">
        <v>29</v>
      </c>
      <c r="G24" s="386">
        <v>42250</v>
      </c>
      <c r="H24" s="359">
        <f t="shared" si="18"/>
        <v>51394</v>
      </c>
      <c r="I24" s="387">
        <v>181</v>
      </c>
      <c r="J24" s="360">
        <f>300/12</f>
        <v>25</v>
      </c>
      <c r="K24" s="360">
        <v>29</v>
      </c>
      <c r="L24" s="360">
        <f t="shared" si="20"/>
        <v>9000</v>
      </c>
      <c r="M24" s="360">
        <v>38</v>
      </c>
      <c r="N24" s="360"/>
      <c r="O24" s="360">
        <v>74.8</v>
      </c>
      <c r="P24" s="360">
        <v>33</v>
      </c>
      <c r="Q24" s="360"/>
      <c r="R24" s="360">
        <v>43</v>
      </c>
      <c r="S24" s="360">
        <v>1</v>
      </c>
      <c r="T24" s="360">
        <v>6</v>
      </c>
      <c r="U24" s="360">
        <v>1</v>
      </c>
      <c r="V24" s="360">
        <v>1</v>
      </c>
      <c r="W24" s="361">
        <v>360</v>
      </c>
      <c r="X24" s="362">
        <v>42293</v>
      </c>
      <c r="Y24" s="363">
        <f t="shared" si="8"/>
        <v>42653</v>
      </c>
      <c r="Z24" s="363">
        <f t="shared" si="9"/>
        <v>42684</v>
      </c>
      <c r="AA24" s="364">
        <f t="shared" si="10"/>
        <v>31</v>
      </c>
      <c r="AB24" s="365">
        <f t="shared" si="2"/>
        <v>8.611111111111111E-2</v>
      </c>
      <c r="AC24" s="361">
        <v>1800</v>
      </c>
      <c r="AD24" s="362">
        <v>42685</v>
      </c>
      <c r="AE24" s="362">
        <f t="shared" si="3"/>
        <v>44848</v>
      </c>
      <c r="AF24" s="362">
        <f t="shared" si="11"/>
        <v>44485</v>
      </c>
      <c r="AG24" s="364">
        <f t="shared" si="12"/>
        <v>363</v>
      </c>
      <c r="AH24" s="365">
        <f t="shared" si="13"/>
        <v>0.20166666666666666</v>
      </c>
      <c r="AI24" s="361">
        <f t="shared" si="21"/>
        <v>6840</v>
      </c>
      <c r="AJ24" s="366">
        <v>44849</v>
      </c>
      <c r="AK24" s="366">
        <f t="shared" si="22"/>
        <v>51425</v>
      </c>
      <c r="AL24" s="366">
        <f t="shared" si="14"/>
        <v>51425</v>
      </c>
      <c r="AM24" s="364">
        <f t="shared" si="15"/>
        <v>6576</v>
      </c>
      <c r="AN24" s="364">
        <f t="shared" si="16"/>
        <v>-264</v>
      </c>
      <c r="AO24" s="389">
        <v>31500751200</v>
      </c>
      <c r="AP24" s="368">
        <f t="shared" si="19"/>
        <v>1.4033211481096111E-2</v>
      </c>
      <c r="AQ24" s="357" t="s">
        <v>520</v>
      </c>
      <c r="AR24" s="389">
        <v>2244728602746</v>
      </c>
      <c r="AS24" s="367">
        <f t="shared" si="17"/>
        <v>2244.728602746</v>
      </c>
      <c r="AT24" s="369">
        <v>3095490288148</v>
      </c>
      <c r="AU24" s="369">
        <v>1204920877689</v>
      </c>
      <c r="AV24" s="388">
        <v>5.5700000000000003E-3</v>
      </c>
      <c r="AW24" s="372"/>
      <c r="AX24" s="357" t="s">
        <v>248</v>
      </c>
      <c r="AY24" s="372" t="s">
        <v>401</v>
      </c>
      <c r="AZ24" s="357" t="s">
        <v>402</v>
      </c>
      <c r="BA24" s="357" t="s">
        <v>521</v>
      </c>
      <c r="BB24" s="357" t="s">
        <v>136</v>
      </c>
      <c r="BC24" s="372">
        <v>700</v>
      </c>
      <c r="BD24" s="372">
        <v>100</v>
      </c>
      <c r="BE24" s="372">
        <v>100</v>
      </c>
      <c r="BF24" s="372">
        <v>100</v>
      </c>
      <c r="BG24" s="372">
        <f t="shared" si="23"/>
        <v>1000</v>
      </c>
      <c r="BH24" s="372" t="s">
        <v>111</v>
      </c>
      <c r="BI24" s="372">
        <v>3</v>
      </c>
      <c r="BJ24" s="372">
        <v>11</v>
      </c>
      <c r="BK24" s="372"/>
      <c r="BL24" s="372"/>
      <c r="BM24" s="372">
        <v>1</v>
      </c>
      <c r="BN24" s="372"/>
      <c r="BO24" s="372"/>
      <c r="BP24" s="372"/>
      <c r="BQ24" s="376"/>
      <c r="BR24" s="377"/>
      <c r="BS24" s="372"/>
      <c r="BT24" s="372"/>
      <c r="BU24" s="372"/>
      <c r="BV24" s="372"/>
      <c r="BW24" s="372"/>
      <c r="BX24" s="374"/>
    </row>
    <row r="25" spans="1:76" s="378" customFormat="1" ht="51" x14ac:dyDescent="0.25">
      <c r="A25" s="355">
        <v>22</v>
      </c>
      <c r="B25" s="357" t="s">
        <v>522</v>
      </c>
      <c r="C25" s="357" t="s">
        <v>523</v>
      </c>
      <c r="D25" s="357" t="s">
        <v>524</v>
      </c>
      <c r="E25" s="357" t="s">
        <v>525</v>
      </c>
      <c r="F25" s="358" t="s">
        <v>29</v>
      </c>
      <c r="G25" s="386">
        <v>42258</v>
      </c>
      <c r="H25" s="359">
        <f t="shared" si="18"/>
        <v>51405</v>
      </c>
      <c r="I25" s="387">
        <v>83</v>
      </c>
      <c r="J25" s="360">
        <f>300/12</f>
        <v>25</v>
      </c>
      <c r="K25" s="360">
        <v>29</v>
      </c>
      <c r="L25" s="360">
        <f t="shared" si="20"/>
        <v>9000</v>
      </c>
      <c r="M25" s="360">
        <v>62.1</v>
      </c>
      <c r="N25" s="360"/>
      <c r="O25" s="360">
        <v>15.7</v>
      </c>
      <c r="P25" s="360"/>
      <c r="Q25" s="360">
        <v>12</v>
      </c>
      <c r="R25" s="360">
        <v>7</v>
      </c>
      <c r="S25" s="360"/>
      <c r="T25" s="360">
        <v>5</v>
      </c>
      <c r="U25" s="360">
        <v>4</v>
      </c>
      <c r="V25" s="360">
        <v>1</v>
      </c>
      <c r="W25" s="361">
        <f>12*30</f>
        <v>360</v>
      </c>
      <c r="X25" s="362">
        <v>42304</v>
      </c>
      <c r="Y25" s="363">
        <f t="shared" si="8"/>
        <v>42664</v>
      </c>
      <c r="Z25" s="363">
        <f t="shared" si="9"/>
        <v>42780</v>
      </c>
      <c r="AA25" s="364">
        <f t="shared" si="10"/>
        <v>116</v>
      </c>
      <c r="AB25" s="365">
        <f t="shared" si="2"/>
        <v>0.32222222222222224</v>
      </c>
      <c r="AC25" s="361">
        <f>48*30</f>
        <v>1440</v>
      </c>
      <c r="AD25" s="362">
        <v>42781</v>
      </c>
      <c r="AE25" s="362">
        <f t="shared" si="3"/>
        <v>44559</v>
      </c>
      <c r="AF25" s="362">
        <f t="shared" si="11"/>
        <v>44221</v>
      </c>
      <c r="AG25" s="364">
        <f t="shared" si="12"/>
        <v>338</v>
      </c>
      <c r="AH25" s="365">
        <f t="shared" si="13"/>
        <v>0.23472222222222222</v>
      </c>
      <c r="AI25" s="361">
        <f t="shared" si="21"/>
        <v>7200</v>
      </c>
      <c r="AJ25" s="366">
        <v>44560</v>
      </c>
      <c r="AK25" s="366">
        <f t="shared" si="22"/>
        <v>51436</v>
      </c>
      <c r="AL25" s="366">
        <f t="shared" si="14"/>
        <v>51436</v>
      </c>
      <c r="AM25" s="364">
        <f t="shared" si="15"/>
        <v>6876</v>
      </c>
      <c r="AN25" s="364">
        <f t="shared" si="16"/>
        <v>-324</v>
      </c>
      <c r="AO25" s="389">
        <v>25536207427</v>
      </c>
      <c r="AP25" s="368">
        <f t="shared" si="19"/>
        <v>1.1025388039788071E-2</v>
      </c>
      <c r="AQ25" s="357" t="s">
        <v>526</v>
      </c>
      <c r="AR25" s="389">
        <v>2316127771181</v>
      </c>
      <c r="AS25" s="367">
        <f t="shared" si="17"/>
        <v>2316.1277711809998</v>
      </c>
      <c r="AT25" s="369">
        <v>2956443660752</v>
      </c>
      <c r="AU25" s="369">
        <v>1203151816292</v>
      </c>
      <c r="AV25" s="388">
        <v>5.5710000000000004E-3</v>
      </c>
      <c r="AW25" s="372"/>
      <c r="AX25" s="357" t="s">
        <v>248</v>
      </c>
      <c r="AY25" s="372" t="s">
        <v>401</v>
      </c>
      <c r="AZ25" s="357" t="s">
        <v>402</v>
      </c>
      <c r="BA25" s="357" t="s">
        <v>527</v>
      </c>
      <c r="BB25" s="357" t="s">
        <v>136</v>
      </c>
      <c r="BC25" s="372">
        <v>800</v>
      </c>
      <c r="BD25" s="372">
        <v>100</v>
      </c>
      <c r="BE25" s="372"/>
      <c r="BF25" s="372">
        <v>100</v>
      </c>
      <c r="BG25" s="372">
        <f t="shared" si="23"/>
        <v>1000</v>
      </c>
      <c r="BH25" s="372" t="s">
        <v>111</v>
      </c>
      <c r="BI25" s="372">
        <v>4</v>
      </c>
      <c r="BJ25" s="372">
        <v>8</v>
      </c>
      <c r="BK25" s="372"/>
      <c r="BL25" s="372"/>
      <c r="BM25" s="372"/>
      <c r="BN25" s="372"/>
      <c r="BO25" s="372"/>
      <c r="BP25" s="372"/>
      <c r="BQ25" s="376"/>
      <c r="BR25" s="377"/>
      <c r="BS25" s="372"/>
      <c r="BT25" s="372"/>
      <c r="BU25" s="372"/>
      <c r="BV25" s="372">
        <v>1</v>
      </c>
      <c r="BW25" s="372"/>
      <c r="BX25" s="374"/>
    </row>
    <row r="26" spans="1:76" s="378" customFormat="1" ht="51" x14ac:dyDescent="0.25">
      <c r="A26" s="355">
        <v>23</v>
      </c>
      <c r="B26" s="357" t="s">
        <v>528</v>
      </c>
      <c r="C26" s="357" t="s">
        <v>529</v>
      </c>
      <c r="D26" s="357" t="s">
        <v>530</v>
      </c>
      <c r="E26" s="357" t="s">
        <v>531</v>
      </c>
      <c r="F26" s="358" t="s">
        <v>29</v>
      </c>
      <c r="G26" s="386">
        <v>42291</v>
      </c>
      <c r="H26" s="359">
        <f t="shared" si="18"/>
        <v>54723</v>
      </c>
      <c r="I26" s="387">
        <v>504.44</v>
      </c>
      <c r="J26" s="360">
        <v>34</v>
      </c>
      <c r="K26" s="360">
        <f>J26+6.9</f>
        <v>40.9</v>
      </c>
      <c r="L26" s="360">
        <f t="shared" si="20"/>
        <v>12240</v>
      </c>
      <c r="M26" s="360">
        <v>37</v>
      </c>
      <c r="N26" s="360">
        <v>80</v>
      </c>
      <c r="O26" s="360">
        <v>6.4</v>
      </c>
      <c r="P26" s="360">
        <v>221.04</v>
      </c>
      <c r="Q26" s="360"/>
      <c r="R26" s="360">
        <v>16</v>
      </c>
      <c r="S26" s="360"/>
      <c r="T26" s="360">
        <v>8</v>
      </c>
      <c r="U26" s="360">
        <v>9</v>
      </c>
      <c r="V26" s="360">
        <v>5</v>
      </c>
      <c r="W26" s="361">
        <v>365</v>
      </c>
      <c r="X26" s="362">
        <v>42335</v>
      </c>
      <c r="Y26" s="363">
        <f t="shared" si="8"/>
        <v>42700</v>
      </c>
      <c r="Z26" s="363">
        <f t="shared" si="9"/>
        <v>42760</v>
      </c>
      <c r="AA26" s="364">
        <f t="shared" si="10"/>
        <v>60</v>
      </c>
      <c r="AB26" s="365">
        <f>AA26/W26</f>
        <v>0.16438356164383561</v>
      </c>
      <c r="AC26" s="361">
        <v>1520</v>
      </c>
      <c r="AD26" s="362">
        <v>42761</v>
      </c>
      <c r="AE26" s="362">
        <f t="shared" si="3"/>
        <v>45317</v>
      </c>
      <c r="AF26" s="362">
        <f t="shared" si="11"/>
        <v>44281</v>
      </c>
      <c r="AG26" s="364">
        <f t="shared" si="12"/>
        <v>1036</v>
      </c>
      <c r="AH26" s="365">
        <f t="shared" si="13"/>
        <v>0.68157894736842106</v>
      </c>
      <c r="AI26" s="361">
        <f t="shared" si="21"/>
        <v>10355</v>
      </c>
      <c r="AJ26" s="366">
        <v>45318</v>
      </c>
      <c r="AK26" s="366">
        <f t="shared" si="22"/>
        <v>54754</v>
      </c>
      <c r="AL26" s="366">
        <f t="shared" si="14"/>
        <v>54754</v>
      </c>
      <c r="AM26" s="364">
        <f t="shared" si="15"/>
        <v>9436</v>
      </c>
      <c r="AN26" s="364">
        <f t="shared" si="16"/>
        <v>-919</v>
      </c>
      <c r="AO26" s="389">
        <v>31442592832</v>
      </c>
      <c r="AP26" s="368">
        <f t="shared" si="19"/>
        <v>1.1423068711225831E-2</v>
      </c>
      <c r="AQ26" s="357" t="s">
        <v>532</v>
      </c>
      <c r="AR26" s="389">
        <v>2752552193011</v>
      </c>
      <c r="AS26" s="367">
        <f t="shared" si="17"/>
        <v>2752.5521930109999</v>
      </c>
      <c r="AT26" s="369">
        <v>0</v>
      </c>
      <c r="AU26" s="369">
        <v>0</v>
      </c>
      <c r="AV26" s="388">
        <v>5.7629999999999999E-3</v>
      </c>
      <c r="AW26" s="371" t="s">
        <v>453</v>
      </c>
      <c r="AX26" s="357" t="s">
        <v>223</v>
      </c>
      <c r="AY26" s="357" t="s">
        <v>437</v>
      </c>
      <c r="AZ26" s="357" t="s">
        <v>402</v>
      </c>
      <c r="BA26" s="357" t="s">
        <v>533</v>
      </c>
      <c r="BB26" s="357" t="s">
        <v>136</v>
      </c>
      <c r="BC26" s="372"/>
      <c r="BD26" s="372"/>
      <c r="BE26" s="372"/>
      <c r="BF26" s="372"/>
      <c r="BG26" s="372"/>
      <c r="BH26" s="372" t="s">
        <v>111</v>
      </c>
      <c r="BI26" s="372">
        <v>0</v>
      </c>
      <c r="BJ26" s="372">
        <v>17</v>
      </c>
      <c r="BK26" s="372">
        <v>20</v>
      </c>
      <c r="BL26" s="372"/>
      <c r="BM26" s="372"/>
      <c r="BN26" s="372"/>
      <c r="BO26" s="372"/>
      <c r="BP26" s="372"/>
      <c r="BQ26" s="376"/>
      <c r="BR26" s="377"/>
      <c r="BS26" s="372"/>
      <c r="BT26" s="372"/>
      <c r="BU26" s="372"/>
      <c r="BV26" s="372"/>
      <c r="BW26" s="372"/>
      <c r="BX26" s="374">
        <v>1</v>
      </c>
    </row>
    <row r="27" spans="1:76" s="378" customFormat="1" ht="51" x14ac:dyDescent="0.25">
      <c r="A27" s="355">
        <v>24</v>
      </c>
      <c r="B27" s="357" t="s">
        <v>534</v>
      </c>
      <c r="C27" s="357" t="s">
        <v>535</v>
      </c>
      <c r="D27" s="357" t="s">
        <v>536</v>
      </c>
      <c r="E27" s="357" t="s">
        <v>537</v>
      </c>
      <c r="F27" s="358" t="s">
        <v>29</v>
      </c>
      <c r="G27" s="386">
        <v>42307</v>
      </c>
      <c r="H27" s="359">
        <f t="shared" si="18"/>
        <v>56576</v>
      </c>
      <c r="I27" s="387">
        <v>198.35</v>
      </c>
      <c r="J27" s="360">
        <v>39</v>
      </c>
      <c r="K27" s="360">
        <f>J27+7.7</f>
        <v>46.7</v>
      </c>
      <c r="L27" s="360">
        <f t="shared" si="20"/>
        <v>14040</v>
      </c>
      <c r="M27" s="360">
        <v>75.48</v>
      </c>
      <c r="N27" s="360">
        <v>3.5</v>
      </c>
      <c r="O27" s="360">
        <v>172.68</v>
      </c>
      <c r="P27" s="360">
        <v>21.3</v>
      </c>
      <c r="Q27" s="360"/>
      <c r="R27" s="360">
        <v>39</v>
      </c>
      <c r="S27" s="360"/>
      <c r="T27" s="360">
        <v>7</v>
      </c>
      <c r="U27" s="360">
        <v>3</v>
      </c>
      <c r="V27" s="360">
        <v>3</v>
      </c>
      <c r="W27" s="383">
        <v>240</v>
      </c>
      <c r="X27" s="362">
        <v>42362</v>
      </c>
      <c r="Y27" s="363">
        <f t="shared" si="8"/>
        <v>42602</v>
      </c>
      <c r="Z27" s="363">
        <f t="shared" si="9"/>
        <v>42632</v>
      </c>
      <c r="AA27" s="364">
        <f t="shared" si="10"/>
        <v>30</v>
      </c>
      <c r="AB27" s="365">
        <f t="shared" ref="AB27:AB34" si="24">AA27/W27</f>
        <v>0.125</v>
      </c>
      <c r="AC27" s="383">
        <v>1410</v>
      </c>
      <c r="AD27" s="362">
        <v>42633</v>
      </c>
      <c r="AE27" s="362">
        <f t="shared" si="3"/>
        <v>44549</v>
      </c>
      <c r="AF27" s="362">
        <f t="shared" si="11"/>
        <v>44043</v>
      </c>
      <c r="AG27" s="364">
        <f t="shared" si="12"/>
        <v>506</v>
      </c>
      <c r="AH27" s="365">
        <f t="shared" si="13"/>
        <v>0.35886524822695037</v>
      </c>
      <c r="AI27" s="361">
        <f t="shared" si="21"/>
        <v>12390</v>
      </c>
      <c r="AJ27" s="366">
        <v>44550</v>
      </c>
      <c r="AK27" s="366">
        <f t="shared" si="22"/>
        <v>56607</v>
      </c>
      <c r="AL27" s="366">
        <f t="shared" si="14"/>
        <v>56607</v>
      </c>
      <c r="AM27" s="364">
        <f t="shared" si="15"/>
        <v>12057</v>
      </c>
      <c r="AN27" s="364">
        <f t="shared" si="16"/>
        <v>-333</v>
      </c>
      <c r="AO27" s="389">
        <v>26901000000</v>
      </c>
      <c r="AP27" s="368">
        <f t="shared" si="19"/>
        <v>1.3331175077838845E-2</v>
      </c>
      <c r="AQ27" s="357" t="s">
        <v>538</v>
      </c>
      <c r="AR27" s="389">
        <v>2017901636047</v>
      </c>
      <c r="AS27" s="367">
        <f t="shared" si="17"/>
        <v>2017.901636047</v>
      </c>
      <c r="AT27" s="369">
        <v>0</v>
      </c>
      <c r="AU27" s="369">
        <v>0</v>
      </c>
      <c r="AV27" s="388">
        <v>6.4650000000000003E-3</v>
      </c>
      <c r="AW27" s="371" t="s">
        <v>453</v>
      </c>
      <c r="AX27" s="357" t="s">
        <v>223</v>
      </c>
      <c r="AY27" s="357" t="s">
        <v>437</v>
      </c>
      <c r="AZ27" s="357" t="s">
        <v>402</v>
      </c>
      <c r="BA27" s="357" t="s">
        <v>539</v>
      </c>
      <c r="BB27" s="357" t="s">
        <v>136</v>
      </c>
      <c r="BC27" s="372"/>
      <c r="BD27" s="372"/>
      <c r="BE27" s="372"/>
      <c r="BF27" s="372"/>
      <c r="BG27" s="372"/>
      <c r="BH27" s="372" t="s">
        <v>111</v>
      </c>
      <c r="BI27" s="372">
        <v>0</v>
      </c>
      <c r="BJ27" s="372">
        <v>11</v>
      </c>
      <c r="BK27" s="372">
        <v>9</v>
      </c>
      <c r="BL27" s="372"/>
      <c r="BM27" s="372"/>
      <c r="BN27" s="372">
        <v>1</v>
      </c>
      <c r="BO27" s="372"/>
      <c r="BP27" s="372"/>
      <c r="BQ27" s="376"/>
      <c r="BR27" s="377"/>
      <c r="BS27" s="372"/>
      <c r="BT27" s="372"/>
      <c r="BU27" s="372">
        <v>1</v>
      </c>
      <c r="BV27" s="372"/>
      <c r="BW27" s="372"/>
      <c r="BX27" s="374"/>
    </row>
    <row r="28" spans="1:76" s="378" customFormat="1" ht="51" x14ac:dyDescent="0.25">
      <c r="A28" s="355">
        <v>25</v>
      </c>
      <c r="B28" s="357" t="s">
        <v>540</v>
      </c>
      <c r="C28" s="357" t="s">
        <v>541</v>
      </c>
      <c r="D28" s="357" t="s">
        <v>294</v>
      </c>
      <c r="E28" s="357" t="s">
        <v>542</v>
      </c>
      <c r="F28" s="358" t="s">
        <v>29</v>
      </c>
      <c r="G28" s="386">
        <v>42329</v>
      </c>
      <c r="H28" s="359">
        <f t="shared" si="18"/>
        <v>51483</v>
      </c>
      <c r="I28" s="387">
        <v>254</v>
      </c>
      <c r="J28" s="360">
        <f>300/12</f>
        <v>25</v>
      </c>
      <c r="K28" s="360">
        <v>29</v>
      </c>
      <c r="L28" s="360">
        <f t="shared" si="20"/>
        <v>9000</v>
      </c>
      <c r="M28" s="360"/>
      <c r="N28" s="360">
        <v>15.52</v>
      </c>
      <c r="O28" s="360">
        <v>73.069999999999993</v>
      </c>
      <c r="P28" s="360">
        <v>50.05</v>
      </c>
      <c r="Q28" s="360"/>
      <c r="R28" s="360">
        <v>62</v>
      </c>
      <c r="S28" s="360">
        <v>12</v>
      </c>
      <c r="T28" s="360">
        <v>6</v>
      </c>
      <c r="U28" s="360">
        <v>4</v>
      </c>
      <c r="V28" s="360">
        <v>1</v>
      </c>
      <c r="W28" s="361">
        <v>360</v>
      </c>
      <c r="X28" s="362">
        <v>42382</v>
      </c>
      <c r="Y28" s="363">
        <f t="shared" si="8"/>
        <v>42742</v>
      </c>
      <c r="Z28" s="363">
        <f t="shared" si="9"/>
        <v>42745</v>
      </c>
      <c r="AA28" s="364">
        <f t="shared" si="10"/>
        <v>3</v>
      </c>
      <c r="AB28" s="365">
        <f t="shared" si="24"/>
        <v>8.3333333333333332E-3</v>
      </c>
      <c r="AC28" s="361">
        <v>1800</v>
      </c>
      <c r="AD28" s="362">
        <v>42746</v>
      </c>
      <c r="AE28" s="362">
        <f t="shared" si="3"/>
        <v>44546</v>
      </c>
      <c r="AF28" s="362">
        <f t="shared" si="11"/>
        <v>44546</v>
      </c>
      <c r="AG28" s="364">
        <f t="shared" si="12"/>
        <v>0</v>
      </c>
      <c r="AH28" s="365">
        <f t="shared" si="13"/>
        <v>0</v>
      </c>
      <c r="AI28" s="361">
        <f t="shared" si="21"/>
        <v>6840</v>
      </c>
      <c r="AJ28" s="366">
        <v>44547</v>
      </c>
      <c r="AK28" s="366">
        <f t="shared" si="22"/>
        <v>51514</v>
      </c>
      <c r="AL28" s="366">
        <f t="shared" si="14"/>
        <v>51514</v>
      </c>
      <c r="AM28" s="364">
        <f t="shared" si="15"/>
        <v>6967</v>
      </c>
      <c r="AN28" s="364">
        <f t="shared" si="16"/>
        <v>127</v>
      </c>
      <c r="AO28" s="389">
        <v>32213708571</v>
      </c>
      <c r="AP28" s="368">
        <f t="shared" si="19"/>
        <v>1.2514419907263293E-2</v>
      </c>
      <c r="AQ28" s="357" t="s">
        <v>543</v>
      </c>
      <c r="AR28" s="389">
        <v>2574127191649</v>
      </c>
      <c r="AS28" s="367">
        <f t="shared" si="17"/>
        <v>2574.127191649</v>
      </c>
      <c r="AT28" s="369">
        <v>3505394421871</v>
      </c>
      <c r="AU28" s="369">
        <v>1310356213923</v>
      </c>
      <c r="AV28" s="388">
        <v>5.6299999999999996E-3</v>
      </c>
      <c r="AW28" s="372"/>
      <c r="AX28" s="357" t="s">
        <v>248</v>
      </c>
      <c r="AY28" s="372" t="s">
        <v>401</v>
      </c>
      <c r="AZ28" s="357" t="s">
        <v>402</v>
      </c>
      <c r="BA28" s="357" t="s">
        <v>544</v>
      </c>
      <c r="BB28" s="357" t="s">
        <v>136</v>
      </c>
      <c r="BC28" s="372">
        <v>700</v>
      </c>
      <c r="BD28" s="372">
        <v>100</v>
      </c>
      <c r="BE28" s="372">
        <v>100</v>
      </c>
      <c r="BF28" s="372">
        <v>100</v>
      </c>
      <c r="BG28" s="372">
        <f>SUM(BC28:BF28)</f>
        <v>1000</v>
      </c>
      <c r="BH28" s="372" t="s">
        <v>111</v>
      </c>
      <c r="BI28" s="372">
        <v>3</v>
      </c>
      <c r="BJ28" s="372">
        <v>7</v>
      </c>
      <c r="BK28" s="372">
        <v>3</v>
      </c>
      <c r="BL28" s="372"/>
      <c r="BM28" s="372"/>
      <c r="BN28" s="372">
        <v>1</v>
      </c>
      <c r="BO28" s="372"/>
      <c r="BP28" s="372"/>
      <c r="BQ28" s="376"/>
      <c r="BR28" s="377"/>
      <c r="BS28" s="372"/>
      <c r="BT28" s="372"/>
      <c r="BU28" s="372"/>
      <c r="BV28" s="372"/>
      <c r="BW28" s="372"/>
      <c r="BX28" s="374"/>
    </row>
    <row r="29" spans="1:76" s="378" customFormat="1" ht="51" x14ac:dyDescent="0.25">
      <c r="A29" s="355">
        <v>26</v>
      </c>
      <c r="B29" s="357" t="s">
        <v>545</v>
      </c>
      <c r="C29" s="357" t="s">
        <v>546</v>
      </c>
      <c r="D29" s="357" t="s">
        <v>547</v>
      </c>
      <c r="E29" s="357" t="s">
        <v>548</v>
      </c>
      <c r="F29" s="358" t="s">
        <v>29</v>
      </c>
      <c r="G29" s="386">
        <v>42394</v>
      </c>
      <c r="H29" s="359">
        <f t="shared" si="18"/>
        <v>53365</v>
      </c>
      <c r="I29" s="387">
        <v>157</v>
      </c>
      <c r="J29" s="360">
        <v>30</v>
      </c>
      <c r="K29" s="360">
        <f>J29+(72/12)</f>
        <v>36</v>
      </c>
      <c r="L29" s="360">
        <f t="shared" si="20"/>
        <v>10800</v>
      </c>
      <c r="M29" s="360">
        <v>24.3</v>
      </c>
      <c r="N29" s="360"/>
      <c r="O29" s="360">
        <v>39.700000000000003</v>
      </c>
      <c r="P29" s="360"/>
      <c r="Q29" s="360"/>
      <c r="R29" s="360">
        <v>33</v>
      </c>
      <c r="S29" s="360">
        <v>2</v>
      </c>
      <c r="T29" s="360">
        <v>5</v>
      </c>
      <c r="U29" s="360">
        <v>5</v>
      </c>
      <c r="V29" s="360">
        <v>4</v>
      </c>
      <c r="W29" s="361">
        <v>360</v>
      </c>
      <c r="X29" s="362">
        <v>42438</v>
      </c>
      <c r="Y29" s="363">
        <f t="shared" si="8"/>
        <v>42798</v>
      </c>
      <c r="Z29" s="363">
        <f t="shared" si="9"/>
        <v>42800</v>
      </c>
      <c r="AA29" s="364">
        <f t="shared" si="10"/>
        <v>2</v>
      </c>
      <c r="AB29" s="365">
        <f t="shared" si="24"/>
        <v>5.5555555555555558E-3</v>
      </c>
      <c r="AC29" s="361">
        <v>1590</v>
      </c>
      <c r="AD29" s="362">
        <v>42801</v>
      </c>
      <c r="AE29" s="362">
        <f t="shared" si="3"/>
        <v>44533</v>
      </c>
      <c r="AF29" s="362">
        <f t="shared" si="11"/>
        <v>44391</v>
      </c>
      <c r="AG29" s="364">
        <f t="shared" si="12"/>
        <v>142</v>
      </c>
      <c r="AH29" s="365">
        <f t="shared" si="13"/>
        <v>8.9308176100628925E-2</v>
      </c>
      <c r="AI29" s="361">
        <f t="shared" si="21"/>
        <v>8850</v>
      </c>
      <c r="AJ29" s="366">
        <v>44534</v>
      </c>
      <c r="AK29" s="366">
        <f t="shared" si="22"/>
        <v>53395</v>
      </c>
      <c r="AL29" s="366">
        <f t="shared" si="14"/>
        <v>53395</v>
      </c>
      <c r="AM29" s="364">
        <f t="shared" si="15"/>
        <v>8861</v>
      </c>
      <c r="AN29" s="364">
        <f t="shared" si="16"/>
        <v>11</v>
      </c>
      <c r="AO29" s="389">
        <v>28458338000</v>
      </c>
      <c r="AP29" s="368">
        <f t="shared" si="19"/>
        <v>1.1428427379587819E-2</v>
      </c>
      <c r="AQ29" s="357" t="s">
        <v>549</v>
      </c>
      <c r="AR29" s="389">
        <v>2490135961386</v>
      </c>
      <c r="AS29" s="367">
        <f t="shared" si="17"/>
        <v>2490.135961386</v>
      </c>
      <c r="AT29" s="369">
        <v>0</v>
      </c>
      <c r="AU29" s="369">
        <v>0</v>
      </c>
      <c r="AV29" s="388">
        <v>6.5770000000000004E-3</v>
      </c>
      <c r="AW29" s="372"/>
      <c r="AX29" s="357" t="s">
        <v>223</v>
      </c>
      <c r="AY29" s="357" t="s">
        <v>437</v>
      </c>
      <c r="AZ29" s="357" t="s">
        <v>402</v>
      </c>
      <c r="BA29" s="357" t="s">
        <v>550</v>
      </c>
      <c r="BB29" s="357" t="s">
        <v>136</v>
      </c>
      <c r="BC29" s="372"/>
      <c r="BD29" s="372"/>
      <c r="BE29" s="372"/>
      <c r="BF29" s="372"/>
      <c r="BG29" s="372"/>
      <c r="BH29" s="372" t="s">
        <v>111</v>
      </c>
      <c r="BI29" s="372">
        <v>0</v>
      </c>
      <c r="BJ29" s="372">
        <v>7</v>
      </c>
      <c r="BK29" s="372"/>
      <c r="BL29" s="372"/>
      <c r="BM29" s="372">
        <v>1</v>
      </c>
      <c r="BN29" s="372"/>
      <c r="BO29" s="372"/>
      <c r="BP29" s="372"/>
      <c r="BQ29" s="376"/>
      <c r="BR29" s="377"/>
      <c r="BS29" s="372"/>
      <c r="BT29" s="372"/>
      <c r="BU29" s="372"/>
      <c r="BV29" s="372"/>
      <c r="BW29" s="372"/>
      <c r="BX29" s="374"/>
    </row>
    <row r="30" spans="1:76" s="378" customFormat="1" ht="63.75" x14ac:dyDescent="0.25">
      <c r="A30" s="355">
        <v>27</v>
      </c>
      <c r="B30" s="357" t="s">
        <v>551</v>
      </c>
      <c r="C30" s="357" t="s">
        <v>552</v>
      </c>
      <c r="D30" s="357" t="s">
        <v>553</v>
      </c>
      <c r="E30" s="357" t="s">
        <v>554</v>
      </c>
      <c r="F30" s="358" t="s">
        <v>29</v>
      </c>
      <c r="G30" s="386">
        <v>42528</v>
      </c>
      <c r="H30" s="359">
        <f t="shared" si="18"/>
        <v>51673</v>
      </c>
      <c r="I30" s="387">
        <v>134.19999999999999</v>
      </c>
      <c r="J30" s="360">
        <f>300/12</f>
        <v>25</v>
      </c>
      <c r="K30" s="360">
        <v>29</v>
      </c>
      <c r="L30" s="360">
        <f t="shared" si="20"/>
        <v>9000</v>
      </c>
      <c r="M30" s="360"/>
      <c r="N30" s="360">
        <v>14.6</v>
      </c>
      <c r="O30" s="360">
        <v>8.9</v>
      </c>
      <c r="P30" s="360">
        <v>100.6</v>
      </c>
      <c r="Q30" s="360"/>
      <c r="R30" s="360">
        <v>22</v>
      </c>
      <c r="S30" s="360"/>
      <c r="T30" s="360">
        <v>4</v>
      </c>
      <c r="U30" s="360">
        <v>3</v>
      </c>
      <c r="V30" s="360">
        <v>0</v>
      </c>
      <c r="W30" s="361">
        <f>12*30</f>
        <v>360</v>
      </c>
      <c r="X30" s="362">
        <v>42572</v>
      </c>
      <c r="Y30" s="363">
        <f t="shared" si="8"/>
        <v>42932</v>
      </c>
      <c r="Z30" s="363">
        <f t="shared" si="9"/>
        <v>43696</v>
      </c>
      <c r="AA30" s="364">
        <f t="shared" si="10"/>
        <v>764</v>
      </c>
      <c r="AB30" s="365">
        <f t="shared" si="24"/>
        <v>2.1222222222222222</v>
      </c>
      <c r="AC30" s="361">
        <f>36*30</f>
        <v>1080</v>
      </c>
      <c r="AD30" s="362">
        <v>43697</v>
      </c>
      <c r="AE30" s="362">
        <f t="shared" si="3"/>
        <v>44732</v>
      </c>
      <c r="AF30" s="362">
        <f t="shared" si="11"/>
        <v>44777</v>
      </c>
      <c r="AG30" s="364">
        <f t="shared" si="12"/>
        <v>-45</v>
      </c>
      <c r="AH30" s="365">
        <f t="shared" si="13"/>
        <v>-4.1666666666666664E-2</v>
      </c>
      <c r="AI30" s="361">
        <f t="shared" si="21"/>
        <v>7560</v>
      </c>
      <c r="AJ30" s="366">
        <v>44733</v>
      </c>
      <c r="AK30" s="366">
        <f t="shared" si="22"/>
        <v>51703</v>
      </c>
      <c r="AL30" s="366">
        <f t="shared" si="14"/>
        <v>51703</v>
      </c>
      <c r="AM30" s="364">
        <f t="shared" si="15"/>
        <v>6970</v>
      </c>
      <c r="AN30" s="364">
        <f t="shared" si="16"/>
        <v>-590</v>
      </c>
      <c r="AO30" s="389">
        <v>23081275160</v>
      </c>
      <c r="AP30" s="368">
        <f t="shared" si="19"/>
        <v>1.632612761827831E-2</v>
      </c>
      <c r="AQ30" s="357" t="s">
        <v>555</v>
      </c>
      <c r="AR30" s="389">
        <v>1413763000000</v>
      </c>
      <c r="AS30" s="367">
        <f t="shared" si="17"/>
        <v>1413.7629999999999</v>
      </c>
      <c r="AT30" s="369">
        <v>1544987235835</v>
      </c>
      <c r="AU30" s="369">
        <v>618251939599</v>
      </c>
      <c r="AV30" s="388">
        <v>5.7530000000000003E-3</v>
      </c>
      <c r="AW30" s="372"/>
      <c r="AX30" s="357" t="s">
        <v>248</v>
      </c>
      <c r="AY30" s="372" t="s">
        <v>401</v>
      </c>
      <c r="AZ30" s="357" t="s">
        <v>402</v>
      </c>
      <c r="BA30" s="357" t="s">
        <v>556</v>
      </c>
      <c r="BB30" s="357" t="s">
        <v>136</v>
      </c>
      <c r="BC30" s="372">
        <v>700</v>
      </c>
      <c r="BD30" s="372">
        <v>100</v>
      </c>
      <c r="BE30" s="372">
        <v>100</v>
      </c>
      <c r="BF30" s="372">
        <v>100</v>
      </c>
      <c r="BG30" s="372">
        <f>SUM(BC30:BF30)</f>
        <v>1000</v>
      </c>
      <c r="BH30" s="372" t="s">
        <v>111</v>
      </c>
      <c r="BI30" s="372">
        <v>2</v>
      </c>
      <c r="BJ30" s="372">
        <v>4</v>
      </c>
      <c r="BK30" s="372"/>
      <c r="BL30" s="372"/>
      <c r="BM30" s="372"/>
      <c r="BN30" s="372">
        <v>1</v>
      </c>
      <c r="BO30" s="372"/>
      <c r="BP30" s="372"/>
      <c r="BQ30" s="376"/>
      <c r="BR30" s="377"/>
      <c r="BS30" s="372"/>
      <c r="BT30" s="372"/>
      <c r="BU30" s="372"/>
      <c r="BV30" s="372"/>
      <c r="BW30" s="372"/>
      <c r="BX30" s="374"/>
    </row>
    <row r="31" spans="1:76" s="378" customFormat="1" ht="51" x14ac:dyDescent="0.25">
      <c r="A31" s="355">
        <v>28</v>
      </c>
      <c r="B31" s="357" t="s">
        <v>557</v>
      </c>
      <c r="C31" s="357" t="s">
        <v>558</v>
      </c>
      <c r="D31" s="357" t="s">
        <v>559</v>
      </c>
      <c r="E31" s="357" t="s">
        <v>560</v>
      </c>
      <c r="F31" s="358" t="s">
        <v>470</v>
      </c>
      <c r="G31" s="386">
        <v>42557</v>
      </c>
      <c r="H31" s="359">
        <f t="shared" si="18"/>
        <v>10927</v>
      </c>
      <c r="I31" s="387">
        <v>111.3</v>
      </c>
      <c r="J31" s="360">
        <v>30</v>
      </c>
      <c r="K31" s="360">
        <f>J31+72/12</f>
        <v>36</v>
      </c>
      <c r="L31" s="360"/>
      <c r="M31" s="360"/>
      <c r="N31" s="360"/>
      <c r="O31" s="360"/>
      <c r="P31" s="360"/>
      <c r="Q31" s="360"/>
      <c r="R31" s="360"/>
      <c r="S31" s="360"/>
      <c r="T31" s="360"/>
      <c r="U31" s="360"/>
      <c r="V31" s="360"/>
      <c r="W31" s="361"/>
      <c r="X31" s="362"/>
      <c r="Y31" s="363"/>
      <c r="Z31" s="363"/>
      <c r="AA31" s="364"/>
      <c r="AB31" s="365"/>
      <c r="AC31" s="361"/>
      <c r="AD31" s="362"/>
      <c r="AE31" s="362"/>
      <c r="AF31" s="362"/>
      <c r="AG31" s="364"/>
      <c r="AH31" s="365"/>
      <c r="AI31" s="361"/>
      <c r="AJ31" s="366"/>
      <c r="AK31" s="366"/>
      <c r="AL31" s="366"/>
      <c r="AM31" s="364"/>
      <c r="AN31" s="364"/>
      <c r="AO31" s="389">
        <v>26874764000</v>
      </c>
      <c r="AP31" s="368">
        <f t="shared" si="19"/>
        <v>8.7819444872627283E-3</v>
      </c>
      <c r="AQ31" s="357" t="s">
        <v>561</v>
      </c>
      <c r="AR31" s="389">
        <v>3060229319256</v>
      </c>
      <c r="AS31" s="367">
        <f t="shared" si="17"/>
        <v>3060.2293192560001</v>
      </c>
      <c r="AT31" s="369">
        <v>0</v>
      </c>
      <c r="AU31" s="369">
        <v>0</v>
      </c>
      <c r="AV31" s="388">
        <v>6.5329999999999997E-3</v>
      </c>
      <c r="AW31" s="372"/>
      <c r="AX31" s="357" t="s">
        <v>223</v>
      </c>
      <c r="AY31" s="357" t="s">
        <v>437</v>
      </c>
      <c r="AZ31" s="357" t="s">
        <v>402</v>
      </c>
      <c r="BA31" s="357" t="s">
        <v>562</v>
      </c>
      <c r="BB31" s="357" t="s">
        <v>136</v>
      </c>
      <c r="BC31" s="372"/>
      <c r="BD31" s="372"/>
      <c r="BE31" s="372"/>
      <c r="BF31" s="372"/>
      <c r="BG31" s="372"/>
      <c r="BH31" s="372" t="s">
        <v>111</v>
      </c>
      <c r="BI31" s="372">
        <v>0</v>
      </c>
      <c r="BJ31" s="372">
        <v>2</v>
      </c>
      <c r="BK31" s="372"/>
      <c r="BL31" s="372"/>
      <c r="BM31" s="372"/>
      <c r="BN31" s="372"/>
      <c r="BO31" s="372"/>
      <c r="BP31" s="372"/>
      <c r="BQ31" s="376"/>
      <c r="BR31" s="382">
        <v>1</v>
      </c>
      <c r="BS31" s="372"/>
      <c r="BT31" s="372"/>
      <c r="BU31" s="372"/>
      <c r="BV31" s="372"/>
      <c r="BW31" s="372">
        <v>1</v>
      </c>
      <c r="BX31" s="374"/>
    </row>
    <row r="32" spans="1:76" s="378" customFormat="1" ht="51" x14ac:dyDescent="0.25">
      <c r="A32" s="355">
        <v>29</v>
      </c>
      <c r="B32" s="357" t="s">
        <v>563</v>
      </c>
      <c r="C32" s="357" t="s">
        <v>564</v>
      </c>
      <c r="D32" s="357" t="s">
        <v>565</v>
      </c>
      <c r="E32" s="357" t="s">
        <v>566</v>
      </c>
      <c r="F32" s="358" t="s">
        <v>29</v>
      </c>
      <c r="G32" s="386">
        <v>42661</v>
      </c>
      <c r="H32" s="359">
        <f t="shared" si="18"/>
        <v>53632</v>
      </c>
      <c r="I32" s="387">
        <f>9.535+37+4.415+5+4+21+8+6+6.56+14.52+18.92+9.86</f>
        <v>144.81</v>
      </c>
      <c r="J32" s="360">
        <v>30</v>
      </c>
      <c r="K32" s="360">
        <f>J32+6</f>
        <v>36</v>
      </c>
      <c r="L32" s="360">
        <f>+W32+AC32+AI32</f>
        <v>10800</v>
      </c>
      <c r="M32" s="360"/>
      <c r="N32" s="360"/>
      <c r="O32" s="360">
        <v>113.15</v>
      </c>
      <c r="P32" s="360"/>
      <c r="Q32" s="360"/>
      <c r="R32" s="360">
        <v>12</v>
      </c>
      <c r="S32" s="360"/>
      <c r="T32" s="360">
        <v>8</v>
      </c>
      <c r="U32" s="360">
        <v>2</v>
      </c>
      <c r="V32" s="360">
        <v>1</v>
      </c>
      <c r="W32" s="361">
        <v>360</v>
      </c>
      <c r="X32" s="362">
        <v>42705</v>
      </c>
      <c r="Y32" s="363">
        <f t="shared" si="8"/>
        <v>43065</v>
      </c>
      <c r="Z32" s="363">
        <f t="shared" si="9"/>
        <v>43270</v>
      </c>
      <c r="AA32" s="364">
        <f t="shared" si="10"/>
        <v>205</v>
      </c>
      <c r="AB32" s="365">
        <f t="shared" si="24"/>
        <v>0.56944444444444442</v>
      </c>
      <c r="AC32" s="361">
        <v>1800</v>
      </c>
      <c r="AD32" s="362">
        <v>43271</v>
      </c>
      <c r="AE32" s="362">
        <f t="shared" si="3"/>
        <v>45827</v>
      </c>
      <c r="AF32" s="362">
        <f t="shared" si="11"/>
        <v>45071</v>
      </c>
      <c r="AG32" s="364">
        <f t="shared" si="12"/>
        <v>756</v>
      </c>
      <c r="AH32" s="365">
        <f t="shared" si="13"/>
        <v>0.42</v>
      </c>
      <c r="AI32" s="361">
        <f>(J32*360)-(W32+AC32)</f>
        <v>8640</v>
      </c>
      <c r="AJ32" s="366">
        <v>45828</v>
      </c>
      <c r="AK32" s="366">
        <f>DATE(YEAR(X32)+J32,MONTH(X32),DAY(X32))</f>
        <v>53662</v>
      </c>
      <c r="AL32" s="366">
        <f t="shared" si="14"/>
        <v>53662</v>
      </c>
      <c r="AM32" s="364">
        <f t="shared" si="15"/>
        <v>7834</v>
      </c>
      <c r="AN32" s="364">
        <f t="shared" si="16"/>
        <v>-806</v>
      </c>
      <c r="AO32" s="389">
        <v>33543136778.220001</v>
      </c>
      <c r="AP32" s="368">
        <f t="shared" si="19"/>
        <v>7.990570573966611E-3</v>
      </c>
      <c r="AQ32" s="357" t="s">
        <v>567</v>
      </c>
      <c r="AR32" s="389">
        <v>4197840000000</v>
      </c>
      <c r="AS32" s="367">
        <f t="shared" si="17"/>
        <v>4197.84</v>
      </c>
      <c r="AT32" s="369">
        <v>0</v>
      </c>
      <c r="AU32" s="369">
        <v>0</v>
      </c>
      <c r="AV32" s="388">
        <v>6.5669999999999999E-3</v>
      </c>
      <c r="AW32" s="372"/>
      <c r="AX32" s="357" t="s">
        <v>223</v>
      </c>
      <c r="AY32" s="372" t="s">
        <v>437</v>
      </c>
      <c r="AZ32" s="357" t="s">
        <v>402</v>
      </c>
      <c r="BA32" s="357" t="s">
        <v>568</v>
      </c>
      <c r="BB32" s="357" t="s">
        <v>136</v>
      </c>
      <c r="BC32" s="372">
        <v>700</v>
      </c>
      <c r="BD32" s="372">
        <v>100</v>
      </c>
      <c r="BE32" s="372">
        <v>100</v>
      </c>
      <c r="BF32" s="372">
        <v>100</v>
      </c>
      <c r="BG32" s="372">
        <f>SUM(BC32:BF32)</f>
        <v>1000</v>
      </c>
      <c r="BH32" s="372" t="s">
        <v>111</v>
      </c>
      <c r="BI32" s="372">
        <v>4</v>
      </c>
      <c r="BJ32" s="372">
        <v>8</v>
      </c>
      <c r="BK32" s="372"/>
      <c r="BL32" s="372"/>
      <c r="BM32" s="372">
        <v>5</v>
      </c>
      <c r="BN32" s="372">
        <v>1</v>
      </c>
      <c r="BO32" s="372"/>
      <c r="BP32" s="372"/>
      <c r="BQ32" s="376"/>
      <c r="BR32" s="377"/>
      <c r="BS32" s="372"/>
      <c r="BT32" s="372"/>
      <c r="BU32" s="372"/>
      <c r="BV32" s="372"/>
      <c r="BW32" s="372"/>
      <c r="BX32" s="374"/>
    </row>
    <row r="33" spans="1:78" s="378" customFormat="1" ht="51" x14ac:dyDescent="0.25">
      <c r="A33" s="355">
        <v>30</v>
      </c>
      <c r="B33" s="357" t="s">
        <v>569</v>
      </c>
      <c r="C33" s="357" t="s">
        <v>570</v>
      </c>
      <c r="D33" s="357" t="s">
        <v>571</v>
      </c>
      <c r="E33" s="357" t="s">
        <v>572</v>
      </c>
      <c r="F33" s="358" t="s">
        <v>29</v>
      </c>
      <c r="G33" s="386">
        <v>42745</v>
      </c>
      <c r="H33" s="359">
        <f t="shared" si="18"/>
        <v>50472</v>
      </c>
      <c r="I33" s="387">
        <v>62</v>
      </c>
      <c r="J33" s="360">
        <v>21.4</v>
      </c>
      <c r="K33" s="360">
        <f>4.2+J33</f>
        <v>25.599999999999998</v>
      </c>
      <c r="L33" s="360">
        <f>+W33+AC33+AI33</f>
        <v>7703.9999999999991</v>
      </c>
      <c r="M33" s="360">
        <v>10.84</v>
      </c>
      <c r="N33" s="360"/>
      <c r="O33" s="360"/>
      <c r="P33" s="360">
        <v>8.4</v>
      </c>
      <c r="Q33" s="360"/>
      <c r="R33" s="360">
        <v>3</v>
      </c>
      <c r="S33" s="360"/>
      <c r="T33" s="360">
        <v>4</v>
      </c>
      <c r="U33" s="360">
        <v>3</v>
      </c>
      <c r="V33" s="360">
        <v>2</v>
      </c>
      <c r="W33" s="361">
        <f>12*30</f>
        <v>360</v>
      </c>
      <c r="X33" s="362">
        <v>42832</v>
      </c>
      <c r="Y33" s="363">
        <f t="shared" si="8"/>
        <v>43192</v>
      </c>
      <c r="Z33" s="363">
        <f t="shared" si="9"/>
        <v>43195</v>
      </c>
      <c r="AA33" s="364">
        <f t="shared" si="10"/>
        <v>3</v>
      </c>
      <c r="AB33" s="365">
        <f>AA33/W33</f>
        <v>8.3333333333333332E-3</v>
      </c>
      <c r="AC33" s="361">
        <f>48*30</f>
        <v>1440</v>
      </c>
      <c r="AD33" s="362">
        <v>43196</v>
      </c>
      <c r="AE33" s="362">
        <f t="shared" si="3"/>
        <v>45022</v>
      </c>
      <c r="AF33" s="362">
        <f t="shared" si="11"/>
        <v>44636</v>
      </c>
      <c r="AG33" s="364">
        <f t="shared" si="12"/>
        <v>386</v>
      </c>
      <c r="AH33" s="365">
        <f t="shared" si="13"/>
        <v>0.26805555555555555</v>
      </c>
      <c r="AI33" s="361">
        <f>(J33*360)-(W33+AC33)</f>
        <v>5903.9999999999991</v>
      </c>
      <c r="AJ33" s="366">
        <v>45023</v>
      </c>
      <c r="AK33" s="366">
        <f>DATE(YEAR(X33)+J33,MONTH(X33),DAY(X33))</f>
        <v>50502</v>
      </c>
      <c r="AL33" s="366">
        <f t="shared" si="14"/>
        <v>50502</v>
      </c>
      <c r="AM33" s="364">
        <f t="shared" si="15"/>
        <v>5479</v>
      </c>
      <c r="AN33" s="364">
        <f t="shared" si="16"/>
        <v>-424.99999999999909</v>
      </c>
      <c r="AO33" s="389">
        <v>25101741000</v>
      </c>
      <c r="AP33" s="368">
        <f t="shared" si="19"/>
        <v>2.0479744352622127E-2</v>
      </c>
      <c r="AQ33" s="357" t="s">
        <v>573</v>
      </c>
      <c r="AR33" s="389">
        <v>1225686247240</v>
      </c>
      <c r="AS33" s="367">
        <f t="shared" si="17"/>
        <v>1225.6862472400001</v>
      </c>
      <c r="AT33" s="369">
        <v>0</v>
      </c>
      <c r="AU33" s="369">
        <v>0</v>
      </c>
      <c r="AV33" s="388">
        <v>6.4970000000000002E-3</v>
      </c>
      <c r="AW33" s="372"/>
      <c r="AX33" s="357" t="s">
        <v>223</v>
      </c>
      <c r="AY33" s="372" t="s">
        <v>437</v>
      </c>
      <c r="AZ33" s="357" t="s">
        <v>402</v>
      </c>
      <c r="BA33" s="357" t="s">
        <v>574</v>
      </c>
      <c r="BB33" s="357" t="s">
        <v>136</v>
      </c>
      <c r="BC33" s="372">
        <v>700</v>
      </c>
      <c r="BD33" s="372">
        <v>50</v>
      </c>
      <c r="BE33" s="372">
        <v>150</v>
      </c>
      <c r="BF33" s="372">
        <v>100</v>
      </c>
      <c r="BG33" s="372">
        <f>SUM(BC33:BF33)</f>
        <v>1000</v>
      </c>
      <c r="BH33" s="372" t="s">
        <v>111</v>
      </c>
      <c r="BI33" s="372">
        <v>2</v>
      </c>
      <c r="BJ33" s="372">
        <v>4</v>
      </c>
      <c r="BK33" s="372"/>
      <c r="BL33" s="372"/>
      <c r="BM33" s="372"/>
      <c r="BN33" s="372"/>
      <c r="BO33" s="372"/>
      <c r="BP33" s="372"/>
      <c r="BQ33" s="376"/>
      <c r="BR33" s="377"/>
      <c r="BS33" s="372"/>
      <c r="BT33" s="372"/>
      <c r="BU33" s="372"/>
      <c r="BV33" s="372"/>
      <c r="BW33" s="372"/>
      <c r="BX33" s="374"/>
    </row>
    <row r="34" spans="1:78" s="378" customFormat="1" ht="63.75" x14ac:dyDescent="0.25">
      <c r="A34" s="390">
        <v>31</v>
      </c>
      <c r="B34" s="381" t="s">
        <v>575</v>
      </c>
      <c r="C34" s="381" t="s">
        <v>576</v>
      </c>
      <c r="D34" s="381" t="s">
        <v>577</v>
      </c>
      <c r="E34" s="381" t="s">
        <v>578</v>
      </c>
      <c r="F34" s="391" t="s">
        <v>29</v>
      </c>
      <c r="G34" s="392">
        <v>42888</v>
      </c>
      <c r="H34" s="393">
        <f t="shared" si="18"/>
        <v>52048</v>
      </c>
      <c r="I34" s="394">
        <v>62.6</v>
      </c>
      <c r="J34" s="395">
        <v>25</v>
      </c>
      <c r="K34" s="395">
        <v>29</v>
      </c>
      <c r="L34" s="395">
        <f>+W34+AC34+AI34</f>
        <v>9000</v>
      </c>
      <c r="M34" s="395">
        <v>45.95</v>
      </c>
      <c r="N34" s="395">
        <v>4.0199999999999996</v>
      </c>
      <c r="O34" s="395">
        <v>61</v>
      </c>
      <c r="P34" s="395"/>
      <c r="Q34" s="395"/>
      <c r="R34" s="395">
        <v>23</v>
      </c>
      <c r="S34" s="395">
        <v>3</v>
      </c>
      <c r="T34" s="395">
        <v>6</v>
      </c>
      <c r="U34" s="395">
        <v>2</v>
      </c>
      <c r="V34" s="395">
        <v>0</v>
      </c>
      <c r="W34" s="396">
        <f>12*30</f>
        <v>360</v>
      </c>
      <c r="X34" s="397">
        <v>42947</v>
      </c>
      <c r="Y34" s="398">
        <f t="shared" si="8"/>
        <v>43307</v>
      </c>
      <c r="Z34" s="398">
        <f t="shared" si="9"/>
        <v>43312</v>
      </c>
      <c r="AA34" s="399">
        <f t="shared" si="10"/>
        <v>5</v>
      </c>
      <c r="AB34" s="400">
        <f t="shared" si="24"/>
        <v>1.3888888888888888E-2</v>
      </c>
      <c r="AC34" s="396">
        <f>48*30</f>
        <v>1440</v>
      </c>
      <c r="AD34" s="397">
        <v>43313</v>
      </c>
      <c r="AE34" s="397">
        <f t="shared" si="3"/>
        <v>45236</v>
      </c>
      <c r="AF34" s="397">
        <f t="shared" si="11"/>
        <v>44753</v>
      </c>
      <c r="AG34" s="399">
        <f>AE34-AF34</f>
        <v>483</v>
      </c>
      <c r="AH34" s="400">
        <f>AG34/AC34</f>
        <v>0.33541666666666664</v>
      </c>
      <c r="AI34" s="396">
        <f>(J34*360)-(W34+AC34)</f>
        <v>7200</v>
      </c>
      <c r="AJ34" s="401">
        <v>45237</v>
      </c>
      <c r="AK34" s="401">
        <f>DATE(YEAR(X34)+J34,MONTH(X34),DAY(X34))</f>
        <v>52078</v>
      </c>
      <c r="AL34" s="401">
        <f t="shared" si="14"/>
        <v>52078</v>
      </c>
      <c r="AM34" s="399">
        <f t="shared" si="15"/>
        <v>6841</v>
      </c>
      <c r="AN34" s="399">
        <f t="shared" si="16"/>
        <v>-359</v>
      </c>
      <c r="AO34" s="402">
        <v>45375455000</v>
      </c>
      <c r="AP34" s="403">
        <f t="shared" si="19"/>
        <v>2.1895969251852995E-2</v>
      </c>
      <c r="AQ34" s="381" t="s">
        <v>579</v>
      </c>
      <c r="AR34" s="402">
        <v>2072320000000</v>
      </c>
      <c r="AS34" s="404">
        <f t="shared" si="17"/>
        <v>2072.3200000000002</v>
      </c>
      <c r="AT34" s="405">
        <f>77757102074+121745560200+211770072798+185104008149+244822040654+185104008149+185104008149+239754467509+(185104008149*7)+222116312570+290822900809+(135853419958*3)+134415023485</f>
        <v>3801803821463</v>
      </c>
      <c r="AU34" s="405">
        <v>1394047924278</v>
      </c>
      <c r="AV34" s="406">
        <v>6.0410000000000004E-3</v>
      </c>
      <c r="AW34" s="407"/>
      <c r="AX34" s="381" t="s">
        <v>248</v>
      </c>
      <c r="AY34" s="407" t="s">
        <v>401</v>
      </c>
      <c r="AZ34" s="381" t="s">
        <v>402</v>
      </c>
      <c r="BA34" s="381" t="s">
        <v>580</v>
      </c>
      <c r="BB34" s="381" t="s">
        <v>136</v>
      </c>
      <c r="BC34" s="407">
        <v>700</v>
      </c>
      <c r="BD34" s="407">
        <v>100</v>
      </c>
      <c r="BE34" s="407">
        <v>100</v>
      </c>
      <c r="BF34" s="407">
        <v>100</v>
      </c>
      <c r="BG34" s="407">
        <f>SUM(BC34:BF34)</f>
        <v>1000</v>
      </c>
      <c r="BH34" s="407" t="s">
        <v>111</v>
      </c>
      <c r="BI34" s="407">
        <v>3</v>
      </c>
      <c r="BJ34" s="407">
        <v>4</v>
      </c>
      <c r="BK34" s="407"/>
      <c r="BL34" s="407"/>
      <c r="BM34" s="407"/>
      <c r="BN34" s="407">
        <v>1</v>
      </c>
      <c r="BO34" s="407"/>
      <c r="BP34" s="407"/>
      <c r="BQ34" s="408"/>
      <c r="BR34" s="408"/>
      <c r="BS34" s="407"/>
      <c r="BT34" s="407"/>
      <c r="BU34" s="407"/>
      <c r="BV34" s="407"/>
      <c r="BW34" s="407"/>
      <c r="BX34" s="409"/>
    </row>
    <row r="35" spans="1:78" s="339" customFormat="1" ht="12.75" x14ac:dyDescent="0.2">
      <c r="A35" s="450" t="s">
        <v>581</v>
      </c>
      <c r="B35" s="450"/>
      <c r="C35" s="450"/>
      <c r="D35" s="450"/>
      <c r="E35" s="450"/>
      <c r="F35" s="450"/>
      <c r="G35" s="450"/>
      <c r="H35" s="450"/>
      <c r="I35" s="410">
        <f>SUM(I4:I34)</f>
        <v>5598.920000000001</v>
      </c>
      <c r="J35" s="410">
        <f>SUM(J4:J34)</f>
        <v>645.4</v>
      </c>
      <c r="K35" s="410">
        <f>SUM(K4:K34)</f>
        <v>989.90000000000009</v>
      </c>
      <c r="L35" s="411"/>
      <c r="M35" s="410">
        <f t="shared" ref="M35:W35" si="25">SUM(M4:M34)</f>
        <v>547.01</v>
      </c>
      <c r="N35" s="410">
        <f t="shared" si="25"/>
        <v>509.71</v>
      </c>
      <c r="O35" s="410">
        <f t="shared" si="25"/>
        <v>1539.6700000000005</v>
      </c>
      <c r="P35" s="410">
        <f t="shared" si="25"/>
        <v>1059.53</v>
      </c>
      <c r="Q35" s="410">
        <f t="shared" si="25"/>
        <v>53</v>
      </c>
      <c r="R35" s="410">
        <f t="shared" si="25"/>
        <v>737</v>
      </c>
      <c r="S35" s="410">
        <f t="shared" si="25"/>
        <v>38</v>
      </c>
      <c r="T35" s="410">
        <f t="shared" si="25"/>
        <v>156</v>
      </c>
      <c r="U35" s="410">
        <f t="shared" si="25"/>
        <v>101</v>
      </c>
      <c r="V35" s="410">
        <f t="shared" si="25"/>
        <v>48</v>
      </c>
      <c r="W35" s="410">
        <f t="shared" si="25"/>
        <v>12285</v>
      </c>
      <c r="X35" s="412"/>
      <c r="Y35" s="413"/>
      <c r="Z35" s="413"/>
      <c r="AA35" s="410">
        <f>SUM(AA4:AA34)</f>
        <v>9838</v>
      </c>
      <c r="AC35" s="410">
        <f>SUM(AC4:AC34)</f>
        <v>44330</v>
      </c>
      <c r="AD35" s="412"/>
      <c r="AE35" s="412"/>
      <c r="AF35" s="412"/>
      <c r="AG35" s="410">
        <f>SUM(AG4:AG34)</f>
        <v>18364</v>
      </c>
      <c r="AI35" s="410">
        <f>SUM(AI4:AI34)</f>
        <v>224689</v>
      </c>
      <c r="AJ35" s="412"/>
      <c r="AK35" s="414"/>
      <c r="AL35" s="414"/>
      <c r="AM35" s="410">
        <f>SUM(AM4:AM34)</f>
        <v>193632</v>
      </c>
      <c r="AN35" s="410">
        <f>SUM(AN4:AN34)</f>
        <v>-24427</v>
      </c>
      <c r="AO35" s="415"/>
      <c r="AP35" s="416"/>
      <c r="AR35" s="415">
        <f>SUM(AR4:AR34)</f>
        <v>65109690111664</v>
      </c>
      <c r="AS35" s="415">
        <f>SUM(AS4:AS34)</f>
        <v>65109.690111663993</v>
      </c>
      <c r="AT35" s="410">
        <f>SUM(AT4:AT34)</f>
        <v>45044262295539</v>
      </c>
      <c r="AU35" s="410">
        <f>SUM(AU4:AU34)</f>
        <v>17614964450370</v>
      </c>
      <c r="AV35" s="415"/>
      <c r="AY35" s="417"/>
      <c r="AZ35" s="417"/>
      <c r="BC35" s="410">
        <f>SUM(BC4:BC34)</f>
        <v>16100</v>
      </c>
      <c r="BD35" s="410">
        <f>SUM(BD4:BD34)</f>
        <v>2150</v>
      </c>
      <c r="BE35" s="410">
        <f>SUM(BE4:BE34)</f>
        <v>1150</v>
      </c>
      <c r="BF35" s="410">
        <f>SUM(BF4:BF34)</f>
        <v>2200</v>
      </c>
      <c r="BG35" s="410">
        <f>SUM(BG4:BG34)</f>
        <v>21600</v>
      </c>
      <c r="BI35" s="410">
        <f>SUM(BI4:BI34)</f>
        <v>207</v>
      </c>
      <c r="BJ35" s="410">
        <f>SUM(BJ4:BJ34)</f>
        <v>275</v>
      </c>
      <c r="BK35" s="410">
        <f>SUBTOTAL(109,MUESTRA_1[Eventos eximentes de responsabilidad])</f>
        <v>52</v>
      </c>
      <c r="BL35" s="410">
        <f>SUBTOTAL(109,MUESTRA_1[Eventos eximentes de responsabilidad])</f>
        <v>52</v>
      </c>
      <c r="BM35" s="410">
        <f>SUBTOTAL(109,MUESTRA_1[Eventos eximentes de responsabilidad])</f>
        <v>52</v>
      </c>
      <c r="BN35" s="410">
        <f>SUBTOTAL(109,MUESTRA_1[Eventos eximentes de responsabilidad])</f>
        <v>52</v>
      </c>
      <c r="BO35" s="410">
        <f>SUBTOTAL(109,MUESTRA_1[Eventos eximentes de responsabilidad])</f>
        <v>52</v>
      </c>
      <c r="BP35" s="410">
        <f>SUBTOTAL(109,MUESTRA_1[Eventos eximentes de responsabilidad])</f>
        <v>52</v>
      </c>
      <c r="BQ35" s="410">
        <f>SUBTOTAL(109,MUESTRA_1[Eventos eximentes de responsabilidad])</f>
        <v>52</v>
      </c>
      <c r="BR35" s="410">
        <f>SUBTOTAL(109,MUESTRA_1[Eventos eximentes de responsabilidad])</f>
        <v>52</v>
      </c>
      <c r="BS35" s="410">
        <f>SUBTOTAL(109,MUESTRA_1[Eventos eximentes de responsabilidad])</f>
        <v>52</v>
      </c>
      <c r="BT35" s="410">
        <f>SUBTOTAL(109,MUESTRA_1[Eventos eximentes de responsabilidad])</f>
        <v>52</v>
      </c>
      <c r="BU35" s="410">
        <f>SUBTOTAL(109,MUESTRA_1[Eventos eximentes de responsabilidad])</f>
        <v>52</v>
      </c>
      <c r="BV35" s="410">
        <f>SUBTOTAL(109,MUESTRA_1[Eventos eximentes de responsabilidad])</f>
        <v>52</v>
      </c>
      <c r="BW35" s="410">
        <f>SUBTOTAL(109,MUESTRA_1[Eventos eximentes de responsabilidad])</f>
        <v>52</v>
      </c>
      <c r="BX35" s="410">
        <f>SUBTOTAL(109,MUESTRA_1[Eventos eximentes de responsabilidad])</f>
        <v>52</v>
      </c>
      <c r="BZ35" s="418"/>
    </row>
    <row r="36" spans="1:78" s="339" customFormat="1" ht="12.75" x14ac:dyDescent="0.2">
      <c r="A36" s="450" t="s">
        <v>582</v>
      </c>
      <c r="B36" s="450"/>
      <c r="C36" s="450"/>
      <c r="D36" s="450"/>
      <c r="E36" s="450"/>
      <c r="F36" s="450"/>
      <c r="G36" s="450"/>
      <c r="H36" s="450"/>
      <c r="I36" s="410">
        <f>AVERAGE(I4:I34)</f>
        <v>180.6103225806452</v>
      </c>
      <c r="J36" s="410">
        <f>AVERAGE(J4:J34)</f>
        <v>28.060869565217391</v>
      </c>
      <c r="K36" s="410">
        <f>AVERAGE(K4:K34)</f>
        <v>31.93225806451613</v>
      </c>
      <c r="L36" s="411"/>
      <c r="M36" s="410">
        <f t="shared" ref="M36:W36" si="26">AVERAGE(M4:M34)</f>
        <v>32.177058823529414</v>
      </c>
      <c r="N36" s="410">
        <f t="shared" si="26"/>
        <v>29.982941176470586</v>
      </c>
      <c r="O36" s="410">
        <f t="shared" si="26"/>
        <v>73.317619047619075</v>
      </c>
      <c r="P36" s="410">
        <f t="shared" si="26"/>
        <v>70.635333333333335</v>
      </c>
      <c r="Q36" s="410">
        <f t="shared" si="26"/>
        <v>6.625</v>
      </c>
      <c r="R36" s="410">
        <f t="shared" si="26"/>
        <v>29.48</v>
      </c>
      <c r="S36" s="410">
        <f t="shared" si="26"/>
        <v>3.4545454545454546</v>
      </c>
      <c r="T36" s="410">
        <f t="shared" si="26"/>
        <v>5.3793103448275863</v>
      </c>
      <c r="U36" s="410">
        <f t="shared" si="26"/>
        <v>3.4827586206896552</v>
      </c>
      <c r="V36" s="410">
        <f t="shared" si="26"/>
        <v>1.6551724137931034</v>
      </c>
      <c r="W36" s="410">
        <f t="shared" si="26"/>
        <v>423.62068965517244</v>
      </c>
      <c r="X36" s="412"/>
      <c r="Y36" s="413"/>
      <c r="Z36" s="413"/>
      <c r="AA36" s="410">
        <f>AVERAGE(AA4:AA34)</f>
        <v>351.35714285714283</v>
      </c>
      <c r="AB36" s="419">
        <f>AVERAGE(AB4:AB34)</f>
        <v>0.92454419410607414</v>
      </c>
      <c r="AC36" s="410">
        <f>AVERAGE(AC4:AC34)</f>
        <v>1528.6206896551723</v>
      </c>
      <c r="AD36" s="412"/>
      <c r="AE36" s="412"/>
      <c r="AF36" s="412"/>
      <c r="AG36" s="410">
        <f>AVERAGE(AG4:AG34)</f>
        <v>655.85714285714289</v>
      </c>
      <c r="AH36" s="419">
        <f>AVERAGE(AH4:AH34)</f>
        <v>0.50795981466144624</v>
      </c>
      <c r="AI36" s="410">
        <f>AVERAGE(AI4:AI34)</f>
        <v>7747.8965517241377</v>
      </c>
      <c r="AJ36" s="412"/>
      <c r="AK36" s="414"/>
      <c r="AL36" s="414"/>
      <c r="AM36" s="410">
        <f>AVERAGE(AM4:AM34)</f>
        <v>6915.4285714285716</v>
      </c>
      <c r="AN36" s="410">
        <f>AVERAGE(AN4:AN34)</f>
        <v>-872.39285714285711</v>
      </c>
      <c r="AO36" s="415"/>
      <c r="AP36" s="416"/>
      <c r="AR36" s="416"/>
      <c r="AS36" s="415"/>
      <c r="AT36" s="410">
        <f>AVERAGE(AT4:AT34)</f>
        <v>1453040719210.9355</v>
      </c>
      <c r="AU36" s="410">
        <f>AVERAGE(AU4:AU34)</f>
        <v>568224659689.35486</v>
      </c>
      <c r="AV36" s="415"/>
      <c r="AY36" s="417"/>
      <c r="AZ36" s="417"/>
      <c r="BC36" s="410">
        <f>AVERAGE(BC4:BC34)</f>
        <v>619.23076923076928</v>
      </c>
      <c r="BD36" s="410">
        <f>AVERAGE(BD4:BD34)</f>
        <v>82.692307692307693</v>
      </c>
      <c r="BE36" s="410">
        <f>AVERAGE(BE4:BE34)</f>
        <v>67.647058823529406</v>
      </c>
      <c r="BF36" s="410">
        <f>AVERAGE(BF4:BF34)</f>
        <v>84.615384615384613</v>
      </c>
      <c r="BG36" s="410">
        <f>AVERAGE(BG4:BG34)</f>
        <v>830.76923076923072</v>
      </c>
      <c r="BI36" s="410">
        <f>AVERAGE(BI4:BI34)</f>
        <v>6.9</v>
      </c>
      <c r="BJ36" s="410">
        <f>AVERAGE(BJ4:BJ34)</f>
        <v>8.870967741935484</v>
      </c>
      <c r="BK36" s="410">
        <f t="shared" ref="BK36:BX36" si="27">AVERAGE(BK4:BK34)</f>
        <v>5.2</v>
      </c>
      <c r="BL36" s="410">
        <f t="shared" si="27"/>
        <v>3.1666666666666665</v>
      </c>
      <c r="BM36" s="410">
        <f t="shared" si="27"/>
        <v>1.6</v>
      </c>
      <c r="BN36" s="410">
        <f t="shared" si="27"/>
        <v>1</v>
      </c>
      <c r="BO36" s="410">
        <f t="shared" si="27"/>
        <v>1</v>
      </c>
      <c r="BP36" s="410">
        <f t="shared" si="27"/>
        <v>1.5</v>
      </c>
      <c r="BQ36" s="410">
        <f t="shared" si="27"/>
        <v>1</v>
      </c>
      <c r="BR36" s="410">
        <f t="shared" si="27"/>
        <v>1</v>
      </c>
      <c r="BS36" s="410">
        <f t="shared" si="27"/>
        <v>1</v>
      </c>
      <c r="BT36" s="410">
        <f t="shared" si="27"/>
        <v>1</v>
      </c>
      <c r="BU36" s="410">
        <f t="shared" si="27"/>
        <v>1</v>
      </c>
      <c r="BV36" s="410">
        <f t="shared" si="27"/>
        <v>1</v>
      </c>
      <c r="BW36" s="410">
        <f t="shared" si="27"/>
        <v>1</v>
      </c>
      <c r="BX36" s="410">
        <f t="shared" si="27"/>
        <v>1</v>
      </c>
      <c r="BZ36" s="418"/>
    </row>
    <row r="37" spans="1:78" s="339" customFormat="1" ht="12.75" x14ac:dyDescent="0.2">
      <c r="A37" s="450" t="s">
        <v>583</v>
      </c>
      <c r="B37" s="450"/>
      <c r="C37" s="450"/>
      <c r="D37" s="450"/>
      <c r="E37" s="450"/>
      <c r="F37" s="450"/>
      <c r="G37" s="450"/>
      <c r="H37" s="450"/>
      <c r="I37" s="410">
        <f>MIN(I4:I34)</f>
        <v>31.8</v>
      </c>
      <c r="J37" s="410">
        <f>MIN(J4:J34)</f>
        <v>21</v>
      </c>
      <c r="K37" s="410">
        <f>MIN(K4:K34)</f>
        <v>25</v>
      </c>
      <c r="L37" s="411"/>
      <c r="M37" s="410">
        <f t="shared" ref="M37:W37" si="28">MIN(M4:M34)</f>
        <v>0</v>
      </c>
      <c r="N37" s="410">
        <f t="shared" si="28"/>
        <v>2.34</v>
      </c>
      <c r="O37" s="410">
        <f t="shared" si="28"/>
        <v>0.5</v>
      </c>
      <c r="P37" s="410">
        <f t="shared" si="28"/>
        <v>8.4</v>
      </c>
      <c r="Q37" s="410">
        <f t="shared" si="28"/>
        <v>1</v>
      </c>
      <c r="R37" s="410">
        <f t="shared" si="28"/>
        <v>3</v>
      </c>
      <c r="S37" s="410">
        <f t="shared" si="28"/>
        <v>0</v>
      </c>
      <c r="T37" s="410">
        <f t="shared" si="28"/>
        <v>2</v>
      </c>
      <c r="U37" s="410">
        <f t="shared" si="28"/>
        <v>1</v>
      </c>
      <c r="V37" s="410">
        <f t="shared" si="28"/>
        <v>0</v>
      </c>
      <c r="W37" s="410">
        <f t="shared" si="28"/>
        <v>240</v>
      </c>
      <c r="X37" s="412"/>
      <c r="Y37" s="413"/>
      <c r="Z37" s="413"/>
      <c r="AA37" s="410">
        <f>MIN(AA4:AA34)</f>
        <v>-1</v>
      </c>
      <c r="AB37" s="420"/>
      <c r="AC37" s="410">
        <f>MIN(AC4:AC34)</f>
        <v>1080</v>
      </c>
      <c r="AD37" s="421"/>
      <c r="AE37" s="412"/>
      <c r="AG37" s="410">
        <f>MIN(AG4:AG34)</f>
        <v>-167</v>
      </c>
      <c r="AH37" s="420"/>
      <c r="AI37" s="410">
        <f>MIN(AI4:AI34)</f>
        <v>5903.9999999999991</v>
      </c>
      <c r="AJ37" s="421"/>
      <c r="AK37" s="414"/>
      <c r="AL37" s="414"/>
      <c r="AM37" s="410">
        <f>MIN(AM4:AM34)</f>
        <v>-1</v>
      </c>
      <c r="AN37" s="410">
        <f>MIN(AN4:AN34)</f>
        <v>-7561</v>
      </c>
      <c r="AO37" s="415"/>
      <c r="AP37" s="416"/>
      <c r="AR37" s="416"/>
      <c r="AS37" s="415"/>
      <c r="AT37" s="410">
        <f>MIN(AT4:AT34)</f>
        <v>0</v>
      </c>
      <c r="AU37" s="410">
        <f>MIN(AU4:AU34)</f>
        <v>0</v>
      </c>
      <c r="AV37" s="415"/>
      <c r="AY37" s="417"/>
      <c r="AZ37" s="417"/>
      <c r="BC37" s="410">
        <f>MIN(BC4:BC34)</f>
        <v>0</v>
      </c>
      <c r="BD37" s="410">
        <f>MIN(BD4:BD34)</f>
        <v>0</v>
      </c>
      <c r="BE37" s="410">
        <f>MIN(BE4:BE34)</f>
        <v>0</v>
      </c>
      <c r="BF37" s="410">
        <f>MIN(BF4:BF34)</f>
        <v>0</v>
      </c>
      <c r="BG37" s="410">
        <f>MIN(BG4:BG34)</f>
        <v>0</v>
      </c>
      <c r="BI37" s="410">
        <f>MIN(BI4:BI34)</f>
        <v>0</v>
      </c>
      <c r="BJ37" s="410">
        <f>MIN(BJ4:BJ34)</f>
        <v>2</v>
      </c>
      <c r="BK37" s="410">
        <f t="shared" ref="BK37:BX37" si="29">MIN(BK4:BK34)</f>
        <v>1</v>
      </c>
      <c r="BL37" s="410">
        <f t="shared" si="29"/>
        <v>1</v>
      </c>
      <c r="BM37" s="410">
        <f t="shared" si="29"/>
        <v>1</v>
      </c>
      <c r="BN37" s="410">
        <f t="shared" si="29"/>
        <v>1</v>
      </c>
      <c r="BO37" s="410">
        <f t="shared" si="29"/>
        <v>1</v>
      </c>
      <c r="BP37" s="410">
        <f t="shared" si="29"/>
        <v>1</v>
      </c>
      <c r="BQ37" s="410">
        <f t="shared" si="29"/>
        <v>1</v>
      </c>
      <c r="BR37" s="410">
        <f t="shared" si="29"/>
        <v>1</v>
      </c>
      <c r="BS37" s="410">
        <f t="shared" si="29"/>
        <v>1</v>
      </c>
      <c r="BT37" s="410">
        <f t="shared" si="29"/>
        <v>1</v>
      </c>
      <c r="BU37" s="410">
        <f t="shared" si="29"/>
        <v>1</v>
      </c>
      <c r="BV37" s="410">
        <f t="shared" si="29"/>
        <v>1</v>
      </c>
      <c r="BW37" s="410">
        <f t="shared" si="29"/>
        <v>1</v>
      </c>
      <c r="BX37" s="410">
        <f t="shared" si="29"/>
        <v>1</v>
      </c>
      <c r="BZ37" s="418"/>
    </row>
    <row r="38" spans="1:78" s="339" customFormat="1" ht="12.75" x14ac:dyDescent="0.2">
      <c r="A38" s="450" t="s">
        <v>584</v>
      </c>
      <c r="B38" s="450"/>
      <c r="C38" s="450"/>
      <c r="D38" s="450"/>
      <c r="E38" s="450"/>
      <c r="F38" s="450"/>
      <c r="G38" s="450"/>
      <c r="H38" s="450"/>
      <c r="I38" s="410">
        <f>MAX(I4:I34)</f>
        <v>504.44</v>
      </c>
      <c r="J38" s="410">
        <f>MAX(J4:J34)</f>
        <v>39</v>
      </c>
      <c r="K38" s="410">
        <f>MAX(K4:K34)</f>
        <v>46.7</v>
      </c>
      <c r="L38" s="411"/>
      <c r="M38" s="410">
        <f t="shared" ref="M38:W38" si="30">MAX(M4:M34)</f>
        <v>75.48</v>
      </c>
      <c r="N38" s="410">
        <f t="shared" si="30"/>
        <v>87</v>
      </c>
      <c r="O38" s="410">
        <f t="shared" si="30"/>
        <v>329.32</v>
      </c>
      <c r="P38" s="410">
        <f t="shared" si="30"/>
        <v>221.04</v>
      </c>
      <c r="Q38" s="410">
        <f t="shared" si="30"/>
        <v>22</v>
      </c>
      <c r="R38" s="410">
        <f t="shared" si="30"/>
        <v>66</v>
      </c>
      <c r="S38" s="410">
        <f t="shared" si="30"/>
        <v>12</v>
      </c>
      <c r="T38" s="410">
        <f t="shared" si="30"/>
        <v>9</v>
      </c>
      <c r="U38" s="410">
        <f t="shared" si="30"/>
        <v>9</v>
      </c>
      <c r="V38" s="410">
        <f t="shared" si="30"/>
        <v>5</v>
      </c>
      <c r="W38" s="410">
        <f t="shared" si="30"/>
        <v>2160</v>
      </c>
      <c r="X38" s="412"/>
      <c r="Y38" s="413"/>
      <c r="Z38" s="413"/>
      <c r="AA38" s="410">
        <f>MAX(AA4:AA34)</f>
        <v>2126</v>
      </c>
      <c r="AB38" s="420"/>
      <c r="AC38" s="410">
        <f>MAX(AC4:AC34)</f>
        <v>2920</v>
      </c>
      <c r="AD38" s="421"/>
      <c r="AE38" s="412"/>
      <c r="AG38" s="410">
        <f>MAX(AG4:AG34)</f>
        <v>7622</v>
      </c>
      <c r="AH38" s="420"/>
      <c r="AI38" s="410">
        <f>MAX(AI4:AI34)</f>
        <v>12390</v>
      </c>
      <c r="AJ38" s="421"/>
      <c r="AK38" s="414"/>
      <c r="AL38" s="414"/>
      <c r="AM38" s="410">
        <f>MAX(AM4:AM34)</f>
        <v>12057</v>
      </c>
      <c r="AN38" s="410">
        <f>MAX(AN4:AN34)</f>
        <v>139</v>
      </c>
      <c r="AO38" s="415"/>
      <c r="AP38" s="416"/>
      <c r="AR38" s="416"/>
      <c r="AS38" s="415"/>
      <c r="AT38" s="410">
        <f>MAX(AT4:AT34)</f>
        <v>3801803821463</v>
      </c>
      <c r="AU38" s="410">
        <f>MAX(AU4:AU34)</f>
        <v>1394047924278</v>
      </c>
      <c r="AV38" s="415"/>
      <c r="AY38" s="417"/>
      <c r="AZ38" s="417"/>
      <c r="BC38" s="410">
        <f>MAX(BC4:BC34)</f>
        <v>800</v>
      </c>
      <c r="BD38" s="410">
        <f>MAX(BD4:BD34)</f>
        <v>100</v>
      </c>
      <c r="BE38" s="410">
        <f>MAX(BE4:BE34)</f>
        <v>150</v>
      </c>
      <c r="BF38" s="410">
        <f>MAX(BF4:BF34)</f>
        <v>100</v>
      </c>
      <c r="BG38" s="410">
        <f>MAX(BG4:BG34)</f>
        <v>1000</v>
      </c>
      <c r="BI38" s="410">
        <f>MAX(BI4:BI34)</f>
        <v>22</v>
      </c>
      <c r="BJ38" s="410">
        <f>MAX(BJ4:BJ34)</f>
        <v>17</v>
      </c>
      <c r="BK38" s="410">
        <f t="shared" ref="BK38:BX38" si="31">MAX(BK4:BK34)</f>
        <v>20</v>
      </c>
      <c r="BL38" s="410">
        <f t="shared" si="31"/>
        <v>10</v>
      </c>
      <c r="BM38" s="410">
        <f t="shared" si="31"/>
        <v>5</v>
      </c>
      <c r="BN38" s="410">
        <f t="shared" si="31"/>
        <v>1</v>
      </c>
      <c r="BO38" s="410">
        <f t="shared" si="31"/>
        <v>1</v>
      </c>
      <c r="BP38" s="410">
        <f t="shared" si="31"/>
        <v>2</v>
      </c>
      <c r="BQ38" s="410">
        <f t="shared" si="31"/>
        <v>1</v>
      </c>
      <c r="BR38" s="410">
        <f t="shared" si="31"/>
        <v>1</v>
      </c>
      <c r="BS38" s="410">
        <f t="shared" si="31"/>
        <v>1</v>
      </c>
      <c r="BT38" s="410">
        <f t="shared" si="31"/>
        <v>1</v>
      </c>
      <c r="BU38" s="410">
        <f t="shared" si="31"/>
        <v>1</v>
      </c>
      <c r="BV38" s="410">
        <f t="shared" si="31"/>
        <v>1</v>
      </c>
      <c r="BW38" s="410">
        <f t="shared" si="31"/>
        <v>1</v>
      </c>
      <c r="BX38" s="410">
        <f t="shared" si="31"/>
        <v>1</v>
      </c>
      <c r="BZ38" s="418"/>
    </row>
    <row r="39" spans="1:78" x14ac:dyDescent="0.2">
      <c r="B39" s="339"/>
      <c r="C39" s="339"/>
      <c r="D39" s="339"/>
      <c r="E39" s="339"/>
      <c r="F39" s="422"/>
      <c r="G39" s="422"/>
      <c r="H39" s="423"/>
      <c r="I39" s="423"/>
      <c r="J39" s="423"/>
      <c r="AC39" s="424"/>
      <c r="AF39" s="425" t="s">
        <v>401</v>
      </c>
      <c r="AG39" s="420">
        <f>SUMIFS($AG$4:$AG$34,$AY$4:$AY$34,$AF$39)</f>
        <v>14262</v>
      </c>
      <c r="AH39" s="424"/>
      <c r="AI39" s="424"/>
      <c r="AP39" s="425"/>
      <c r="AR39" s="425"/>
    </row>
    <row r="40" spans="1:78" x14ac:dyDescent="0.2">
      <c r="B40" s="339"/>
      <c r="C40" s="339"/>
      <c r="D40" s="339"/>
      <c r="E40" s="339"/>
      <c r="F40" s="422"/>
      <c r="G40" s="422"/>
      <c r="H40" s="423"/>
      <c r="I40" s="423"/>
      <c r="J40" s="423"/>
      <c r="AF40" s="425" t="s">
        <v>437</v>
      </c>
      <c r="AG40" s="420">
        <f>SUMIFS($AG$4:$AG$34,$AY$4:$AY$34,$AF$40)</f>
        <v>4102</v>
      </c>
      <c r="AP40" s="425"/>
      <c r="AR40" s="425"/>
    </row>
    <row r="41" spans="1:78" x14ac:dyDescent="0.2">
      <c r="B41" s="339"/>
      <c r="C41" s="339"/>
      <c r="D41" s="339"/>
      <c r="E41" s="339"/>
      <c r="F41" s="422"/>
      <c r="G41" s="422"/>
      <c r="H41" s="423"/>
      <c r="I41" s="423"/>
      <c r="J41" s="423"/>
      <c r="AP41" s="425"/>
      <c r="AR41" s="425"/>
      <c r="AS41" s="425"/>
      <c r="AT41" s="425"/>
    </row>
    <row r="42" spans="1:78" x14ac:dyDescent="0.2">
      <c r="B42" s="340"/>
      <c r="F42" s="426"/>
      <c r="H42" s="427"/>
      <c r="I42" s="427"/>
      <c r="J42" s="427"/>
      <c r="AP42" s="425"/>
      <c r="AR42" s="425"/>
      <c r="AS42" s="425"/>
      <c r="AT42" s="425"/>
    </row>
    <row r="43" spans="1:78" x14ac:dyDescent="0.2">
      <c r="AP43" s="425"/>
      <c r="AR43" s="425"/>
      <c r="AS43" s="425"/>
      <c r="AT43" s="425"/>
    </row>
    <row r="44" spans="1:78" x14ac:dyDescent="0.2">
      <c r="AP44" s="425"/>
      <c r="AR44" s="425"/>
      <c r="AS44" s="425"/>
      <c r="AT44" s="425"/>
    </row>
    <row r="45" spans="1:78" x14ac:dyDescent="0.2">
      <c r="C45" s="428"/>
      <c r="D45" s="428"/>
      <c r="E45" s="429"/>
      <c r="AP45" s="425"/>
      <c r="AR45" s="425"/>
      <c r="AS45" s="425"/>
      <c r="AT45" s="425"/>
    </row>
    <row r="46" spans="1:78" ht="25.5" customHeight="1" x14ac:dyDescent="0.2">
      <c r="C46" s="428"/>
      <c r="D46" s="428"/>
      <c r="E46" s="429"/>
      <c r="AP46" s="425"/>
      <c r="AR46" s="425"/>
      <c r="AS46" s="425"/>
      <c r="AT46" s="425"/>
    </row>
    <row r="47" spans="1:78" x14ac:dyDescent="0.2">
      <c r="C47" s="428"/>
      <c r="D47" s="428"/>
      <c r="E47" s="429"/>
      <c r="AP47" s="425"/>
      <c r="AR47" s="425"/>
      <c r="AS47" s="425"/>
      <c r="AT47" s="425"/>
    </row>
    <row r="48" spans="1:78" x14ac:dyDescent="0.2">
      <c r="C48" s="428"/>
      <c r="D48" s="428"/>
      <c r="E48" s="429"/>
      <c r="AP48" s="425"/>
      <c r="AR48" s="425"/>
      <c r="AS48" s="425"/>
      <c r="AT48" s="425"/>
    </row>
    <row r="49" spans="3:50" x14ac:dyDescent="0.2">
      <c r="C49" s="428"/>
      <c r="D49" s="428"/>
      <c r="AP49" s="425"/>
      <c r="AR49" s="425"/>
      <c r="AS49" s="425"/>
      <c r="AT49" s="425"/>
    </row>
    <row r="50" spans="3:50" x14ac:dyDescent="0.2">
      <c r="AP50" s="425"/>
      <c r="AR50" s="425"/>
      <c r="AS50" s="425"/>
      <c r="AT50" s="425"/>
    </row>
    <row r="51" spans="3:50" x14ac:dyDescent="0.2">
      <c r="AP51" s="425"/>
      <c r="AR51" s="425"/>
      <c r="AS51" s="425"/>
      <c r="AT51" s="425"/>
    </row>
    <row r="63" spans="3:50" x14ac:dyDescent="0.2">
      <c r="AX63" s="340"/>
    </row>
    <row r="64" spans="3:50" x14ac:dyDescent="0.2">
      <c r="AX64" s="340"/>
    </row>
    <row r="65" spans="50:50" x14ac:dyDescent="0.2">
      <c r="AX65" s="340"/>
    </row>
    <row r="66" spans="50:50" x14ac:dyDescent="0.2">
      <c r="AX66" s="340"/>
    </row>
    <row r="67" spans="50:50" x14ac:dyDescent="0.2">
      <c r="AX67" s="340"/>
    </row>
    <row r="68" spans="50:50" x14ac:dyDescent="0.2">
      <c r="AX68" s="340"/>
    </row>
    <row r="69" spans="50:50" x14ac:dyDescent="0.2">
      <c r="AX69" s="340"/>
    </row>
    <row r="70" spans="50:50" x14ac:dyDescent="0.2">
      <c r="AX70" s="340"/>
    </row>
    <row r="71" spans="50:50" x14ac:dyDescent="0.2">
      <c r="AX71" s="340"/>
    </row>
    <row r="72" spans="50:50" x14ac:dyDescent="0.2">
      <c r="AX72" s="340"/>
    </row>
    <row r="73" spans="50:50" x14ac:dyDescent="0.2">
      <c r="AX73" s="340"/>
    </row>
    <row r="74" spans="50:50" x14ac:dyDescent="0.2">
      <c r="AX74" s="340"/>
    </row>
  </sheetData>
  <mergeCells count="15">
    <mergeCell ref="AZ1:BB1"/>
    <mergeCell ref="BC1:BI1"/>
    <mergeCell ref="BJ1:BX1"/>
    <mergeCell ref="M1:V1"/>
    <mergeCell ref="A1:L1"/>
    <mergeCell ref="AO1:AQ1"/>
    <mergeCell ref="AR1:AW1"/>
    <mergeCell ref="AX1:AY1"/>
    <mergeCell ref="AC1:AH1"/>
    <mergeCell ref="AI1:AN1"/>
    <mergeCell ref="A35:H35"/>
    <mergeCell ref="A36:H36"/>
    <mergeCell ref="A37:H37"/>
    <mergeCell ref="A38:H38"/>
    <mergeCell ref="W1:AB1"/>
  </mergeCells>
  <hyperlinks>
    <hyperlink ref="B4" location="'1. 004 de 2014'!A1" display="4G006" xr:uid="{CDC7DDF5-5EB5-4ED0-98CE-A387E7BB15E0}"/>
    <hyperlink ref="B5" location="'2. 003 de 2014'!A1" display="4G008" xr:uid="{102101AA-738E-41EE-81F2-C31EF65EB39D}"/>
    <hyperlink ref="B6" location="'3. 004 de 2014'!A1" display="4G005" xr:uid="{16F90433-E888-47CA-A2E3-EE3ED4BA7070}"/>
    <hyperlink ref="B7" location="'4. 005 de 2014'!A1" display="4G004" xr:uid="{371C5686-9914-45B1-826A-97724614C225}"/>
    <hyperlink ref="B8" location="'5. 006 de 2014'!A1" display="4G003" xr:uid="{5AB7F1DA-2534-41CF-A5C6-AA09781C379E}"/>
  </hyperlinks>
  <pageMargins left="0.70866141732283472" right="0.70866141732283472" top="0.74803149606299213" bottom="0.74803149606299213" header="0.31496062992125984" footer="0.31496062992125984"/>
  <pageSetup paperSize="9" scale="10"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03EA0-8753-4588-AD41-D8D719871260}">
  <dimension ref="A1:CR16"/>
  <sheetViews>
    <sheetView showGridLines="0" topLeftCell="AN1" zoomScale="90" zoomScaleNormal="90" workbookViewId="0">
      <pane ySplit="2" topLeftCell="A10" activePane="bottomLeft" state="frozen"/>
      <selection pane="bottomLeft" activeCell="A2" sqref="A1:BC2"/>
    </sheetView>
  </sheetViews>
  <sheetFormatPr baseColWidth="10" defaultRowHeight="12.75" x14ac:dyDescent="0.2"/>
  <cols>
    <col min="1" max="1" width="3.28515625" style="8" customWidth="1"/>
    <col min="2" max="2" width="4" style="8" customWidth="1"/>
    <col min="3" max="3" width="16.140625" style="8" customWidth="1"/>
    <col min="4" max="4" width="11.140625" style="8" customWidth="1"/>
    <col min="5" max="5" width="9.42578125" style="8" customWidth="1"/>
    <col min="6" max="6" width="4.42578125" style="34" customWidth="1"/>
    <col min="7" max="7" width="8.7109375" style="440" customWidth="1"/>
    <col min="8" max="8" width="8.5703125" style="440" customWidth="1"/>
    <col min="9" max="9" width="4.85546875" style="34" customWidth="1"/>
    <col min="10" max="10" width="4.85546875" style="8" customWidth="1"/>
    <col min="11" max="11" width="4.5703125" style="8" customWidth="1"/>
    <col min="12" max="12" width="18.42578125" style="35" customWidth="1"/>
    <col min="13" max="14" width="8.42578125" style="35" customWidth="1"/>
    <col min="15" max="16" width="5" style="38" customWidth="1"/>
    <col min="17" max="17" width="80.140625" style="36" customWidth="1"/>
    <col min="18" max="18" width="5.7109375" style="8" customWidth="1"/>
    <col min="19" max="25" width="4.42578125" style="8" customWidth="1"/>
    <col min="26" max="26" width="6.140625" style="8" customWidth="1"/>
    <col min="27" max="52" width="4.42578125" style="8" customWidth="1"/>
    <col min="53" max="53" width="6" style="8" customWidth="1"/>
    <col min="54" max="54" width="7.140625" style="8" customWidth="1"/>
    <col min="55" max="55" width="8.42578125" style="8"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4"/>
      <c r="BB1" s="474"/>
      <c r="BC1" s="475"/>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147" customHeight="1"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441" t="s">
        <v>22</v>
      </c>
      <c r="BE2" s="442" t="s">
        <v>68</v>
      </c>
      <c r="BF2" s="442" t="s">
        <v>69</v>
      </c>
      <c r="BG2" s="441" t="s">
        <v>70</v>
      </c>
      <c r="BH2" s="441" t="s">
        <v>71</v>
      </c>
      <c r="BI2" s="441" t="s">
        <v>72</v>
      </c>
      <c r="BJ2" s="441" t="s">
        <v>73</v>
      </c>
      <c r="BK2" s="441" t="s">
        <v>74</v>
      </c>
      <c r="BL2" s="441" t="s">
        <v>75</v>
      </c>
      <c r="BM2" s="441" t="s">
        <v>76</v>
      </c>
      <c r="BN2" s="441" t="s">
        <v>77</v>
      </c>
      <c r="BO2" s="441" t="s">
        <v>78</v>
      </c>
      <c r="BP2" s="441" t="s">
        <v>79</v>
      </c>
      <c r="BQ2" s="441" t="s">
        <v>80</v>
      </c>
      <c r="BR2" s="441" t="s">
        <v>81</v>
      </c>
      <c r="BS2" s="441" t="s">
        <v>82</v>
      </c>
      <c r="BT2" s="441" t="s">
        <v>83</v>
      </c>
      <c r="BU2" s="441" t="s">
        <v>84</v>
      </c>
      <c r="BV2" s="441" t="s">
        <v>85</v>
      </c>
      <c r="BW2" s="441" t="s">
        <v>86</v>
      </c>
      <c r="BX2" s="441" t="s">
        <v>87</v>
      </c>
      <c r="BY2" s="441" t="s">
        <v>88</v>
      </c>
      <c r="BZ2" s="441" t="s">
        <v>89</v>
      </c>
      <c r="CA2" s="441" t="s">
        <v>90</v>
      </c>
      <c r="CB2" s="441" t="s">
        <v>91</v>
      </c>
      <c r="CC2" s="441" t="s">
        <v>92</v>
      </c>
      <c r="CD2" s="441" t="s">
        <v>93</v>
      </c>
      <c r="CE2" s="441" t="s">
        <v>94</v>
      </c>
      <c r="CF2" s="441" t="s">
        <v>95</v>
      </c>
      <c r="CG2" s="441" t="s">
        <v>96</v>
      </c>
      <c r="CH2" s="441" t="s">
        <v>97</v>
      </c>
      <c r="CI2" s="441" t="s">
        <v>98</v>
      </c>
      <c r="CJ2" s="441" t="s">
        <v>99</v>
      </c>
      <c r="CK2" s="441" t="s">
        <v>100</v>
      </c>
      <c r="CL2" s="441" t="s">
        <v>101</v>
      </c>
      <c r="CM2" s="441" t="s">
        <v>102</v>
      </c>
      <c r="CN2" s="441" t="s">
        <v>103</v>
      </c>
      <c r="CO2" s="441" t="s">
        <v>104</v>
      </c>
      <c r="CP2" s="441" t="s">
        <v>105</v>
      </c>
      <c r="CQ2" s="441" t="s">
        <v>106</v>
      </c>
      <c r="CR2" s="441" t="s">
        <v>107</v>
      </c>
    </row>
    <row r="3" spans="1:96" ht="34.5" customHeight="1" x14ac:dyDescent="0.2">
      <c r="A3" s="14">
        <v>7</v>
      </c>
      <c r="B3" s="15">
        <v>0</v>
      </c>
      <c r="C3" s="443" t="s">
        <v>1074</v>
      </c>
      <c r="D3" s="17" t="s">
        <v>245</v>
      </c>
      <c r="E3" s="17" t="s">
        <v>134</v>
      </c>
      <c r="F3" s="18">
        <v>0</v>
      </c>
      <c r="G3" s="438">
        <v>42076</v>
      </c>
      <c r="H3" s="438">
        <v>51177</v>
      </c>
      <c r="I3" s="28">
        <v>144</v>
      </c>
      <c r="J3" s="29">
        <v>25</v>
      </c>
      <c r="K3" s="29">
        <v>3</v>
      </c>
      <c r="L3" s="20">
        <v>1740427563337</v>
      </c>
      <c r="M3" s="20"/>
      <c r="N3" s="20"/>
      <c r="O3" s="476">
        <v>9000</v>
      </c>
      <c r="P3" s="477"/>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t="s">
        <v>108</v>
      </c>
      <c r="BB3" s="7">
        <v>0</v>
      </c>
      <c r="BC3" s="25" t="s">
        <v>136</v>
      </c>
      <c r="BD3" s="25" t="s">
        <v>134</v>
      </c>
      <c r="BE3" s="44">
        <v>42076</v>
      </c>
      <c r="BF3" s="32">
        <v>51208</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34.5" customHeight="1" x14ac:dyDescent="0.2">
      <c r="A4" s="14">
        <v>7</v>
      </c>
      <c r="B4" s="15">
        <f t="shared" ref="B4:B15" si="0">+B3+1</f>
        <v>1</v>
      </c>
      <c r="C4" s="443" t="s">
        <v>1074</v>
      </c>
      <c r="D4" s="17" t="s">
        <v>245</v>
      </c>
      <c r="E4" s="25" t="s">
        <v>109</v>
      </c>
      <c r="F4" s="18">
        <v>1</v>
      </c>
      <c r="G4" s="438">
        <v>42002</v>
      </c>
      <c r="H4" s="438">
        <v>51177</v>
      </c>
      <c r="I4" s="28">
        <v>144</v>
      </c>
      <c r="J4" s="29">
        <v>25</v>
      </c>
      <c r="K4" s="29">
        <v>3</v>
      </c>
      <c r="L4" s="20"/>
      <c r="M4" s="20">
        <v>0</v>
      </c>
      <c r="N4" s="20">
        <v>0</v>
      </c>
      <c r="O4" s="21"/>
      <c r="P4" s="21"/>
      <c r="Q4" s="22" t="s">
        <v>260</v>
      </c>
      <c r="R4" s="21">
        <v>1</v>
      </c>
      <c r="S4" s="23">
        <v>0</v>
      </c>
      <c r="T4" s="23">
        <v>0</v>
      </c>
      <c r="U4" s="7">
        <v>0</v>
      </c>
      <c r="V4" s="7">
        <v>0</v>
      </c>
      <c r="W4" s="7">
        <v>0</v>
      </c>
      <c r="X4" s="7">
        <v>0</v>
      </c>
      <c r="Y4" s="7">
        <v>0</v>
      </c>
      <c r="Z4" s="7">
        <v>0</v>
      </c>
      <c r="AA4" s="7">
        <v>0</v>
      </c>
      <c r="AB4" s="7">
        <v>0</v>
      </c>
      <c r="AC4" s="7">
        <v>0</v>
      </c>
      <c r="AD4" s="7">
        <v>1</v>
      </c>
      <c r="AE4" s="7">
        <v>0</v>
      </c>
      <c r="AF4" s="7">
        <v>0</v>
      </c>
      <c r="AG4" s="7">
        <v>0</v>
      </c>
      <c r="AH4" s="7">
        <v>0</v>
      </c>
      <c r="AI4" s="7">
        <v>0</v>
      </c>
      <c r="AJ4" s="7">
        <v>0</v>
      </c>
      <c r="AK4" s="7">
        <v>1</v>
      </c>
      <c r="AL4" s="7">
        <v>0</v>
      </c>
      <c r="AM4" s="7">
        <v>1</v>
      </c>
      <c r="AN4" s="7">
        <v>0</v>
      </c>
      <c r="AO4" s="7">
        <v>0</v>
      </c>
      <c r="AP4" s="7">
        <v>0</v>
      </c>
      <c r="AQ4" s="7">
        <v>0</v>
      </c>
      <c r="AR4" s="7">
        <v>0</v>
      </c>
      <c r="AS4" s="7">
        <v>0</v>
      </c>
      <c r="AT4" s="7">
        <v>0</v>
      </c>
      <c r="AU4" s="7">
        <v>0</v>
      </c>
      <c r="AV4" s="7">
        <v>0</v>
      </c>
      <c r="AW4" s="7">
        <v>0</v>
      </c>
      <c r="AX4" s="7">
        <v>0</v>
      </c>
      <c r="AY4" s="7">
        <v>0</v>
      </c>
      <c r="AZ4" s="7">
        <v>0</v>
      </c>
      <c r="BA4" s="7" t="s">
        <v>108</v>
      </c>
      <c r="BB4" s="7">
        <v>0</v>
      </c>
      <c r="BC4" s="25" t="s">
        <v>136</v>
      </c>
      <c r="BD4" s="25" t="s">
        <v>151</v>
      </c>
      <c r="BE4" s="44">
        <v>42002</v>
      </c>
      <c r="BF4" s="32"/>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34.5" customHeight="1" x14ac:dyDescent="0.2">
      <c r="A5" s="14">
        <v>7</v>
      </c>
      <c r="B5" s="15">
        <f t="shared" si="0"/>
        <v>2</v>
      </c>
      <c r="C5" s="443" t="s">
        <v>1074</v>
      </c>
      <c r="D5" s="17" t="s">
        <v>245</v>
      </c>
      <c r="E5" s="25" t="s">
        <v>109</v>
      </c>
      <c r="F5" s="18">
        <v>2</v>
      </c>
      <c r="G5" s="438">
        <v>42055</v>
      </c>
      <c r="H5" s="438">
        <v>51177</v>
      </c>
      <c r="I5" s="28">
        <v>144</v>
      </c>
      <c r="J5" s="29">
        <v>25</v>
      </c>
      <c r="K5" s="29">
        <v>3</v>
      </c>
      <c r="L5" s="20"/>
      <c r="M5" s="20">
        <v>0</v>
      </c>
      <c r="N5" s="20">
        <v>0</v>
      </c>
      <c r="O5" s="21"/>
      <c r="P5" s="21"/>
      <c r="Q5" s="22" t="s">
        <v>161</v>
      </c>
      <c r="R5" s="23">
        <v>1</v>
      </c>
      <c r="S5" s="23">
        <v>0</v>
      </c>
      <c r="T5" s="23">
        <v>0</v>
      </c>
      <c r="U5" s="7">
        <v>0</v>
      </c>
      <c r="V5" s="7">
        <v>0</v>
      </c>
      <c r="W5" s="7">
        <v>0</v>
      </c>
      <c r="X5" s="7">
        <v>0</v>
      </c>
      <c r="Y5" s="7">
        <v>0</v>
      </c>
      <c r="Z5" s="7">
        <v>0</v>
      </c>
      <c r="AA5" s="7">
        <v>0</v>
      </c>
      <c r="AB5" s="7">
        <v>0</v>
      </c>
      <c r="AC5" s="7">
        <v>0</v>
      </c>
      <c r="AD5" s="7">
        <v>1</v>
      </c>
      <c r="AE5" s="7">
        <v>0</v>
      </c>
      <c r="AF5" s="7">
        <v>0</v>
      </c>
      <c r="AG5" s="7">
        <v>0</v>
      </c>
      <c r="AH5" s="7">
        <v>0</v>
      </c>
      <c r="AI5" s="7">
        <v>0</v>
      </c>
      <c r="AJ5" s="7">
        <v>0</v>
      </c>
      <c r="AK5" s="7">
        <v>1</v>
      </c>
      <c r="AL5" s="7">
        <v>0</v>
      </c>
      <c r="AM5" s="7">
        <v>1</v>
      </c>
      <c r="AN5" s="7">
        <v>0</v>
      </c>
      <c r="AO5" s="7">
        <v>0</v>
      </c>
      <c r="AP5" s="7">
        <v>0</v>
      </c>
      <c r="AQ5" s="7">
        <v>0</v>
      </c>
      <c r="AR5" s="7">
        <v>0</v>
      </c>
      <c r="AS5" s="7">
        <v>0</v>
      </c>
      <c r="AT5" s="7">
        <v>0</v>
      </c>
      <c r="AU5" s="7">
        <v>0</v>
      </c>
      <c r="AV5" s="7">
        <v>0</v>
      </c>
      <c r="AW5" s="7">
        <v>0</v>
      </c>
      <c r="AX5" s="7">
        <v>0</v>
      </c>
      <c r="AY5" s="7">
        <v>0</v>
      </c>
      <c r="AZ5" s="7">
        <v>0</v>
      </c>
      <c r="BA5" s="7" t="s">
        <v>108</v>
      </c>
      <c r="BB5" s="7">
        <v>0</v>
      </c>
      <c r="BC5" s="25" t="s">
        <v>136</v>
      </c>
      <c r="BD5" s="25" t="s">
        <v>153</v>
      </c>
      <c r="BE5" s="44">
        <v>42055</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34.5" customHeight="1" x14ac:dyDescent="0.2">
      <c r="A6" s="14">
        <v>7</v>
      </c>
      <c r="B6" s="15">
        <f t="shared" si="0"/>
        <v>3</v>
      </c>
      <c r="C6" s="443" t="s">
        <v>1074</v>
      </c>
      <c r="D6" s="17" t="s">
        <v>245</v>
      </c>
      <c r="E6" s="25" t="s">
        <v>109</v>
      </c>
      <c r="F6" s="18">
        <v>3</v>
      </c>
      <c r="G6" s="438">
        <v>42137</v>
      </c>
      <c r="H6" s="438">
        <v>51177</v>
      </c>
      <c r="I6" s="28">
        <v>144</v>
      </c>
      <c r="J6" s="29">
        <v>25</v>
      </c>
      <c r="K6" s="29">
        <v>3</v>
      </c>
      <c r="L6" s="20"/>
      <c r="M6" s="20">
        <v>0</v>
      </c>
      <c r="N6" s="20">
        <v>0</v>
      </c>
      <c r="O6" s="21"/>
      <c r="P6" s="21"/>
      <c r="Q6" s="22" t="s">
        <v>162</v>
      </c>
      <c r="R6" s="23">
        <v>1</v>
      </c>
      <c r="S6" s="23">
        <v>1</v>
      </c>
      <c r="T6" s="23">
        <v>0</v>
      </c>
      <c r="U6" s="7">
        <v>0</v>
      </c>
      <c r="V6" s="7">
        <v>0</v>
      </c>
      <c r="W6" s="7">
        <v>1</v>
      </c>
      <c r="X6" s="7">
        <v>0</v>
      </c>
      <c r="Y6" s="7">
        <v>0</v>
      </c>
      <c r="Z6" s="7">
        <v>0</v>
      </c>
      <c r="AA6" s="7">
        <v>0</v>
      </c>
      <c r="AB6" s="7">
        <v>0</v>
      </c>
      <c r="AC6" s="7">
        <v>1</v>
      </c>
      <c r="AD6" s="7">
        <v>0</v>
      </c>
      <c r="AE6" s="7">
        <v>0</v>
      </c>
      <c r="AF6" s="7">
        <v>0</v>
      </c>
      <c r="AG6" s="7">
        <v>0</v>
      </c>
      <c r="AH6" s="7">
        <v>0</v>
      </c>
      <c r="AI6" s="7">
        <v>0</v>
      </c>
      <c r="AJ6" s="7">
        <v>0</v>
      </c>
      <c r="AK6" s="7">
        <v>0</v>
      </c>
      <c r="AL6" s="7">
        <v>1</v>
      </c>
      <c r="AM6" s="7">
        <v>1</v>
      </c>
      <c r="AN6" s="7">
        <v>0</v>
      </c>
      <c r="AO6" s="7">
        <v>0</v>
      </c>
      <c r="AP6" s="7">
        <v>0</v>
      </c>
      <c r="AQ6" s="7">
        <v>0</v>
      </c>
      <c r="AR6" s="7">
        <v>0</v>
      </c>
      <c r="AS6" s="7">
        <v>0</v>
      </c>
      <c r="AT6" s="7">
        <v>0</v>
      </c>
      <c r="AU6" s="7">
        <v>0</v>
      </c>
      <c r="AV6" s="7">
        <v>0</v>
      </c>
      <c r="AW6" s="7">
        <v>0</v>
      </c>
      <c r="AX6" s="7">
        <v>0</v>
      </c>
      <c r="AY6" s="7">
        <v>0</v>
      </c>
      <c r="AZ6" s="7">
        <v>0</v>
      </c>
      <c r="BA6" s="7" t="s">
        <v>108</v>
      </c>
      <c r="BB6" s="7" t="s">
        <v>135</v>
      </c>
      <c r="BC6" s="25" t="s">
        <v>136</v>
      </c>
      <c r="BD6" s="25" t="s">
        <v>155</v>
      </c>
      <c r="BE6" s="44">
        <v>42137</v>
      </c>
      <c r="BF6" s="32"/>
      <c r="BG6" s="23">
        <v>0</v>
      </c>
      <c r="BH6" s="23">
        <v>0</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row>
    <row r="7" spans="1:96" ht="34.5" customHeight="1" x14ac:dyDescent="0.2">
      <c r="A7" s="14">
        <v>7</v>
      </c>
      <c r="B7" s="15">
        <f t="shared" si="0"/>
        <v>4</v>
      </c>
      <c r="C7" s="443" t="s">
        <v>1074</v>
      </c>
      <c r="D7" s="17" t="s">
        <v>245</v>
      </c>
      <c r="E7" s="25" t="s">
        <v>109</v>
      </c>
      <c r="F7" s="18">
        <v>4</v>
      </c>
      <c r="G7" s="438">
        <v>42138</v>
      </c>
      <c r="H7" s="438">
        <v>51177</v>
      </c>
      <c r="I7" s="28">
        <v>144</v>
      </c>
      <c r="J7" s="29">
        <v>25</v>
      </c>
      <c r="K7" s="29">
        <v>3</v>
      </c>
      <c r="L7" s="20"/>
      <c r="M7" s="20">
        <v>0</v>
      </c>
      <c r="N7" s="20">
        <v>0</v>
      </c>
      <c r="O7" s="21"/>
      <c r="P7" s="21"/>
      <c r="Q7" s="22" t="s">
        <v>163</v>
      </c>
      <c r="R7" s="23">
        <v>1</v>
      </c>
      <c r="S7" s="23">
        <v>0</v>
      </c>
      <c r="T7" s="23">
        <v>0</v>
      </c>
      <c r="U7" s="7">
        <v>0</v>
      </c>
      <c r="V7" s="7">
        <v>0</v>
      </c>
      <c r="W7" s="7">
        <v>0</v>
      </c>
      <c r="X7" s="7">
        <v>1</v>
      </c>
      <c r="Y7" s="7">
        <v>0</v>
      </c>
      <c r="Z7" s="7">
        <v>0</v>
      </c>
      <c r="AA7" s="7">
        <v>0</v>
      </c>
      <c r="AB7" s="7">
        <v>0</v>
      </c>
      <c r="AC7" s="7">
        <v>0</v>
      </c>
      <c r="AD7" s="7">
        <v>1</v>
      </c>
      <c r="AE7" s="7">
        <v>0</v>
      </c>
      <c r="AF7" s="7">
        <v>0</v>
      </c>
      <c r="AG7" s="7">
        <v>0</v>
      </c>
      <c r="AH7" s="7">
        <v>0</v>
      </c>
      <c r="AI7" s="7">
        <v>0</v>
      </c>
      <c r="AJ7" s="7">
        <v>0</v>
      </c>
      <c r="AK7" s="7">
        <v>1</v>
      </c>
      <c r="AL7" s="7">
        <v>0</v>
      </c>
      <c r="AM7" s="7">
        <v>1</v>
      </c>
      <c r="AN7" s="7">
        <v>0</v>
      </c>
      <c r="AO7" s="7">
        <v>0</v>
      </c>
      <c r="AP7" s="7">
        <v>0</v>
      </c>
      <c r="AQ7" s="7">
        <v>0</v>
      </c>
      <c r="AR7" s="7">
        <v>0</v>
      </c>
      <c r="AS7" s="7">
        <v>0</v>
      </c>
      <c r="AT7" s="7">
        <v>0</v>
      </c>
      <c r="AU7" s="7">
        <v>0</v>
      </c>
      <c r="AV7" s="7">
        <v>0</v>
      </c>
      <c r="AW7" s="7">
        <v>0</v>
      </c>
      <c r="AX7" s="7">
        <v>0</v>
      </c>
      <c r="AY7" s="7">
        <v>0</v>
      </c>
      <c r="AZ7" s="7">
        <v>0</v>
      </c>
      <c r="BA7" s="7" t="s">
        <v>108</v>
      </c>
      <c r="BB7" s="7" t="s">
        <v>135</v>
      </c>
      <c r="BC7" s="25" t="s">
        <v>136</v>
      </c>
      <c r="BD7" s="25" t="s">
        <v>156</v>
      </c>
      <c r="BE7" s="44">
        <v>42138</v>
      </c>
      <c r="BF7" s="32"/>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23">
        <v>0</v>
      </c>
    </row>
    <row r="8" spans="1:96" ht="34.5" customHeight="1" x14ac:dyDescent="0.2">
      <c r="A8" s="14">
        <v>7</v>
      </c>
      <c r="B8" s="15">
        <f t="shared" si="0"/>
        <v>5</v>
      </c>
      <c r="C8" s="443" t="s">
        <v>1074</v>
      </c>
      <c r="D8" s="17" t="s">
        <v>245</v>
      </c>
      <c r="E8" s="25" t="s">
        <v>109</v>
      </c>
      <c r="F8" s="18">
        <v>5</v>
      </c>
      <c r="G8" s="438">
        <v>42216</v>
      </c>
      <c r="H8" s="438">
        <v>51177</v>
      </c>
      <c r="I8" s="28">
        <v>144</v>
      </c>
      <c r="J8" s="29">
        <v>25</v>
      </c>
      <c r="K8" s="29">
        <v>3</v>
      </c>
      <c r="L8" s="20"/>
      <c r="M8" s="20">
        <v>0</v>
      </c>
      <c r="N8" s="20">
        <v>0</v>
      </c>
      <c r="O8" s="21"/>
      <c r="P8" s="21"/>
      <c r="Q8" s="22" t="s">
        <v>164</v>
      </c>
      <c r="R8" s="23">
        <v>1</v>
      </c>
      <c r="S8" s="23">
        <v>0</v>
      </c>
      <c r="T8" s="23">
        <v>0</v>
      </c>
      <c r="U8" s="7">
        <v>0</v>
      </c>
      <c r="V8" s="7">
        <v>0</v>
      </c>
      <c r="W8" s="7">
        <v>0</v>
      </c>
      <c r="X8" s="7">
        <v>0</v>
      </c>
      <c r="Y8" s="7">
        <v>0</v>
      </c>
      <c r="Z8" s="7">
        <v>0</v>
      </c>
      <c r="AA8" s="7">
        <v>0</v>
      </c>
      <c r="AB8" s="7">
        <v>0</v>
      </c>
      <c r="AC8" s="7">
        <v>0</v>
      </c>
      <c r="AD8" s="7">
        <v>1</v>
      </c>
      <c r="AE8" s="7">
        <v>0</v>
      </c>
      <c r="AF8" s="7">
        <v>0</v>
      </c>
      <c r="AG8" s="7">
        <v>0</v>
      </c>
      <c r="AH8" s="7">
        <v>0</v>
      </c>
      <c r="AI8" s="7">
        <v>0</v>
      </c>
      <c r="AJ8" s="7">
        <v>0</v>
      </c>
      <c r="AK8" s="7">
        <v>1</v>
      </c>
      <c r="AL8" s="7">
        <v>0</v>
      </c>
      <c r="AM8" s="7">
        <v>0</v>
      </c>
      <c r="AN8" s="7">
        <v>0</v>
      </c>
      <c r="AO8" s="7">
        <v>0</v>
      </c>
      <c r="AP8" s="7">
        <v>0</v>
      </c>
      <c r="AQ8" s="7">
        <v>0</v>
      </c>
      <c r="AR8" s="7">
        <v>0</v>
      </c>
      <c r="AS8" s="7">
        <v>0</v>
      </c>
      <c r="AT8" s="7">
        <v>0</v>
      </c>
      <c r="AU8" s="7">
        <v>0</v>
      </c>
      <c r="AV8" s="7">
        <v>0</v>
      </c>
      <c r="AW8" s="7">
        <v>0</v>
      </c>
      <c r="AX8" s="7">
        <v>0</v>
      </c>
      <c r="AY8" s="7">
        <v>0</v>
      </c>
      <c r="AZ8" s="7">
        <v>0</v>
      </c>
      <c r="BA8" s="7" t="s">
        <v>108</v>
      </c>
      <c r="BB8" s="7" t="s">
        <v>135</v>
      </c>
      <c r="BC8" s="25" t="s">
        <v>136</v>
      </c>
      <c r="BD8" s="25" t="s">
        <v>158</v>
      </c>
      <c r="BE8" s="44">
        <v>42216</v>
      </c>
      <c r="BF8" s="32"/>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c r="CR8" s="23">
        <v>0</v>
      </c>
    </row>
    <row r="9" spans="1:96" ht="34.5" customHeight="1" x14ac:dyDescent="0.2">
      <c r="A9" s="14">
        <v>7</v>
      </c>
      <c r="B9" s="15">
        <f t="shared" si="0"/>
        <v>6</v>
      </c>
      <c r="C9" s="443" t="s">
        <v>1074</v>
      </c>
      <c r="D9" s="17" t="s">
        <v>245</v>
      </c>
      <c r="E9" s="25" t="s">
        <v>109</v>
      </c>
      <c r="F9" s="18">
        <v>6</v>
      </c>
      <c r="G9" s="438">
        <v>42221</v>
      </c>
      <c r="H9" s="438">
        <v>51177</v>
      </c>
      <c r="I9" s="28">
        <v>144</v>
      </c>
      <c r="J9" s="29">
        <v>25</v>
      </c>
      <c r="K9" s="29">
        <v>3</v>
      </c>
      <c r="L9" s="20"/>
      <c r="M9" s="20">
        <v>0</v>
      </c>
      <c r="N9" s="20">
        <v>0</v>
      </c>
      <c r="O9" s="21"/>
      <c r="P9" s="21"/>
      <c r="Q9" s="22" t="s">
        <v>165</v>
      </c>
      <c r="R9" s="23">
        <v>0</v>
      </c>
      <c r="S9" s="23">
        <v>1</v>
      </c>
      <c r="T9" s="23">
        <v>0</v>
      </c>
      <c r="U9" s="7">
        <v>0</v>
      </c>
      <c r="V9" s="7">
        <v>0</v>
      </c>
      <c r="W9" s="7">
        <v>0</v>
      </c>
      <c r="X9" s="7">
        <v>1</v>
      </c>
      <c r="Y9" s="7">
        <v>0</v>
      </c>
      <c r="Z9" s="7">
        <v>0</v>
      </c>
      <c r="AA9" s="7">
        <v>0</v>
      </c>
      <c r="AB9" s="7">
        <v>0</v>
      </c>
      <c r="AC9" s="7">
        <v>1</v>
      </c>
      <c r="AD9" s="7">
        <v>0</v>
      </c>
      <c r="AE9" s="7">
        <v>0</v>
      </c>
      <c r="AF9" s="7">
        <v>0</v>
      </c>
      <c r="AG9" s="7">
        <v>0</v>
      </c>
      <c r="AH9" s="7">
        <v>0</v>
      </c>
      <c r="AI9" s="7">
        <v>0</v>
      </c>
      <c r="AJ9" s="7">
        <v>0</v>
      </c>
      <c r="AK9" s="7">
        <v>1</v>
      </c>
      <c r="AL9" s="7">
        <v>0</v>
      </c>
      <c r="AM9" s="7">
        <v>0</v>
      </c>
      <c r="AN9" s="7">
        <v>1</v>
      </c>
      <c r="AO9" s="7">
        <v>0</v>
      </c>
      <c r="AP9" s="7">
        <v>0</v>
      </c>
      <c r="AQ9" s="7">
        <v>0</v>
      </c>
      <c r="AR9" s="7">
        <v>0</v>
      </c>
      <c r="AS9" s="7">
        <v>0</v>
      </c>
      <c r="AT9" s="7">
        <v>0</v>
      </c>
      <c r="AU9" s="7">
        <v>0</v>
      </c>
      <c r="AV9" s="7">
        <v>0</v>
      </c>
      <c r="AW9" s="7">
        <v>0</v>
      </c>
      <c r="AX9" s="7">
        <v>0</v>
      </c>
      <c r="AY9" s="7">
        <v>0</v>
      </c>
      <c r="AZ9" s="7">
        <v>0</v>
      </c>
      <c r="BA9" s="7" t="s">
        <v>108</v>
      </c>
      <c r="BB9" s="7" t="s">
        <v>135</v>
      </c>
      <c r="BC9" s="25" t="s">
        <v>136</v>
      </c>
      <c r="BD9" s="25" t="s">
        <v>159</v>
      </c>
      <c r="BE9" s="44">
        <v>42221</v>
      </c>
      <c r="BF9" s="32"/>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row>
    <row r="10" spans="1:96" ht="34.5" customHeight="1" x14ac:dyDescent="0.2">
      <c r="A10" s="14">
        <v>7</v>
      </c>
      <c r="B10" s="15">
        <f t="shared" si="0"/>
        <v>7</v>
      </c>
      <c r="C10" s="443" t="s">
        <v>1074</v>
      </c>
      <c r="D10" s="17" t="s">
        <v>245</v>
      </c>
      <c r="E10" s="25" t="s">
        <v>109</v>
      </c>
      <c r="F10" s="18">
        <v>7</v>
      </c>
      <c r="G10" s="438">
        <v>42590</v>
      </c>
      <c r="H10" s="438">
        <v>51177</v>
      </c>
      <c r="I10" s="28">
        <v>144</v>
      </c>
      <c r="J10" s="29">
        <v>25</v>
      </c>
      <c r="K10" s="29">
        <v>3</v>
      </c>
      <c r="L10" s="20"/>
      <c r="M10" s="20">
        <v>0</v>
      </c>
      <c r="N10" s="20">
        <v>0</v>
      </c>
      <c r="O10" s="21"/>
      <c r="P10" s="21"/>
      <c r="Q10" s="22" t="s">
        <v>166</v>
      </c>
      <c r="R10" s="23">
        <v>0</v>
      </c>
      <c r="S10" s="23">
        <v>1</v>
      </c>
      <c r="T10" s="23">
        <v>0</v>
      </c>
      <c r="U10" s="7">
        <v>0</v>
      </c>
      <c r="V10" s="7">
        <v>0</v>
      </c>
      <c r="W10" s="7">
        <v>0</v>
      </c>
      <c r="X10" s="7">
        <v>0</v>
      </c>
      <c r="Y10" s="7">
        <v>0</v>
      </c>
      <c r="Z10" s="7">
        <v>0</v>
      </c>
      <c r="AA10" s="7">
        <v>0</v>
      </c>
      <c r="AB10" s="7">
        <v>0</v>
      </c>
      <c r="AC10" s="7">
        <v>0</v>
      </c>
      <c r="AD10" s="7">
        <v>0</v>
      </c>
      <c r="AE10" s="7">
        <v>0</v>
      </c>
      <c r="AF10" s="7">
        <v>0</v>
      </c>
      <c r="AG10" s="7">
        <v>0</v>
      </c>
      <c r="AH10" s="7">
        <v>1</v>
      </c>
      <c r="AI10" s="7">
        <v>0</v>
      </c>
      <c r="AJ10" s="7">
        <v>0</v>
      </c>
      <c r="AK10" s="7">
        <v>0</v>
      </c>
      <c r="AL10" s="7">
        <v>1</v>
      </c>
      <c r="AM10" s="7">
        <v>0</v>
      </c>
      <c r="AN10" s="7">
        <v>0</v>
      </c>
      <c r="AO10" s="7">
        <v>0</v>
      </c>
      <c r="AP10" s="7">
        <v>0</v>
      </c>
      <c r="AQ10" s="7">
        <v>0</v>
      </c>
      <c r="AR10" s="7">
        <v>0</v>
      </c>
      <c r="AS10" s="7">
        <v>0</v>
      </c>
      <c r="AT10" s="7">
        <v>0</v>
      </c>
      <c r="AU10" s="7">
        <v>0</v>
      </c>
      <c r="AV10" s="7">
        <v>0</v>
      </c>
      <c r="AW10" s="7">
        <v>0</v>
      </c>
      <c r="AX10" s="7">
        <v>0</v>
      </c>
      <c r="AY10" s="7">
        <v>0</v>
      </c>
      <c r="AZ10" s="7">
        <v>0</v>
      </c>
      <c r="BA10" s="7" t="s">
        <v>108</v>
      </c>
      <c r="BB10" s="7" t="s">
        <v>115</v>
      </c>
      <c r="BC10" s="25" t="s">
        <v>136</v>
      </c>
      <c r="BD10" s="25" t="s">
        <v>167</v>
      </c>
      <c r="BE10" s="44">
        <v>42590</v>
      </c>
      <c r="BF10" s="32"/>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row>
    <row r="11" spans="1:96" ht="34.5" customHeight="1" x14ac:dyDescent="0.2">
      <c r="A11" s="14">
        <v>7</v>
      </c>
      <c r="B11" s="15">
        <f t="shared" si="0"/>
        <v>8</v>
      </c>
      <c r="C11" s="443" t="s">
        <v>1074</v>
      </c>
      <c r="D11" s="17" t="s">
        <v>245</v>
      </c>
      <c r="E11" s="25" t="s">
        <v>109</v>
      </c>
      <c r="F11" s="18">
        <v>8</v>
      </c>
      <c r="G11" s="438">
        <v>43965</v>
      </c>
      <c r="H11" s="438">
        <v>51177</v>
      </c>
      <c r="I11" s="28">
        <v>144</v>
      </c>
      <c r="J11" s="29">
        <v>25</v>
      </c>
      <c r="K11" s="29">
        <v>3</v>
      </c>
      <c r="L11" s="20"/>
      <c r="M11" s="20">
        <v>0</v>
      </c>
      <c r="N11" s="20">
        <v>0</v>
      </c>
      <c r="O11" s="21"/>
      <c r="P11" s="21">
        <v>358</v>
      </c>
      <c r="Q11" s="22" t="s">
        <v>261</v>
      </c>
      <c r="R11" s="23">
        <v>1</v>
      </c>
      <c r="S11" s="23">
        <v>0</v>
      </c>
      <c r="T11" s="23">
        <v>1</v>
      </c>
      <c r="U11" s="7">
        <v>0</v>
      </c>
      <c r="V11" s="7">
        <v>0</v>
      </c>
      <c r="W11" s="7">
        <v>0</v>
      </c>
      <c r="X11" s="7">
        <v>1</v>
      </c>
      <c r="Y11" s="7">
        <v>0</v>
      </c>
      <c r="Z11" s="7">
        <v>0</v>
      </c>
      <c r="AA11" s="33">
        <v>1</v>
      </c>
      <c r="AB11" s="7">
        <v>0</v>
      </c>
      <c r="AC11" s="7">
        <v>0</v>
      </c>
      <c r="AD11" s="7">
        <v>0</v>
      </c>
      <c r="AE11" s="7">
        <v>1</v>
      </c>
      <c r="AF11" s="7">
        <v>0</v>
      </c>
      <c r="AG11" s="7">
        <v>0</v>
      </c>
      <c r="AH11" s="7">
        <v>1</v>
      </c>
      <c r="AI11" s="7">
        <v>0</v>
      </c>
      <c r="AJ11" s="7">
        <v>0</v>
      </c>
      <c r="AK11" s="7">
        <v>1</v>
      </c>
      <c r="AL11" s="7">
        <v>0</v>
      </c>
      <c r="AM11" s="7">
        <v>0</v>
      </c>
      <c r="AN11" s="7">
        <v>0</v>
      </c>
      <c r="AO11" s="7">
        <v>0</v>
      </c>
      <c r="AP11" s="7">
        <v>0</v>
      </c>
      <c r="AQ11" s="7">
        <v>0</v>
      </c>
      <c r="AR11" s="7">
        <v>0</v>
      </c>
      <c r="AS11" s="7">
        <v>0</v>
      </c>
      <c r="AT11" s="7">
        <v>1</v>
      </c>
      <c r="AU11" s="7">
        <v>0</v>
      </c>
      <c r="AV11" s="23">
        <v>0</v>
      </c>
      <c r="AW11" s="23">
        <v>0</v>
      </c>
      <c r="AX11" s="23">
        <v>0</v>
      </c>
      <c r="AY11" s="23">
        <v>0</v>
      </c>
      <c r="AZ11" s="7">
        <v>0</v>
      </c>
      <c r="BA11" s="7" t="s">
        <v>108</v>
      </c>
      <c r="BB11" s="7" t="s">
        <v>115</v>
      </c>
      <c r="BC11" s="25" t="s">
        <v>140</v>
      </c>
      <c r="BD11" s="25" t="s">
        <v>168</v>
      </c>
      <c r="BE11" s="44">
        <v>43965</v>
      </c>
      <c r="BF11" s="32"/>
      <c r="BG11" s="23">
        <v>1</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row>
    <row r="12" spans="1:96" ht="34.5" customHeight="1" x14ac:dyDescent="0.2">
      <c r="A12" s="14">
        <v>7</v>
      </c>
      <c r="B12" s="15">
        <f t="shared" si="0"/>
        <v>9</v>
      </c>
      <c r="C12" s="443" t="s">
        <v>1074</v>
      </c>
      <c r="D12" s="17" t="s">
        <v>245</v>
      </c>
      <c r="E12" s="25" t="s">
        <v>127</v>
      </c>
      <c r="F12" s="18">
        <v>19</v>
      </c>
      <c r="G12" s="438">
        <v>44109</v>
      </c>
      <c r="H12" s="438">
        <v>51177</v>
      </c>
      <c r="I12" s="28">
        <v>144</v>
      </c>
      <c r="J12" s="29">
        <v>25</v>
      </c>
      <c r="K12" s="29">
        <v>3</v>
      </c>
      <c r="L12" s="20"/>
      <c r="M12" s="20">
        <v>0</v>
      </c>
      <c r="N12" s="20">
        <v>0</v>
      </c>
      <c r="O12" s="21"/>
      <c r="P12" s="21"/>
      <c r="Q12" s="22" t="s">
        <v>128</v>
      </c>
      <c r="R12" s="23">
        <v>0</v>
      </c>
      <c r="S12" s="23">
        <v>0</v>
      </c>
      <c r="T12" s="23">
        <v>0</v>
      </c>
      <c r="U12" s="7">
        <v>1</v>
      </c>
      <c r="V12" s="7">
        <v>1</v>
      </c>
      <c r="W12" s="7">
        <v>0</v>
      </c>
      <c r="X12" s="7">
        <v>1</v>
      </c>
      <c r="Y12" s="7">
        <v>0</v>
      </c>
      <c r="Z12" s="7">
        <v>0</v>
      </c>
      <c r="AA12" s="7">
        <v>0</v>
      </c>
      <c r="AB12" s="7">
        <v>0</v>
      </c>
      <c r="AC12" s="7">
        <v>0</v>
      </c>
      <c r="AD12" s="7">
        <v>1</v>
      </c>
      <c r="AE12" s="7">
        <v>0</v>
      </c>
      <c r="AF12" s="7">
        <v>0</v>
      </c>
      <c r="AG12" s="7">
        <v>0</v>
      </c>
      <c r="AH12" s="7">
        <v>0</v>
      </c>
      <c r="AI12" s="7">
        <v>0</v>
      </c>
      <c r="AJ12" s="7">
        <v>0</v>
      </c>
      <c r="AK12" s="7">
        <v>0</v>
      </c>
      <c r="AL12" s="7">
        <v>1</v>
      </c>
      <c r="AM12" s="7">
        <v>0</v>
      </c>
      <c r="AN12" s="7">
        <v>0</v>
      </c>
      <c r="AO12" s="7">
        <v>0</v>
      </c>
      <c r="AP12" s="7">
        <v>0</v>
      </c>
      <c r="AQ12" s="7">
        <v>0</v>
      </c>
      <c r="AR12" s="7">
        <v>1</v>
      </c>
      <c r="AS12" s="7">
        <v>1</v>
      </c>
      <c r="AT12" s="7">
        <v>0</v>
      </c>
      <c r="AU12" s="7">
        <v>0</v>
      </c>
      <c r="AV12" s="7">
        <v>0</v>
      </c>
      <c r="AW12" s="7">
        <v>0</v>
      </c>
      <c r="AX12" s="7">
        <v>0</v>
      </c>
      <c r="AY12" s="7">
        <v>0</v>
      </c>
      <c r="AZ12" s="7">
        <v>0</v>
      </c>
      <c r="BA12" s="7" t="s">
        <v>108</v>
      </c>
      <c r="BB12" s="7" t="s">
        <v>115</v>
      </c>
      <c r="BC12" s="25" t="s">
        <v>140</v>
      </c>
      <c r="BD12" s="25" t="s">
        <v>157</v>
      </c>
      <c r="BE12" s="44">
        <v>44109</v>
      </c>
      <c r="BF12" s="32"/>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row>
    <row r="13" spans="1:96" ht="34.5" customHeight="1" x14ac:dyDescent="0.2">
      <c r="A13" s="14">
        <v>7</v>
      </c>
      <c r="B13" s="15">
        <f t="shared" si="0"/>
        <v>10</v>
      </c>
      <c r="C13" s="443" t="s">
        <v>1074</v>
      </c>
      <c r="D13" s="17" t="s">
        <v>245</v>
      </c>
      <c r="E13" s="25" t="s">
        <v>109</v>
      </c>
      <c r="F13" s="18">
        <v>9</v>
      </c>
      <c r="G13" s="438">
        <v>44313</v>
      </c>
      <c r="H13" s="438">
        <v>51177</v>
      </c>
      <c r="I13" s="28">
        <v>144</v>
      </c>
      <c r="J13" s="29">
        <v>25</v>
      </c>
      <c r="K13" s="29">
        <v>3</v>
      </c>
      <c r="L13" s="20"/>
      <c r="M13" s="20">
        <v>0</v>
      </c>
      <c r="N13" s="20">
        <v>0</v>
      </c>
      <c r="O13" s="21"/>
      <c r="P13" s="21"/>
      <c r="Q13" s="22" t="s">
        <v>169</v>
      </c>
      <c r="R13" s="23">
        <v>1</v>
      </c>
      <c r="S13" s="23">
        <v>0</v>
      </c>
      <c r="T13" s="23">
        <v>1</v>
      </c>
      <c r="U13" s="7">
        <v>0</v>
      </c>
      <c r="V13" s="7">
        <v>0</v>
      </c>
      <c r="W13" s="7">
        <v>0</v>
      </c>
      <c r="X13" s="7">
        <v>0</v>
      </c>
      <c r="Y13" s="7">
        <v>0</v>
      </c>
      <c r="Z13" s="7">
        <v>0</v>
      </c>
      <c r="AA13" s="7">
        <v>0</v>
      </c>
      <c r="AB13" s="7">
        <v>0</v>
      </c>
      <c r="AC13" s="7">
        <v>0</v>
      </c>
      <c r="AD13" s="7">
        <v>0</v>
      </c>
      <c r="AE13" s="7">
        <v>1</v>
      </c>
      <c r="AF13" s="7">
        <v>0</v>
      </c>
      <c r="AG13" s="7">
        <v>0</v>
      </c>
      <c r="AH13" s="7">
        <v>0</v>
      </c>
      <c r="AI13" s="7">
        <v>0</v>
      </c>
      <c r="AJ13" s="7">
        <v>0</v>
      </c>
      <c r="AK13" s="7">
        <v>1</v>
      </c>
      <c r="AL13" s="7">
        <v>0</v>
      </c>
      <c r="AM13" s="7">
        <v>0</v>
      </c>
      <c r="AN13" s="7">
        <v>0</v>
      </c>
      <c r="AO13" s="7">
        <v>1</v>
      </c>
      <c r="AP13" s="7">
        <v>0</v>
      </c>
      <c r="AQ13" s="7">
        <v>0</v>
      </c>
      <c r="AR13" s="7">
        <v>0</v>
      </c>
      <c r="AS13" s="7">
        <v>0</v>
      </c>
      <c r="AT13" s="7">
        <v>0</v>
      </c>
      <c r="AU13" s="7">
        <v>0</v>
      </c>
      <c r="AV13" s="7">
        <v>0</v>
      </c>
      <c r="AW13" s="7">
        <v>0</v>
      </c>
      <c r="AX13" s="7">
        <v>0</v>
      </c>
      <c r="AY13" s="7">
        <v>0</v>
      </c>
      <c r="AZ13" s="7">
        <v>0</v>
      </c>
      <c r="BA13" s="7" t="s">
        <v>108</v>
      </c>
      <c r="BB13" s="7" t="s">
        <v>115</v>
      </c>
      <c r="BC13" s="25" t="s">
        <v>140</v>
      </c>
      <c r="BD13" s="25" t="s">
        <v>170</v>
      </c>
      <c r="BE13" s="44">
        <v>44313</v>
      </c>
      <c r="BF13" s="32"/>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23">
        <v>0</v>
      </c>
    </row>
    <row r="14" spans="1:96" ht="34.5" customHeight="1" x14ac:dyDescent="0.2">
      <c r="A14" s="14">
        <v>7</v>
      </c>
      <c r="B14" s="15">
        <f t="shared" si="0"/>
        <v>11</v>
      </c>
      <c r="C14" s="443" t="s">
        <v>1074</v>
      </c>
      <c r="D14" s="17" t="s">
        <v>245</v>
      </c>
      <c r="E14" s="25" t="s">
        <v>109</v>
      </c>
      <c r="F14" s="18">
        <v>10</v>
      </c>
      <c r="G14" s="438">
        <v>44447</v>
      </c>
      <c r="H14" s="438">
        <v>51177</v>
      </c>
      <c r="I14" s="28">
        <v>144</v>
      </c>
      <c r="J14" s="29">
        <v>25</v>
      </c>
      <c r="K14" s="29">
        <v>3</v>
      </c>
      <c r="L14" s="20"/>
      <c r="M14" s="20">
        <v>0</v>
      </c>
      <c r="N14" s="20">
        <v>0</v>
      </c>
      <c r="O14" s="21"/>
      <c r="P14" s="21"/>
      <c r="Q14" s="22" t="s">
        <v>262</v>
      </c>
      <c r="R14" s="23">
        <v>1</v>
      </c>
      <c r="S14" s="23">
        <v>1</v>
      </c>
      <c r="T14" s="23">
        <v>0</v>
      </c>
      <c r="U14" s="7">
        <v>0</v>
      </c>
      <c r="V14" s="7">
        <v>0</v>
      </c>
      <c r="W14" s="7">
        <v>0</v>
      </c>
      <c r="X14" s="7">
        <v>1</v>
      </c>
      <c r="Y14" s="7">
        <v>0</v>
      </c>
      <c r="Z14" s="7">
        <v>0</v>
      </c>
      <c r="AA14" s="7">
        <v>1</v>
      </c>
      <c r="AB14" s="7">
        <v>0</v>
      </c>
      <c r="AC14" s="7">
        <v>1</v>
      </c>
      <c r="AD14" s="7">
        <v>1</v>
      </c>
      <c r="AE14" s="7">
        <v>1</v>
      </c>
      <c r="AF14" s="7">
        <v>0</v>
      </c>
      <c r="AG14" s="7">
        <v>0</v>
      </c>
      <c r="AH14" s="7">
        <v>0</v>
      </c>
      <c r="AI14" s="7">
        <v>0</v>
      </c>
      <c r="AJ14" s="7">
        <v>0</v>
      </c>
      <c r="AK14" s="7">
        <v>1</v>
      </c>
      <c r="AL14" s="7">
        <v>0</v>
      </c>
      <c r="AM14" s="7">
        <v>0</v>
      </c>
      <c r="AN14" s="7">
        <v>0</v>
      </c>
      <c r="AO14" s="7">
        <v>0</v>
      </c>
      <c r="AP14" s="7">
        <v>1</v>
      </c>
      <c r="AQ14" s="7">
        <v>0</v>
      </c>
      <c r="AR14" s="7">
        <v>0</v>
      </c>
      <c r="AS14" s="7">
        <v>0</v>
      </c>
      <c r="AT14" s="7">
        <v>1</v>
      </c>
      <c r="AU14" s="7">
        <v>1</v>
      </c>
      <c r="AV14" s="7">
        <v>0</v>
      </c>
      <c r="AW14" s="7">
        <v>0</v>
      </c>
      <c r="AX14" s="7">
        <v>0</v>
      </c>
      <c r="AY14" s="7">
        <v>0</v>
      </c>
      <c r="AZ14" s="7">
        <v>0</v>
      </c>
      <c r="BA14" s="7" t="s">
        <v>108</v>
      </c>
      <c r="BB14" s="7" t="s">
        <v>115</v>
      </c>
      <c r="BC14" s="25" t="s">
        <v>140</v>
      </c>
      <c r="BD14" s="25" t="s">
        <v>171</v>
      </c>
      <c r="BE14" s="44">
        <v>44447</v>
      </c>
      <c r="BF14" s="32"/>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row>
    <row r="15" spans="1:96" ht="34.5" customHeight="1" x14ac:dyDescent="0.2">
      <c r="A15" s="14">
        <v>7</v>
      </c>
      <c r="B15" s="15">
        <f t="shared" si="0"/>
        <v>12</v>
      </c>
      <c r="C15" s="443" t="s">
        <v>1074</v>
      </c>
      <c r="D15" s="17" t="s">
        <v>245</v>
      </c>
      <c r="E15" s="25" t="s">
        <v>109</v>
      </c>
      <c r="F15" s="18">
        <v>11</v>
      </c>
      <c r="G15" s="438">
        <v>44917</v>
      </c>
      <c r="H15" s="438">
        <v>51177</v>
      </c>
      <c r="I15" s="28">
        <v>144</v>
      </c>
      <c r="J15" s="29">
        <v>25</v>
      </c>
      <c r="K15" s="29">
        <v>3</v>
      </c>
      <c r="L15" s="20"/>
      <c r="M15" s="20">
        <v>0</v>
      </c>
      <c r="N15" s="20">
        <v>0</v>
      </c>
      <c r="O15" s="21"/>
      <c r="P15" s="21"/>
      <c r="Q15" s="22" t="s">
        <v>172</v>
      </c>
      <c r="R15" s="23">
        <v>1</v>
      </c>
      <c r="S15" s="23">
        <v>1</v>
      </c>
      <c r="T15" s="23">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1</v>
      </c>
      <c r="AL15" s="7">
        <v>0</v>
      </c>
      <c r="AM15" s="7">
        <v>0</v>
      </c>
      <c r="AN15" s="7">
        <v>0</v>
      </c>
      <c r="AO15" s="7">
        <v>0</v>
      </c>
      <c r="AP15" s="7">
        <v>0</v>
      </c>
      <c r="AQ15" s="7">
        <v>0</v>
      </c>
      <c r="AR15" s="7">
        <v>0</v>
      </c>
      <c r="AS15" s="7">
        <v>0</v>
      </c>
      <c r="AT15" s="7">
        <v>0</v>
      </c>
      <c r="AU15" s="7">
        <v>0</v>
      </c>
      <c r="AV15" s="7">
        <v>0</v>
      </c>
      <c r="AW15" s="7">
        <v>0</v>
      </c>
      <c r="AX15" s="7">
        <v>0</v>
      </c>
      <c r="AY15" s="7">
        <v>0</v>
      </c>
      <c r="AZ15" s="7">
        <v>0</v>
      </c>
      <c r="BA15" s="7" t="s">
        <v>108</v>
      </c>
      <c r="BB15" s="7" t="s">
        <v>115</v>
      </c>
      <c r="BC15" s="25" t="s">
        <v>173</v>
      </c>
      <c r="BD15" s="25">
        <v>0</v>
      </c>
      <c r="BE15" s="44">
        <v>44917</v>
      </c>
      <c r="BF15" s="32"/>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row>
    <row r="16" spans="1:96" s="55" customFormat="1" x14ac:dyDescent="0.2">
      <c r="F16" s="56"/>
      <c r="G16" s="439"/>
      <c r="H16" s="439"/>
      <c r="I16" s="56"/>
      <c r="L16" s="57"/>
      <c r="M16" s="58">
        <f>SUM(M3:M15)</f>
        <v>0</v>
      </c>
      <c r="N16" s="58">
        <f>SUM(N3:N15)</f>
        <v>0</v>
      </c>
      <c r="O16" s="59">
        <f>SUM(O4:O15)</f>
        <v>0</v>
      </c>
      <c r="P16" s="59">
        <f>SUM(P4:P15)</f>
        <v>358</v>
      </c>
      <c r="Q16" s="60"/>
      <c r="R16" s="59">
        <f>SUM(R3:R15)</f>
        <v>9</v>
      </c>
      <c r="S16" s="59">
        <f t="shared" ref="S16:AY16" si="1">SUM(S3:S15)</f>
        <v>5</v>
      </c>
      <c r="T16" s="59">
        <f t="shared" si="1"/>
        <v>2</v>
      </c>
      <c r="U16" s="59">
        <f t="shared" si="1"/>
        <v>1</v>
      </c>
      <c r="V16" s="59">
        <f t="shared" si="1"/>
        <v>1</v>
      </c>
      <c r="W16" s="59">
        <f t="shared" si="1"/>
        <v>1</v>
      </c>
      <c r="X16" s="59">
        <f t="shared" si="1"/>
        <v>5</v>
      </c>
      <c r="Y16" s="59">
        <f t="shared" si="1"/>
        <v>0</v>
      </c>
      <c r="Z16" s="59">
        <f t="shared" si="1"/>
        <v>0</v>
      </c>
      <c r="AA16" s="59">
        <f t="shared" si="1"/>
        <v>2</v>
      </c>
      <c r="AB16" s="59">
        <f t="shared" si="1"/>
        <v>0</v>
      </c>
      <c r="AC16" s="59">
        <f t="shared" si="1"/>
        <v>3</v>
      </c>
      <c r="AD16" s="59">
        <f t="shared" si="1"/>
        <v>6</v>
      </c>
      <c r="AE16" s="59">
        <f t="shared" si="1"/>
        <v>3</v>
      </c>
      <c r="AF16" s="59">
        <f t="shared" si="1"/>
        <v>0</v>
      </c>
      <c r="AG16" s="59">
        <f t="shared" si="1"/>
        <v>0</v>
      </c>
      <c r="AH16" s="59">
        <f t="shared" si="1"/>
        <v>2</v>
      </c>
      <c r="AI16" s="59">
        <f t="shared" si="1"/>
        <v>0</v>
      </c>
      <c r="AJ16" s="59">
        <f t="shared" si="1"/>
        <v>0</v>
      </c>
      <c r="AK16" s="59">
        <f t="shared" si="1"/>
        <v>9</v>
      </c>
      <c r="AL16" s="59">
        <f t="shared" si="1"/>
        <v>3</v>
      </c>
      <c r="AM16" s="59">
        <f t="shared" si="1"/>
        <v>4</v>
      </c>
      <c r="AN16" s="59">
        <f t="shared" si="1"/>
        <v>1</v>
      </c>
      <c r="AO16" s="59">
        <f t="shared" si="1"/>
        <v>1</v>
      </c>
      <c r="AP16" s="59">
        <f t="shared" si="1"/>
        <v>1</v>
      </c>
      <c r="AQ16" s="59">
        <f t="shared" si="1"/>
        <v>0</v>
      </c>
      <c r="AR16" s="59">
        <f t="shared" si="1"/>
        <v>1</v>
      </c>
      <c r="AS16" s="59">
        <f t="shared" si="1"/>
        <v>1</v>
      </c>
      <c r="AT16" s="59">
        <f t="shared" si="1"/>
        <v>2</v>
      </c>
      <c r="AU16" s="59">
        <f t="shared" si="1"/>
        <v>1</v>
      </c>
      <c r="AV16" s="59">
        <f t="shared" si="1"/>
        <v>0</v>
      </c>
      <c r="AW16" s="59">
        <f t="shared" si="1"/>
        <v>0</v>
      </c>
      <c r="AX16" s="59">
        <f t="shared" si="1"/>
        <v>0</v>
      </c>
      <c r="AY16" s="59">
        <f t="shared" si="1"/>
        <v>0</v>
      </c>
      <c r="AZ16" s="59">
        <f>SUM(AZ3:AZ15)</f>
        <v>0</v>
      </c>
      <c r="BE16" s="61"/>
      <c r="BF16" s="62"/>
      <c r="BG16" s="59">
        <f t="shared" ref="BG16:CR16" si="2">SUM(BG3:BG15)</f>
        <v>1</v>
      </c>
      <c r="BH16" s="59">
        <f t="shared" si="2"/>
        <v>0</v>
      </c>
      <c r="BI16" s="59">
        <f t="shared" si="2"/>
        <v>0</v>
      </c>
      <c r="BJ16" s="59">
        <f t="shared" si="2"/>
        <v>0</v>
      </c>
      <c r="BK16" s="59">
        <f t="shared" si="2"/>
        <v>0</v>
      </c>
      <c r="BL16" s="59">
        <f t="shared" si="2"/>
        <v>0</v>
      </c>
      <c r="BM16" s="59">
        <f t="shared" si="2"/>
        <v>0</v>
      </c>
      <c r="BN16" s="59">
        <f t="shared" si="2"/>
        <v>0</v>
      </c>
      <c r="BO16" s="59">
        <f t="shared" si="2"/>
        <v>0</v>
      </c>
      <c r="BP16" s="59">
        <f t="shared" si="2"/>
        <v>0</v>
      </c>
      <c r="BQ16" s="59">
        <f t="shared" si="2"/>
        <v>0</v>
      </c>
      <c r="BR16" s="59">
        <f t="shared" si="2"/>
        <v>0</v>
      </c>
      <c r="BS16" s="59">
        <f t="shared" si="2"/>
        <v>0</v>
      </c>
      <c r="BT16" s="59">
        <f t="shared" si="2"/>
        <v>0</v>
      </c>
      <c r="BU16" s="59">
        <f t="shared" si="2"/>
        <v>0</v>
      </c>
      <c r="BV16" s="59">
        <f t="shared" si="2"/>
        <v>0</v>
      </c>
      <c r="BW16" s="59">
        <f t="shared" si="2"/>
        <v>0</v>
      </c>
      <c r="BX16" s="59">
        <f t="shared" si="2"/>
        <v>0</v>
      </c>
      <c r="BY16" s="59">
        <f t="shared" si="2"/>
        <v>0</v>
      </c>
      <c r="BZ16" s="59">
        <f t="shared" si="2"/>
        <v>0</v>
      </c>
      <c r="CA16" s="59">
        <f t="shared" si="2"/>
        <v>0</v>
      </c>
      <c r="CB16" s="59">
        <f t="shared" si="2"/>
        <v>0</v>
      </c>
      <c r="CC16" s="59">
        <f t="shared" si="2"/>
        <v>0</v>
      </c>
      <c r="CD16" s="59">
        <f t="shared" si="2"/>
        <v>0</v>
      </c>
      <c r="CE16" s="59">
        <f t="shared" si="2"/>
        <v>0</v>
      </c>
      <c r="CF16" s="59">
        <f t="shared" si="2"/>
        <v>0</v>
      </c>
      <c r="CG16" s="59">
        <f t="shared" si="2"/>
        <v>0</v>
      </c>
      <c r="CH16" s="59">
        <f t="shared" si="2"/>
        <v>0</v>
      </c>
      <c r="CI16" s="59">
        <f t="shared" si="2"/>
        <v>0</v>
      </c>
      <c r="CJ16" s="59">
        <f t="shared" si="2"/>
        <v>0</v>
      </c>
      <c r="CK16" s="59">
        <f t="shared" si="2"/>
        <v>0</v>
      </c>
      <c r="CL16" s="59">
        <f t="shared" si="2"/>
        <v>0</v>
      </c>
      <c r="CM16" s="59">
        <f t="shared" si="2"/>
        <v>0</v>
      </c>
      <c r="CN16" s="59">
        <f t="shared" si="2"/>
        <v>0</v>
      </c>
      <c r="CO16" s="59">
        <f t="shared" si="2"/>
        <v>0</v>
      </c>
      <c r="CP16" s="59">
        <f t="shared" si="2"/>
        <v>0</v>
      </c>
      <c r="CQ16" s="59">
        <f t="shared" si="2"/>
        <v>0</v>
      </c>
      <c r="CR16" s="59">
        <f t="shared" si="2"/>
        <v>0</v>
      </c>
    </row>
  </sheetData>
  <mergeCells count="20">
    <mergeCell ref="CL1:CR1"/>
    <mergeCell ref="BS1:BT1"/>
    <mergeCell ref="BU1:BV1"/>
    <mergeCell ref="BW1:BY1"/>
    <mergeCell ref="BZ1:CA1"/>
    <mergeCell ref="CB1:CD1"/>
    <mergeCell ref="CF1:CK1"/>
    <mergeCell ref="O3:P3"/>
    <mergeCell ref="AS1:BC1"/>
    <mergeCell ref="BP1:BR1"/>
    <mergeCell ref="A1:K1"/>
    <mergeCell ref="M1:N1"/>
    <mergeCell ref="O1:P1"/>
    <mergeCell ref="R1:AB1"/>
    <mergeCell ref="AC1:AH1"/>
    <mergeCell ref="AI1:AJ1"/>
    <mergeCell ref="AK1:AL1"/>
    <mergeCell ref="AM1:AR1"/>
    <mergeCell ref="BG1:BH1"/>
    <mergeCell ref="BI1:BN1"/>
  </mergeCells>
  <conditionalFormatting sqref="BD3:BE15">
    <cfRule type="cellIs" dxfId="20" priority="22" operator="between">
      <formula>#REF!</formula>
      <formula>#REF!</formula>
    </cfRule>
    <cfRule type="cellIs" dxfId="19" priority="23" operator="between">
      <formula>#REF!</formula>
      <formula>#REF!</formula>
    </cfRule>
    <cfRule type="cellIs" dxfId="18" priority="24" operator="between">
      <formula>#REF!</formula>
      <formula>#REF!</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5995-8E64-43D7-813B-A693E4E53918}">
  <dimension ref="A1:CR17"/>
  <sheetViews>
    <sheetView showGridLines="0" topLeftCell="AL1" zoomScale="90" zoomScaleNormal="90" workbookViewId="0">
      <pane ySplit="2" topLeftCell="A12" activePane="bottomLeft" state="frozen"/>
      <selection pane="bottomLeft" activeCell="A2" sqref="A1:BC2"/>
    </sheetView>
  </sheetViews>
  <sheetFormatPr baseColWidth="10" defaultRowHeight="12.75" x14ac:dyDescent="0.2"/>
  <cols>
    <col min="1" max="1" width="3.28515625" style="8" customWidth="1"/>
    <col min="2" max="2" width="4" style="8" customWidth="1"/>
    <col min="3" max="3" width="16.140625" style="8" customWidth="1"/>
    <col min="4" max="4" width="11.140625" style="8" customWidth="1"/>
    <col min="5" max="5" width="9.42578125" style="8" customWidth="1"/>
    <col min="6" max="6" width="4.42578125" style="34" customWidth="1"/>
    <col min="7" max="7" width="8.7109375" style="440" customWidth="1"/>
    <col min="8" max="8" width="8.5703125" style="440" customWidth="1"/>
    <col min="9" max="9" width="4.85546875" style="34" customWidth="1"/>
    <col min="10" max="10" width="4.85546875" style="8" customWidth="1"/>
    <col min="11" max="11" width="4.5703125" style="8" customWidth="1"/>
    <col min="12" max="12" width="18.42578125" style="35" customWidth="1"/>
    <col min="13" max="13" width="17" style="35" customWidth="1"/>
    <col min="14" max="14" width="8.42578125" style="35" customWidth="1"/>
    <col min="15" max="16" width="5" style="38" customWidth="1"/>
    <col min="17" max="17" width="80.140625" style="36" customWidth="1"/>
    <col min="18" max="18" width="5.7109375" style="8" customWidth="1"/>
    <col min="19" max="25" width="4.42578125" style="8" customWidth="1"/>
    <col min="26" max="26" width="6.140625" style="8" customWidth="1"/>
    <col min="27" max="52" width="4.42578125" style="8" customWidth="1"/>
    <col min="53" max="53" width="6" style="8" customWidth="1"/>
    <col min="54" max="54" width="7.140625" style="8" customWidth="1"/>
    <col min="55" max="55" width="8.42578125" style="447"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4"/>
      <c r="BB1" s="474"/>
      <c r="BC1" s="475"/>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147" customHeight="1"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441" t="s">
        <v>22</v>
      </c>
      <c r="BE2" s="40" t="s">
        <v>68</v>
      </c>
      <c r="BF2" s="40" t="s">
        <v>69</v>
      </c>
      <c r="BG2" s="39" t="s">
        <v>70</v>
      </c>
      <c r="BH2" s="39" t="s">
        <v>71</v>
      </c>
      <c r="BI2" s="39" t="s">
        <v>72</v>
      </c>
      <c r="BJ2" s="39" t="s">
        <v>73</v>
      </c>
      <c r="BK2" s="39" t="s">
        <v>74</v>
      </c>
      <c r="BL2" s="39" t="s">
        <v>75</v>
      </c>
      <c r="BM2" s="39" t="s">
        <v>76</v>
      </c>
      <c r="BN2" s="39" t="s">
        <v>77</v>
      </c>
      <c r="BO2" s="39" t="s">
        <v>78</v>
      </c>
      <c r="BP2" s="39" t="s">
        <v>79</v>
      </c>
      <c r="BQ2" s="39" t="s">
        <v>80</v>
      </c>
      <c r="BR2" s="39" t="s">
        <v>81</v>
      </c>
      <c r="BS2" s="39" t="s">
        <v>82</v>
      </c>
      <c r="BT2" s="39" t="s">
        <v>83</v>
      </c>
      <c r="BU2" s="39" t="s">
        <v>84</v>
      </c>
      <c r="BV2" s="39" t="s">
        <v>85</v>
      </c>
      <c r="BW2" s="39" t="s">
        <v>86</v>
      </c>
      <c r="BX2" s="39" t="s">
        <v>87</v>
      </c>
      <c r="BY2" s="39" t="s">
        <v>88</v>
      </c>
      <c r="BZ2" s="39" t="s">
        <v>89</v>
      </c>
      <c r="CA2" s="39" t="s">
        <v>90</v>
      </c>
      <c r="CB2" s="39" t="s">
        <v>91</v>
      </c>
      <c r="CC2" s="39" t="s">
        <v>92</v>
      </c>
      <c r="CD2" s="39" t="s">
        <v>93</v>
      </c>
      <c r="CE2" s="39" t="s">
        <v>94</v>
      </c>
      <c r="CF2" s="39" t="s">
        <v>95</v>
      </c>
      <c r="CG2" s="39" t="s">
        <v>96</v>
      </c>
      <c r="CH2" s="39" t="s">
        <v>97</v>
      </c>
      <c r="CI2" s="39" t="s">
        <v>98</v>
      </c>
      <c r="CJ2" s="39" t="s">
        <v>99</v>
      </c>
      <c r="CK2" s="39" t="s">
        <v>100</v>
      </c>
      <c r="CL2" s="39" t="s">
        <v>101</v>
      </c>
      <c r="CM2" s="39" t="s">
        <v>102</v>
      </c>
      <c r="CN2" s="39" t="s">
        <v>103</v>
      </c>
      <c r="CO2" s="39" t="s">
        <v>104</v>
      </c>
      <c r="CP2" s="39" t="s">
        <v>105</v>
      </c>
      <c r="CQ2" s="39" t="s">
        <v>106</v>
      </c>
      <c r="CR2" s="39" t="s">
        <v>107</v>
      </c>
    </row>
    <row r="3" spans="1:96" ht="51" x14ac:dyDescent="0.2">
      <c r="A3" s="14">
        <v>6</v>
      </c>
      <c r="B3" s="15">
        <v>0</v>
      </c>
      <c r="C3" s="443" t="s">
        <v>1075</v>
      </c>
      <c r="D3" s="17" t="s">
        <v>248</v>
      </c>
      <c r="E3" s="17" t="s">
        <v>134</v>
      </c>
      <c r="F3" s="18">
        <v>0</v>
      </c>
      <c r="G3" s="438">
        <v>41954</v>
      </c>
      <c r="H3" s="438">
        <v>51055</v>
      </c>
      <c r="I3" s="28">
        <v>50.1</v>
      </c>
      <c r="J3" s="29">
        <v>25</v>
      </c>
      <c r="K3" s="29">
        <v>1</v>
      </c>
      <c r="L3" s="20">
        <v>2087106175109</v>
      </c>
      <c r="M3" s="20"/>
      <c r="N3" s="20"/>
      <c r="O3" s="478">
        <v>9000</v>
      </c>
      <c r="P3" s="479"/>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t="s">
        <v>108</v>
      </c>
      <c r="BB3" s="7">
        <v>0</v>
      </c>
      <c r="BC3" s="33" t="s">
        <v>136</v>
      </c>
      <c r="BD3" s="25" t="s">
        <v>134</v>
      </c>
      <c r="BE3" s="45">
        <v>41954</v>
      </c>
      <c r="BF3" s="32">
        <v>51055</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51" x14ac:dyDescent="0.2">
      <c r="A4" s="14">
        <v>6</v>
      </c>
      <c r="B4" s="15">
        <f t="shared" ref="B4:B16" si="0">+B3+1</f>
        <v>1</v>
      </c>
      <c r="C4" s="443" t="s">
        <v>1075</v>
      </c>
      <c r="D4" s="17" t="s">
        <v>248</v>
      </c>
      <c r="E4" s="25" t="s">
        <v>109</v>
      </c>
      <c r="F4" s="18">
        <v>1</v>
      </c>
      <c r="G4" s="438">
        <v>41953</v>
      </c>
      <c r="H4" s="438">
        <v>51055</v>
      </c>
      <c r="I4" s="28">
        <v>50.1</v>
      </c>
      <c r="J4" s="29">
        <v>25</v>
      </c>
      <c r="K4" s="29">
        <v>1</v>
      </c>
      <c r="L4" s="20"/>
      <c r="M4" s="20">
        <v>0</v>
      </c>
      <c r="N4" s="20">
        <v>0</v>
      </c>
      <c r="O4" s="21"/>
      <c r="P4" s="21"/>
      <c r="Q4" s="22" t="s">
        <v>263</v>
      </c>
      <c r="R4" s="21">
        <v>1</v>
      </c>
      <c r="S4" s="23">
        <v>0</v>
      </c>
      <c r="T4" s="23">
        <v>0</v>
      </c>
      <c r="U4" s="7">
        <v>0</v>
      </c>
      <c r="V4" s="7">
        <v>0</v>
      </c>
      <c r="W4" s="7">
        <v>0</v>
      </c>
      <c r="X4" s="7">
        <v>0</v>
      </c>
      <c r="Y4" s="7">
        <v>0</v>
      </c>
      <c r="Z4" s="7">
        <v>0</v>
      </c>
      <c r="AA4" s="7">
        <v>0</v>
      </c>
      <c r="AB4" s="7">
        <v>0</v>
      </c>
      <c r="AC4" s="7">
        <v>0</v>
      </c>
      <c r="AD4" s="7">
        <v>1</v>
      </c>
      <c r="AE4" s="7">
        <v>0</v>
      </c>
      <c r="AF4" s="7">
        <v>0</v>
      </c>
      <c r="AG4" s="7">
        <v>0</v>
      </c>
      <c r="AH4" s="7">
        <v>0</v>
      </c>
      <c r="AI4" s="7">
        <v>0</v>
      </c>
      <c r="AJ4" s="7">
        <v>0</v>
      </c>
      <c r="AK4" s="7">
        <v>1</v>
      </c>
      <c r="AL4" s="7">
        <v>0</v>
      </c>
      <c r="AM4" s="7">
        <v>1</v>
      </c>
      <c r="AN4" s="7">
        <v>0</v>
      </c>
      <c r="AO4" s="7">
        <v>0</v>
      </c>
      <c r="AP4" s="7">
        <v>0</v>
      </c>
      <c r="AQ4" s="7">
        <v>0</v>
      </c>
      <c r="AR4" s="7">
        <v>0</v>
      </c>
      <c r="AS4" s="7">
        <v>0</v>
      </c>
      <c r="AT4" s="7">
        <v>0</v>
      </c>
      <c r="AU4" s="7">
        <v>0</v>
      </c>
      <c r="AV4" s="7">
        <v>0</v>
      </c>
      <c r="AW4" s="7">
        <v>0</v>
      </c>
      <c r="AX4" s="7">
        <v>0</v>
      </c>
      <c r="AY4" s="7">
        <v>0</v>
      </c>
      <c r="AZ4" s="7">
        <v>0</v>
      </c>
      <c r="BA4" s="7" t="s">
        <v>108</v>
      </c>
      <c r="BB4" s="7">
        <v>0</v>
      </c>
      <c r="BC4" s="33" t="s">
        <v>136</v>
      </c>
      <c r="BD4" s="25" t="s">
        <v>109</v>
      </c>
      <c r="BE4" s="45">
        <v>41953</v>
      </c>
      <c r="BF4" s="32"/>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51" x14ac:dyDescent="0.2">
      <c r="A5" s="14">
        <v>6</v>
      </c>
      <c r="B5" s="15">
        <f t="shared" si="0"/>
        <v>2</v>
      </c>
      <c r="C5" s="443" t="s">
        <v>1075</v>
      </c>
      <c r="D5" s="17" t="s">
        <v>248</v>
      </c>
      <c r="E5" s="25" t="s">
        <v>109</v>
      </c>
      <c r="F5" s="18">
        <v>2</v>
      </c>
      <c r="G5" s="438">
        <v>42045</v>
      </c>
      <c r="H5" s="438">
        <v>51055</v>
      </c>
      <c r="I5" s="28">
        <v>50.1</v>
      </c>
      <c r="J5" s="29">
        <v>25</v>
      </c>
      <c r="K5" s="29">
        <v>1</v>
      </c>
      <c r="L5" s="20"/>
      <c r="M5" s="20">
        <v>0</v>
      </c>
      <c r="N5" s="20">
        <v>0</v>
      </c>
      <c r="O5" s="21"/>
      <c r="P5" s="21"/>
      <c r="Q5" s="22" t="s">
        <v>175</v>
      </c>
      <c r="R5" s="23">
        <v>0</v>
      </c>
      <c r="S5" s="23">
        <v>1</v>
      </c>
      <c r="T5" s="23">
        <v>0</v>
      </c>
      <c r="U5" s="7">
        <v>0</v>
      </c>
      <c r="V5" s="7">
        <v>0</v>
      </c>
      <c r="W5" s="7">
        <v>0</v>
      </c>
      <c r="X5" s="7">
        <v>1</v>
      </c>
      <c r="Y5" s="7">
        <v>0</v>
      </c>
      <c r="Z5" s="7">
        <v>0</v>
      </c>
      <c r="AA5" s="7">
        <v>0</v>
      </c>
      <c r="AB5" s="7">
        <v>0</v>
      </c>
      <c r="AC5" s="7">
        <v>1</v>
      </c>
      <c r="AD5" s="7">
        <v>0</v>
      </c>
      <c r="AE5" s="7">
        <v>0</v>
      </c>
      <c r="AF5" s="7">
        <v>0</v>
      </c>
      <c r="AG5" s="7">
        <v>0</v>
      </c>
      <c r="AH5" s="7">
        <v>0</v>
      </c>
      <c r="AI5" s="7">
        <v>0</v>
      </c>
      <c r="AJ5" s="7">
        <v>0</v>
      </c>
      <c r="AK5" s="7">
        <v>1</v>
      </c>
      <c r="AL5" s="7">
        <v>0</v>
      </c>
      <c r="AM5" s="7">
        <v>0</v>
      </c>
      <c r="AN5" s="7">
        <v>1</v>
      </c>
      <c r="AO5" s="7">
        <v>0</v>
      </c>
      <c r="AP5" s="7">
        <v>0</v>
      </c>
      <c r="AQ5" s="7">
        <v>0</v>
      </c>
      <c r="AR5" s="7">
        <v>0</v>
      </c>
      <c r="AS5" s="7">
        <v>0</v>
      </c>
      <c r="AT5" s="7">
        <v>0</v>
      </c>
      <c r="AU5" s="7">
        <v>0</v>
      </c>
      <c r="AV5" s="7">
        <v>0</v>
      </c>
      <c r="AW5" s="7">
        <v>0</v>
      </c>
      <c r="AX5" s="7">
        <v>0</v>
      </c>
      <c r="AY5" s="7">
        <v>0</v>
      </c>
      <c r="AZ5" s="7">
        <v>0</v>
      </c>
      <c r="BA5" s="7" t="s">
        <v>108</v>
      </c>
      <c r="BB5" s="7" t="s">
        <v>135</v>
      </c>
      <c r="BC5" s="33" t="s">
        <v>136</v>
      </c>
      <c r="BD5" s="25" t="s">
        <v>109</v>
      </c>
      <c r="BE5" s="45">
        <v>42045</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51" x14ac:dyDescent="0.2">
      <c r="A6" s="14">
        <v>6</v>
      </c>
      <c r="B6" s="15">
        <f t="shared" si="0"/>
        <v>3</v>
      </c>
      <c r="C6" s="443" t="s">
        <v>1075</v>
      </c>
      <c r="D6" s="17" t="s">
        <v>248</v>
      </c>
      <c r="E6" s="25" t="s">
        <v>109</v>
      </c>
      <c r="F6" s="18">
        <v>3</v>
      </c>
      <c r="G6" s="438">
        <v>42381</v>
      </c>
      <c r="H6" s="438">
        <v>51055</v>
      </c>
      <c r="I6" s="28">
        <v>50.1</v>
      </c>
      <c r="J6" s="29">
        <v>25</v>
      </c>
      <c r="K6" s="29">
        <v>1</v>
      </c>
      <c r="L6" s="20"/>
      <c r="M6" s="20">
        <v>0</v>
      </c>
      <c r="N6" s="20">
        <v>0</v>
      </c>
      <c r="O6" s="21"/>
      <c r="P6" s="21"/>
      <c r="Q6" s="22" t="s">
        <v>176</v>
      </c>
      <c r="R6" s="23">
        <v>1</v>
      </c>
      <c r="S6" s="23">
        <v>0</v>
      </c>
      <c r="T6" s="23">
        <v>0</v>
      </c>
      <c r="U6" s="7">
        <v>0</v>
      </c>
      <c r="V6" s="7">
        <v>0</v>
      </c>
      <c r="W6" s="7">
        <v>0</v>
      </c>
      <c r="X6" s="7">
        <v>0</v>
      </c>
      <c r="Y6" s="7">
        <v>0</v>
      </c>
      <c r="Z6" s="7">
        <v>0</v>
      </c>
      <c r="AA6" s="7">
        <v>0</v>
      </c>
      <c r="AB6" s="7">
        <v>0</v>
      </c>
      <c r="AC6" s="7">
        <v>0</v>
      </c>
      <c r="AD6" s="7">
        <v>1</v>
      </c>
      <c r="AE6" s="7">
        <v>0</v>
      </c>
      <c r="AF6" s="7">
        <v>0</v>
      </c>
      <c r="AG6" s="7">
        <v>0</v>
      </c>
      <c r="AH6" s="7">
        <v>0</v>
      </c>
      <c r="AI6" s="7">
        <v>0</v>
      </c>
      <c r="AJ6" s="7">
        <v>0</v>
      </c>
      <c r="AK6" s="7">
        <v>1</v>
      </c>
      <c r="AL6" s="7">
        <v>0</v>
      </c>
      <c r="AM6" s="7">
        <v>1</v>
      </c>
      <c r="AN6" s="7">
        <v>0</v>
      </c>
      <c r="AO6" s="7">
        <v>0</v>
      </c>
      <c r="AP6" s="7">
        <v>0</v>
      </c>
      <c r="AQ6" s="7">
        <v>0</v>
      </c>
      <c r="AR6" s="7">
        <v>0</v>
      </c>
      <c r="AS6" s="7">
        <v>0</v>
      </c>
      <c r="AT6" s="7">
        <v>0</v>
      </c>
      <c r="AU6" s="7">
        <v>0</v>
      </c>
      <c r="AV6" s="7">
        <v>0</v>
      </c>
      <c r="AW6" s="7">
        <v>0</v>
      </c>
      <c r="AX6" s="7">
        <v>0</v>
      </c>
      <c r="AY6" s="7">
        <v>0</v>
      </c>
      <c r="AZ6" s="7">
        <v>0</v>
      </c>
      <c r="BA6" s="7" t="s">
        <v>108</v>
      </c>
      <c r="BB6" s="7" t="s">
        <v>135</v>
      </c>
      <c r="BC6" s="33" t="s">
        <v>136</v>
      </c>
      <c r="BD6" s="25" t="s">
        <v>109</v>
      </c>
      <c r="BE6" s="45">
        <v>42381</v>
      </c>
      <c r="BF6" s="32"/>
      <c r="BG6" s="23">
        <v>0</v>
      </c>
      <c r="BH6" s="23">
        <v>0</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row>
    <row r="7" spans="1:96" ht="127.5" x14ac:dyDescent="0.2">
      <c r="A7" s="14">
        <v>6</v>
      </c>
      <c r="B7" s="15">
        <f t="shared" si="0"/>
        <v>4</v>
      </c>
      <c r="C7" s="443" t="s">
        <v>1075</v>
      </c>
      <c r="D7" s="17" t="s">
        <v>248</v>
      </c>
      <c r="E7" s="25" t="s">
        <v>109</v>
      </c>
      <c r="F7" s="18">
        <v>4</v>
      </c>
      <c r="G7" s="438">
        <v>43230</v>
      </c>
      <c r="H7" s="438">
        <v>51055</v>
      </c>
      <c r="I7" s="28">
        <v>50.1</v>
      </c>
      <c r="J7" s="29">
        <v>25</v>
      </c>
      <c r="K7" s="29">
        <v>1</v>
      </c>
      <c r="L7" s="20"/>
      <c r="M7" s="20">
        <v>0</v>
      </c>
      <c r="N7" s="20">
        <v>0</v>
      </c>
      <c r="O7" s="21"/>
      <c r="P7" s="21"/>
      <c r="Q7" s="22" t="s">
        <v>177</v>
      </c>
      <c r="R7" s="23">
        <v>0</v>
      </c>
      <c r="S7" s="23">
        <v>1</v>
      </c>
      <c r="T7" s="23">
        <v>0</v>
      </c>
      <c r="U7" s="7">
        <v>0</v>
      </c>
      <c r="V7" s="7">
        <v>0</v>
      </c>
      <c r="W7" s="7">
        <v>1</v>
      </c>
      <c r="X7" s="7">
        <v>0</v>
      </c>
      <c r="Y7" s="7">
        <v>0</v>
      </c>
      <c r="Z7" s="7">
        <v>0</v>
      </c>
      <c r="AA7" s="7">
        <v>0</v>
      </c>
      <c r="AB7" s="7">
        <v>0</v>
      </c>
      <c r="AC7" s="7">
        <v>1</v>
      </c>
      <c r="AD7" s="7">
        <v>0</v>
      </c>
      <c r="AE7" s="7">
        <v>0</v>
      </c>
      <c r="AF7" s="7">
        <v>0</v>
      </c>
      <c r="AG7" s="7">
        <v>0</v>
      </c>
      <c r="AH7" s="7">
        <v>0</v>
      </c>
      <c r="AI7" s="7">
        <v>1</v>
      </c>
      <c r="AJ7" s="7">
        <v>1</v>
      </c>
      <c r="AK7" s="7">
        <v>0</v>
      </c>
      <c r="AL7" s="7">
        <v>1</v>
      </c>
      <c r="AM7" s="7">
        <v>0</v>
      </c>
      <c r="AN7" s="7">
        <v>0</v>
      </c>
      <c r="AO7" s="7">
        <v>0</v>
      </c>
      <c r="AP7" s="7">
        <v>0</v>
      </c>
      <c r="AQ7" s="7">
        <v>0</v>
      </c>
      <c r="AR7" s="7">
        <v>0</v>
      </c>
      <c r="AS7" s="7">
        <v>1</v>
      </c>
      <c r="AT7" s="7">
        <v>0</v>
      </c>
      <c r="AU7" s="7">
        <v>0</v>
      </c>
      <c r="AV7" s="7">
        <v>0</v>
      </c>
      <c r="AW7" s="7">
        <v>0</v>
      </c>
      <c r="AX7" s="7">
        <v>0</v>
      </c>
      <c r="AY7" s="7">
        <v>0</v>
      </c>
      <c r="AZ7" s="7">
        <v>0</v>
      </c>
      <c r="BA7" s="7" t="s">
        <v>108</v>
      </c>
      <c r="BB7" s="7" t="s">
        <v>135</v>
      </c>
      <c r="BC7" s="33" t="s">
        <v>136</v>
      </c>
      <c r="BD7" s="25" t="s">
        <v>109</v>
      </c>
      <c r="BE7" s="45">
        <v>43230</v>
      </c>
      <c r="BF7" s="32"/>
      <c r="BG7" s="23">
        <v>0</v>
      </c>
      <c r="BH7" s="23">
        <v>0</v>
      </c>
      <c r="BI7" s="23">
        <v>0</v>
      </c>
      <c r="BJ7" s="23">
        <v>0</v>
      </c>
      <c r="BK7" s="23">
        <v>0</v>
      </c>
      <c r="BL7" s="23">
        <v>1</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23">
        <v>0</v>
      </c>
    </row>
    <row r="8" spans="1:96" ht="51" x14ac:dyDescent="0.2">
      <c r="A8" s="14">
        <v>6</v>
      </c>
      <c r="B8" s="15">
        <f t="shared" si="0"/>
        <v>5</v>
      </c>
      <c r="C8" s="443" t="s">
        <v>1075</v>
      </c>
      <c r="D8" s="17" t="s">
        <v>248</v>
      </c>
      <c r="E8" s="25" t="s">
        <v>109</v>
      </c>
      <c r="F8" s="18">
        <v>5</v>
      </c>
      <c r="G8" s="438">
        <v>43230</v>
      </c>
      <c r="H8" s="438">
        <v>51055</v>
      </c>
      <c r="I8" s="28">
        <v>50.1</v>
      </c>
      <c r="J8" s="29">
        <v>25</v>
      </c>
      <c r="K8" s="29">
        <v>1</v>
      </c>
      <c r="L8" s="20"/>
      <c r="M8" s="20">
        <v>0</v>
      </c>
      <c r="N8" s="20">
        <v>0</v>
      </c>
      <c r="O8" s="21"/>
      <c r="P8" s="21"/>
      <c r="Q8" s="22" t="s">
        <v>264</v>
      </c>
      <c r="R8" s="23">
        <v>0</v>
      </c>
      <c r="S8" s="23">
        <v>0</v>
      </c>
      <c r="T8" s="23">
        <v>1</v>
      </c>
      <c r="U8" s="7">
        <v>0</v>
      </c>
      <c r="V8" s="7">
        <v>0</v>
      </c>
      <c r="W8" s="7">
        <v>0</v>
      </c>
      <c r="X8" s="7">
        <v>0</v>
      </c>
      <c r="Y8" s="7">
        <v>0</v>
      </c>
      <c r="Z8" s="7">
        <v>0</v>
      </c>
      <c r="AA8" s="7">
        <v>0</v>
      </c>
      <c r="AB8" s="7">
        <v>0</v>
      </c>
      <c r="AC8" s="7">
        <v>0</v>
      </c>
      <c r="AD8" s="7">
        <v>0</v>
      </c>
      <c r="AE8" s="7">
        <v>1</v>
      </c>
      <c r="AF8" s="7">
        <v>0</v>
      </c>
      <c r="AG8" s="7">
        <v>0</v>
      </c>
      <c r="AH8" s="7">
        <v>0</v>
      </c>
      <c r="AI8" s="7">
        <v>0</v>
      </c>
      <c r="AJ8" s="7">
        <v>0</v>
      </c>
      <c r="AK8" s="7">
        <v>1</v>
      </c>
      <c r="AL8" s="7">
        <v>0</v>
      </c>
      <c r="AM8" s="7">
        <v>0</v>
      </c>
      <c r="AN8" s="7">
        <v>0</v>
      </c>
      <c r="AO8" s="7">
        <v>1</v>
      </c>
      <c r="AP8" s="7">
        <v>0</v>
      </c>
      <c r="AQ8" s="7">
        <v>0</v>
      </c>
      <c r="AR8" s="7">
        <v>0</v>
      </c>
      <c r="AS8" s="7">
        <v>0</v>
      </c>
      <c r="AT8" s="7">
        <v>0</v>
      </c>
      <c r="AU8" s="7">
        <v>0</v>
      </c>
      <c r="AV8" s="7">
        <v>0</v>
      </c>
      <c r="AW8" s="7">
        <v>0</v>
      </c>
      <c r="AX8" s="7">
        <v>0</v>
      </c>
      <c r="AY8" s="7">
        <v>0</v>
      </c>
      <c r="AZ8" s="7">
        <v>0</v>
      </c>
      <c r="BA8" s="7" t="s">
        <v>108</v>
      </c>
      <c r="BB8" s="7" t="s">
        <v>135</v>
      </c>
      <c r="BC8" s="33" t="s">
        <v>136</v>
      </c>
      <c r="BD8" s="25" t="s">
        <v>109</v>
      </c>
      <c r="BE8" s="45">
        <v>43230</v>
      </c>
      <c r="BF8" s="32"/>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c r="CR8" s="23">
        <v>0</v>
      </c>
    </row>
    <row r="9" spans="1:96" ht="51" x14ac:dyDescent="0.2">
      <c r="A9" s="14">
        <v>6</v>
      </c>
      <c r="B9" s="15">
        <f t="shared" si="0"/>
        <v>6</v>
      </c>
      <c r="C9" s="443" t="s">
        <v>1075</v>
      </c>
      <c r="D9" s="17" t="s">
        <v>248</v>
      </c>
      <c r="E9" s="25" t="s">
        <v>109</v>
      </c>
      <c r="F9" s="18">
        <v>6</v>
      </c>
      <c r="G9" s="438">
        <v>43994</v>
      </c>
      <c r="H9" s="438">
        <v>51055</v>
      </c>
      <c r="I9" s="28">
        <v>50.1</v>
      </c>
      <c r="J9" s="29">
        <v>25</v>
      </c>
      <c r="K9" s="29">
        <v>1</v>
      </c>
      <c r="L9" s="20"/>
      <c r="M9" s="20">
        <v>0</v>
      </c>
      <c r="N9" s="20">
        <v>0</v>
      </c>
      <c r="O9" s="21"/>
      <c r="P9" s="21"/>
      <c r="Q9" s="22" t="s">
        <v>178</v>
      </c>
      <c r="R9" s="23">
        <v>1</v>
      </c>
      <c r="S9" s="23">
        <v>0</v>
      </c>
      <c r="T9" s="23">
        <v>0</v>
      </c>
      <c r="U9" s="7">
        <v>0</v>
      </c>
      <c r="V9" s="7">
        <v>0</v>
      </c>
      <c r="W9" s="7">
        <v>0</v>
      </c>
      <c r="X9" s="7">
        <v>0</v>
      </c>
      <c r="Y9" s="7">
        <v>0</v>
      </c>
      <c r="Z9" s="7">
        <v>0</v>
      </c>
      <c r="AA9" s="7">
        <v>0</v>
      </c>
      <c r="AB9" s="7">
        <v>0</v>
      </c>
      <c r="AC9" s="7">
        <v>0</v>
      </c>
      <c r="AD9" s="7">
        <v>1</v>
      </c>
      <c r="AE9" s="7">
        <v>0</v>
      </c>
      <c r="AF9" s="7">
        <v>0</v>
      </c>
      <c r="AG9" s="7">
        <v>0</v>
      </c>
      <c r="AH9" s="7">
        <v>0</v>
      </c>
      <c r="AI9" s="7">
        <v>0</v>
      </c>
      <c r="AJ9" s="7">
        <v>0</v>
      </c>
      <c r="AK9" s="7">
        <v>1</v>
      </c>
      <c r="AL9" s="7">
        <v>0</v>
      </c>
      <c r="AM9" s="7">
        <v>0</v>
      </c>
      <c r="AN9" s="7">
        <v>0</v>
      </c>
      <c r="AO9" s="7">
        <v>0</v>
      </c>
      <c r="AP9" s="7">
        <v>0</v>
      </c>
      <c r="AQ9" s="7">
        <v>0</v>
      </c>
      <c r="AR9" s="7">
        <v>0</v>
      </c>
      <c r="AS9" s="7">
        <v>0</v>
      </c>
      <c r="AT9" s="7">
        <v>0</v>
      </c>
      <c r="AU9" s="7">
        <v>0</v>
      </c>
      <c r="AV9" s="7">
        <v>0</v>
      </c>
      <c r="AW9" s="7">
        <v>0</v>
      </c>
      <c r="AX9" s="7">
        <v>0</v>
      </c>
      <c r="AY9" s="7">
        <v>0</v>
      </c>
      <c r="AZ9" s="7">
        <v>0</v>
      </c>
      <c r="BA9" s="7" t="s">
        <v>108</v>
      </c>
      <c r="BB9" s="7" t="s">
        <v>115</v>
      </c>
      <c r="BC9" s="33" t="s">
        <v>140</v>
      </c>
      <c r="BD9" s="25" t="s">
        <v>109</v>
      </c>
      <c r="BE9" s="45">
        <v>43994</v>
      </c>
      <c r="BF9" s="32"/>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row>
    <row r="10" spans="1:96" ht="63.75" x14ac:dyDescent="0.2">
      <c r="A10" s="14">
        <v>6</v>
      </c>
      <c r="B10" s="15">
        <f t="shared" si="0"/>
        <v>7</v>
      </c>
      <c r="C10" s="443" t="s">
        <v>1075</v>
      </c>
      <c r="D10" s="17" t="s">
        <v>248</v>
      </c>
      <c r="E10" s="25" t="s">
        <v>225</v>
      </c>
      <c r="F10" s="18">
        <v>1</v>
      </c>
      <c r="G10" s="438">
        <v>44064</v>
      </c>
      <c r="H10" s="438">
        <v>51055</v>
      </c>
      <c r="I10" s="28">
        <v>50.1</v>
      </c>
      <c r="J10" s="29">
        <v>25</v>
      </c>
      <c r="K10" s="29">
        <v>1</v>
      </c>
      <c r="L10" s="20"/>
      <c r="M10" s="20">
        <v>0</v>
      </c>
      <c r="N10" s="20">
        <v>0</v>
      </c>
      <c r="O10" s="21"/>
      <c r="P10" s="21"/>
      <c r="Q10" s="22" t="s">
        <v>265</v>
      </c>
      <c r="R10" s="23">
        <v>0</v>
      </c>
      <c r="S10" s="23">
        <v>0</v>
      </c>
      <c r="T10" s="23">
        <v>0</v>
      </c>
      <c r="U10" s="7">
        <v>0</v>
      </c>
      <c r="V10" s="7">
        <v>0</v>
      </c>
      <c r="W10" s="7">
        <v>1</v>
      </c>
      <c r="X10" s="7">
        <v>0</v>
      </c>
      <c r="Y10" s="7">
        <v>0</v>
      </c>
      <c r="Z10" s="7">
        <v>0</v>
      </c>
      <c r="AA10" s="7">
        <v>0</v>
      </c>
      <c r="AB10" s="7">
        <v>0</v>
      </c>
      <c r="AC10" s="7">
        <v>1</v>
      </c>
      <c r="AD10" s="7">
        <v>0</v>
      </c>
      <c r="AE10" s="7">
        <v>1</v>
      </c>
      <c r="AF10" s="7">
        <v>0</v>
      </c>
      <c r="AG10" s="7">
        <v>1</v>
      </c>
      <c r="AH10" s="7">
        <v>1</v>
      </c>
      <c r="AI10" s="7">
        <v>0</v>
      </c>
      <c r="AJ10" s="7">
        <v>0</v>
      </c>
      <c r="AK10" s="7">
        <v>1</v>
      </c>
      <c r="AL10" s="7">
        <v>0</v>
      </c>
      <c r="AM10" s="7">
        <v>0</v>
      </c>
      <c r="AN10" s="7">
        <v>0</v>
      </c>
      <c r="AO10" s="7">
        <v>0</v>
      </c>
      <c r="AP10" s="7">
        <v>0</v>
      </c>
      <c r="AQ10" s="7">
        <v>1</v>
      </c>
      <c r="AR10" s="7">
        <v>0</v>
      </c>
      <c r="AS10" s="7">
        <v>0</v>
      </c>
      <c r="AT10" s="7">
        <v>0</v>
      </c>
      <c r="AU10" s="7">
        <v>0</v>
      </c>
      <c r="AV10" s="7">
        <v>0</v>
      </c>
      <c r="AW10" s="7">
        <v>0</v>
      </c>
      <c r="AX10" s="7">
        <v>0</v>
      </c>
      <c r="AY10" s="7">
        <v>0</v>
      </c>
      <c r="AZ10" s="7">
        <v>0</v>
      </c>
      <c r="BA10" s="7" t="s">
        <v>108</v>
      </c>
      <c r="BB10" s="7" t="s">
        <v>115</v>
      </c>
      <c r="BC10" s="33" t="s">
        <v>140</v>
      </c>
      <c r="BD10" s="25" t="s">
        <v>225</v>
      </c>
      <c r="BE10" s="45">
        <v>44064</v>
      </c>
      <c r="BF10" s="32"/>
      <c r="BG10" s="23">
        <v>0</v>
      </c>
      <c r="BH10" s="23">
        <v>0</v>
      </c>
      <c r="BI10" s="23">
        <v>0</v>
      </c>
      <c r="BJ10" s="23">
        <v>0</v>
      </c>
      <c r="BK10" s="23">
        <v>0</v>
      </c>
      <c r="BL10" s="23">
        <v>0</v>
      </c>
      <c r="BM10" s="23">
        <v>1</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row>
    <row r="11" spans="1:96" ht="51" x14ac:dyDescent="0.2">
      <c r="A11" s="14">
        <v>6</v>
      </c>
      <c r="B11" s="15">
        <f t="shared" si="0"/>
        <v>8</v>
      </c>
      <c r="C11" s="443" t="s">
        <v>1075</v>
      </c>
      <c r="D11" s="17" t="s">
        <v>248</v>
      </c>
      <c r="E11" s="25" t="s">
        <v>127</v>
      </c>
      <c r="F11" s="18">
        <v>19</v>
      </c>
      <c r="G11" s="438">
        <v>44109</v>
      </c>
      <c r="H11" s="438">
        <v>51055</v>
      </c>
      <c r="I11" s="28">
        <v>50.1</v>
      </c>
      <c r="J11" s="29">
        <v>25</v>
      </c>
      <c r="K11" s="29">
        <v>1</v>
      </c>
      <c r="L11" s="20"/>
      <c r="M11" s="20">
        <v>0</v>
      </c>
      <c r="N11" s="20">
        <v>0</v>
      </c>
      <c r="O11" s="21"/>
      <c r="P11" s="21"/>
      <c r="Q11" s="22" t="s">
        <v>128</v>
      </c>
      <c r="R11" s="23">
        <v>0</v>
      </c>
      <c r="S11" s="23">
        <v>0</v>
      </c>
      <c r="T11" s="23">
        <v>0</v>
      </c>
      <c r="U11" s="7">
        <v>1</v>
      </c>
      <c r="V11" s="7">
        <v>1</v>
      </c>
      <c r="W11" s="7">
        <v>0</v>
      </c>
      <c r="X11" s="7">
        <v>1</v>
      </c>
      <c r="Y11" s="7">
        <v>0</v>
      </c>
      <c r="Z11" s="7">
        <v>0</v>
      </c>
      <c r="AA11" s="7">
        <v>0</v>
      </c>
      <c r="AB11" s="7">
        <v>0</v>
      </c>
      <c r="AC11" s="7">
        <v>0</v>
      </c>
      <c r="AD11" s="7">
        <v>1</v>
      </c>
      <c r="AE11" s="7">
        <v>0</v>
      </c>
      <c r="AF11" s="7">
        <v>0</v>
      </c>
      <c r="AG11" s="7">
        <v>0</v>
      </c>
      <c r="AH11" s="7">
        <v>0</v>
      </c>
      <c r="AI11" s="7">
        <v>0</v>
      </c>
      <c r="AJ11" s="7">
        <v>0</v>
      </c>
      <c r="AK11" s="7">
        <v>0</v>
      </c>
      <c r="AL11" s="7">
        <v>1</v>
      </c>
      <c r="AM11" s="7">
        <v>0</v>
      </c>
      <c r="AN11" s="7">
        <v>0</v>
      </c>
      <c r="AO11" s="7">
        <v>0</v>
      </c>
      <c r="AP11" s="7">
        <v>0</v>
      </c>
      <c r="AQ11" s="7">
        <v>0</v>
      </c>
      <c r="AR11" s="7">
        <v>1</v>
      </c>
      <c r="AS11" s="7">
        <v>1</v>
      </c>
      <c r="AT11" s="7">
        <v>0</v>
      </c>
      <c r="AU11" s="7">
        <v>0</v>
      </c>
      <c r="AV11" s="23">
        <v>0</v>
      </c>
      <c r="AW11" s="23">
        <v>0</v>
      </c>
      <c r="AX11" s="23">
        <v>0</v>
      </c>
      <c r="AY11" s="23">
        <v>0</v>
      </c>
      <c r="AZ11" s="23">
        <v>0</v>
      </c>
      <c r="BA11" s="7" t="s">
        <v>108</v>
      </c>
      <c r="BB11" s="7" t="s">
        <v>115</v>
      </c>
      <c r="BC11" s="33" t="s">
        <v>140</v>
      </c>
      <c r="BD11" s="25" t="s">
        <v>127</v>
      </c>
      <c r="BE11" s="45">
        <v>44109</v>
      </c>
      <c r="BF11" s="32"/>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row>
    <row r="12" spans="1:96" ht="76.5" x14ac:dyDescent="0.2">
      <c r="A12" s="14">
        <v>6</v>
      </c>
      <c r="B12" s="15">
        <f t="shared" si="0"/>
        <v>9</v>
      </c>
      <c r="C12" s="443" t="s">
        <v>1075</v>
      </c>
      <c r="D12" s="17" t="s">
        <v>248</v>
      </c>
      <c r="E12" s="25" t="s">
        <v>225</v>
      </c>
      <c r="F12" s="18">
        <v>2</v>
      </c>
      <c r="G12" s="438">
        <v>44061</v>
      </c>
      <c r="H12" s="438">
        <v>51055</v>
      </c>
      <c r="I12" s="28">
        <v>50.1</v>
      </c>
      <c r="J12" s="29">
        <v>25</v>
      </c>
      <c r="K12" s="29">
        <v>1</v>
      </c>
      <c r="L12" s="20"/>
      <c r="M12" s="20">
        <v>0</v>
      </c>
      <c r="N12" s="20">
        <v>0</v>
      </c>
      <c r="O12" s="21"/>
      <c r="P12" s="21">
        <v>180</v>
      </c>
      <c r="Q12" s="22" t="s">
        <v>266</v>
      </c>
      <c r="R12" s="23">
        <v>0</v>
      </c>
      <c r="S12" s="23">
        <v>0</v>
      </c>
      <c r="T12" s="23">
        <v>0</v>
      </c>
      <c r="U12" s="7">
        <v>0</v>
      </c>
      <c r="V12" s="7">
        <v>0</v>
      </c>
      <c r="W12" s="7">
        <v>0</v>
      </c>
      <c r="X12" s="7">
        <v>1</v>
      </c>
      <c r="Y12" s="7">
        <v>0</v>
      </c>
      <c r="Z12" s="7">
        <v>0</v>
      </c>
      <c r="AA12" s="7">
        <v>1</v>
      </c>
      <c r="AB12" s="7">
        <v>0</v>
      </c>
      <c r="AC12" s="7">
        <v>0</v>
      </c>
      <c r="AD12" s="7">
        <v>0</v>
      </c>
      <c r="AE12" s="7">
        <v>0</v>
      </c>
      <c r="AF12" s="7">
        <v>0</v>
      </c>
      <c r="AG12" s="7">
        <v>0</v>
      </c>
      <c r="AH12" s="7">
        <v>0</v>
      </c>
      <c r="AI12" s="7">
        <v>0</v>
      </c>
      <c r="AJ12" s="7">
        <v>0</v>
      </c>
      <c r="AK12" s="7">
        <v>0</v>
      </c>
      <c r="AL12" s="7">
        <v>1</v>
      </c>
      <c r="AM12" s="7">
        <v>0</v>
      </c>
      <c r="AN12" s="7">
        <v>0</v>
      </c>
      <c r="AO12" s="7">
        <v>0</v>
      </c>
      <c r="AP12" s="7">
        <v>0</v>
      </c>
      <c r="AQ12" s="7">
        <v>1</v>
      </c>
      <c r="AR12" s="7">
        <v>0</v>
      </c>
      <c r="AS12" s="7">
        <v>0</v>
      </c>
      <c r="AT12" s="7">
        <v>0</v>
      </c>
      <c r="AU12" s="7">
        <v>0</v>
      </c>
      <c r="AV12" s="7">
        <v>0</v>
      </c>
      <c r="AW12" s="7">
        <v>0</v>
      </c>
      <c r="AX12" s="7">
        <v>0</v>
      </c>
      <c r="AY12" s="7">
        <v>0</v>
      </c>
      <c r="AZ12" s="7">
        <v>0</v>
      </c>
      <c r="BA12" s="7" t="s">
        <v>108</v>
      </c>
      <c r="BB12" s="7" t="s">
        <v>115</v>
      </c>
      <c r="BC12" s="33" t="s">
        <v>140</v>
      </c>
      <c r="BD12" s="25" t="s">
        <v>225</v>
      </c>
      <c r="BE12" s="45">
        <v>44061</v>
      </c>
      <c r="BF12" s="32"/>
      <c r="BG12" s="23">
        <v>0</v>
      </c>
      <c r="BH12" s="23">
        <v>0</v>
      </c>
      <c r="BI12" s="23">
        <v>0</v>
      </c>
      <c r="BJ12" s="23">
        <v>0</v>
      </c>
      <c r="BK12" s="23">
        <v>0</v>
      </c>
      <c r="BL12" s="23">
        <v>0</v>
      </c>
      <c r="BM12" s="23">
        <v>0</v>
      </c>
      <c r="BN12" s="23">
        <v>0</v>
      </c>
      <c r="BO12" s="23">
        <v>0</v>
      </c>
      <c r="BP12" s="23">
        <v>0</v>
      </c>
      <c r="BQ12" s="23">
        <v>0</v>
      </c>
      <c r="BR12" s="23">
        <v>0</v>
      </c>
      <c r="BS12" s="23">
        <v>1</v>
      </c>
      <c r="BT12" s="23">
        <v>0</v>
      </c>
      <c r="BU12" s="23">
        <v>1</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row>
    <row r="13" spans="1:96" ht="89.25" x14ac:dyDescent="0.2">
      <c r="A13" s="14">
        <v>6</v>
      </c>
      <c r="B13" s="15">
        <f t="shared" si="0"/>
        <v>10</v>
      </c>
      <c r="C13" s="443" t="s">
        <v>1075</v>
      </c>
      <c r="D13" s="17" t="s">
        <v>248</v>
      </c>
      <c r="E13" s="25" t="s">
        <v>109</v>
      </c>
      <c r="F13" s="18">
        <v>7</v>
      </c>
      <c r="G13" s="438">
        <v>44264</v>
      </c>
      <c r="H13" s="438">
        <v>51055</v>
      </c>
      <c r="I13" s="28">
        <v>50.1</v>
      </c>
      <c r="J13" s="29">
        <v>25</v>
      </c>
      <c r="K13" s="29">
        <v>1</v>
      </c>
      <c r="L13" s="20"/>
      <c r="M13" s="20">
        <v>0</v>
      </c>
      <c r="N13" s="20">
        <v>0</v>
      </c>
      <c r="O13" s="21"/>
      <c r="P13" s="21"/>
      <c r="Q13" s="22" t="s">
        <v>267</v>
      </c>
      <c r="R13" s="23">
        <v>1</v>
      </c>
      <c r="S13" s="23">
        <v>1</v>
      </c>
      <c r="T13" s="23">
        <v>0</v>
      </c>
      <c r="U13" s="7">
        <v>0</v>
      </c>
      <c r="V13" s="7">
        <v>0</v>
      </c>
      <c r="W13" s="7">
        <v>0</v>
      </c>
      <c r="X13" s="7">
        <v>1</v>
      </c>
      <c r="Y13" s="7">
        <v>0</v>
      </c>
      <c r="Z13" s="7">
        <v>0</v>
      </c>
      <c r="AA13" s="7">
        <v>1</v>
      </c>
      <c r="AB13" s="7">
        <v>0</v>
      </c>
      <c r="AC13" s="7">
        <v>1</v>
      </c>
      <c r="AD13" s="7">
        <v>1</v>
      </c>
      <c r="AE13" s="7">
        <v>1</v>
      </c>
      <c r="AF13" s="7">
        <v>0</v>
      </c>
      <c r="AG13" s="7">
        <v>0</v>
      </c>
      <c r="AH13" s="7">
        <v>0</v>
      </c>
      <c r="AI13" s="7">
        <v>0</v>
      </c>
      <c r="AJ13" s="7">
        <v>0</v>
      </c>
      <c r="AK13" s="7">
        <v>1</v>
      </c>
      <c r="AL13" s="7">
        <v>0</v>
      </c>
      <c r="AM13" s="7">
        <v>0</v>
      </c>
      <c r="AN13" s="7">
        <v>0</v>
      </c>
      <c r="AO13" s="7">
        <v>0</v>
      </c>
      <c r="AP13" s="7">
        <v>1</v>
      </c>
      <c r="AQ13" s="7">
        <v>0</v>
      </c>
      <c r="AR13" s="7">
        <v>0</v>
      </c>
      <c r="AS13" s="7">
        <v>0</v>
      </c>
      <c r="AT13" s="7">
        <v>0</v>
      </c>
      <c r="AU13" s="7">
        <v>1</v>
      </c>
      <c r="AV13" s="7">
        <v>0</v>
      </c>
      <c r="AW13" s="7">
        <v>0</v>
      </c>
      <c r="AX13" s="7">
        <v>0</v>
      </c>
      <c r="AY13" s="7">
        <v>0</v>
      </c>
      <c r="AZ13" s="7">
        <v>0</v>
      </c>
      <c r="BA13" s="7" t="s">
        <v>108</v>
      </c>
      <c r="BB13" s="7" t="s">
        <v>115</v>
      </c>
      <c r="BC13" s="33" t="s">
        <v>140</v>
      </c>
      <c r="BD13" s="25" t="s">
        <v>109</v>
      </c>
      <c r="BE13" s="45">
        <v>44264</v>
      </c>
      <c r="BF13" s="32"/>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23">
        <v>0</v>
      </c>
    </row>
    <row r="14" spans="1:96" ht="51" x14ac:dyDescent="0.2">
      <c r="A14" s="14">
        <v>6</v>
      </c>
      <c r="B14" s="15">
        <f t="shared" si="0"/>
        <v>11</v>
      </c>
      <c r="C14" s="443" t="s">
        <v>1075</v>
      </c>
      <c r="D14" s="17" t="s">
        <v>248</v>
      </c>
      <c r="E14" s="25" t="s">
        <v>109</v>
      </c>
      <c r="F14" s="18">
        <v>8</v>
      </c>
      <c r="G14" s="438">
        <v>44284</v>
      </c>
      <c r="H14" s="438">
        <v>51055</v>
      </c>
      <c r="I14" s="28">
        <v>50.1</v>
      </c>
      <c r="J14" s="29">
        <v>25</v>
      </c>
      <c r="K14" s="29">
        <v>1</v>
      </c>
      <c r="L14" s="20"/>
      <c r="M14" s="20">
        <v>0</v>
      </c>
      <c r="N14" s="20">
        <v>0</v>
      </c>
      <c r="O14" s="21"/>
      <c r="P14" s="21"/>
      <c r="Q14" s="22" t="s">
        <v>179</v>
      </c>
      <c r="R14" s="23">
        <v>0</v>
      </c>
      <c r="S14" s="23">
        <v>1</v>
      </c>
      <c r="T14" s="23">
        <v>0</v>
      </c>
      <c r="U14" s="7">
        <v>0</v>
      </c>
      <c r="V14" s="7">
        <v>0</v>
      </c>
      <c r="W14" s="7">
        <v>0</v>
      </c>
      <c r="X14" s="7">
        <v>0</v>
      </c>
      <c r="Y14" s="7">
        <v>0</v>
      </c>
      <c r="Z14" s="7">
        <v>0</v>
      </c>
      <c r="AA14" s="7">
        <v>0</v>
      </c>
      <c r="AB14" s="7">
        <v>0</v>
      </c>
      <c r="AC14" s="7">
        <v>1</v>
      </c>
      <c r="AD14" s="7">
        <v>0</v>
      </c>
      <c r="AE14" s="7">
        <v>0</v>
      </c>
      <c r="AF14" s="7">
        <v>0</v>
      </c>
      <c r="AG14" s="7">
        <v>0</v>
      </c>
      <c r="AH14" s="7">
        <v>0</v>
      </c>
      <c r="AI14" s="7">
        <v>0</v>
      </c>
      <c r="AJ14" s="7">
        <v>0</v>
      </c>
      <c r="AK14" s="7">
        <v>1</v>
      </c>
      <c r="AL14" s="7">
        <v>0</v>
      </c>
      <c r="AM14" s="7">
        <v>0</v>
      </c>
      <c r="AN14" s="7">
        <v>0</v>
      </c>
      <c r="AO14" s="7">
        <v>0</v>
      </c>
      <c r="AP14" s="7">
        <v>0</v>
      </c>
      <c r="AQ14" s="7">
        <v>0</v>
      </c>
      <c r="AR14" s="7">
        <v>0</v>
      </c>
      <c r="AS14" s="7">
        <v>0</v>
      </c>
      <c r="AT14" s="7">
        <v>0</v>
      </c>
      <c r="AU14" s="7">
        <v>1</v>
      </c>
      <c r="AV14" s="7">
        <v>0</v>
      </c>
      <c r="AW14" s="7">
        <v>0</v>
      </c>
      <c r="AX14" s="7">
        <v>0</v>
      </c>
      <c r="AY14" s="7">
        <v>0</v>
      </c>
      <c r="AZ14" s="7">
        <v>0</v>
      </c>
      <c r="BA14" s="7" t="s">
        <v>108</v>
      </c>
      <c r="BB14" s="7" t="s">
        <v>115</v>
      </c>
      <c r="BC14" s="33" t="s">
        <v>140</v>
      </c>
      <c r="BD14" s="25" t="s">
        <v>109</v>
      </c>
      <c r="BE14" s="45">
        <v>44284</v>
      </c>
      <c r="BF14" s="32"/>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row>
    <row r="15" spans="1:96" ht="51" x14ac:dyDescent="0.2">
      <c r="A15" s="14">
        <v>6</v>
      </c>
      <c r="B15" s="15">
        <f t="shared" si="0"/>
        <v>12</v>
      </c>
      <c r="C15" s="443" t="s">
        <v>1075</v>
      </c>
      <c r="D15" s="17" t="s">
        <v>248</v>
      </c>
      <c r="E15" s="25" t="s">
        <v>109</v>
      </c>
      <c r="F15" s="18">
        <v>9</v>
      </c>
      <c r="G15" s="438">
        <v>44607</v>
      </c>
      <c r="H15" s="438">
        <v>51055</v>
      </c>
      <c r="I15" s="28">
        <v>50.1</v>
      </c>
      <c r="J15" s="29">
        <v>25</v>
      </c>
      <c r="K15" s="29">
        <v>1</v>
      </c>
      <c r="L15" s="20"/>
      <c r="M15" s="20">
        <v>0</v>
      </c>
      <c r="N15" s="20">
        <v>0</v>
      </c>
      <c r="O15" s="21"/>
      <c r="P15" s="21"/>
      <c r="Q15" s="22" t="s">
        <v>180</v>
      </c>
      <c r="R15" s="23">
        <v>1</v>
      </c>
      <c r="S15" s="23">
        <v>1</v>
      </c>
      <c r="T15" s="23">
        <v>0</v>
      </c>
      <c r="U15" s="7">
        <v>0</v>
      </c>
      <c r="V15" s="7">
        <v>0</v>
      </c>
      <c r="W15" s="7">
        <v>0</v>
      </c>
      <c r="X15" s="7">
        <v>0</v>
      </c>
      <c r="Y15" s="7">
        <v>0</v>
      </c>
      <c r="Z15" s="7">
        <v>0</v>
      </c>
      <c r="AA15" s="7">
        <v>0</v>
      </c>
      <c r="AB15" s="7">
        <v>0</v>
      </c>
      <c r="AC15" s="7">
        <v>1</v>
      </c>
      <c r="AD15" s="7">
        <v>0</v>
      </c>
      <c r="AE15" s="7">
        <v>0</v>
      </c>
      <c r="AF15" s="7">
        <v>0</v>
      </c>
      <c r="AG15" s="7">
        <v>0</v>
      </c>
      <c r="AH15" s="7">
        <v>0</v>
      </c>
      <c r="AI15" s="7">
        <v>0</v>
      </c>
      <c r="AJ15" s="7">
        <v>0</v>
      </c>
      <c r="AK15" s="7">
        <v>1</v>
      </c>
      <c r="AL15" s="7">
        <v>0</v>
      </c>
      <c r="AM15" s="7">
        <v>0</v>
      </c>
      <c r="AN15" s="7">
        <v>0</v>
      </c>
      <c r="AO15" s="7">
        <v>0</v>
      </c>
      <c r="AP15" s="7">
        <v>0</v>
      </c>
      <c r="AQ15" s="7">
        <v>0</v>
      </c>
      <c r="AR15" s="7">
        <v>0</v>
      </c>
      <c r="AS15" s="7">
        <v>0</v>
      </c>
      <c r="AT15" s="7">
        <v>0</v>
      </c>
      <c r="AU15" s="7">
        <v>0</v>
      </c>
      <c r="AV15" s="7">
        <v>0</v>
      </c>
      <c r="AW15" s="7">
        <v>0</v>
      </c>
      <c r="AX15" s="7">
        <v>0</v>
      </c>
      <c r="AY15" s="7">
        <v>0</v>
      </c>
      <c r="AZ15" s="7">
        <v>0</v>
      </c>
      <c r="BA15" s="7" t="s">
        <v>108</v>
      </c>
      <c r="BB15" s="7" t="s">
        <v>115</v>
      </c>
      <c r="BC15" s="33" t="s">
        <v>140</v>
      </c>
      <c r="BD15" s="25" t="s">
        <v>109</v>
      </c>
      <c r="BE15" s="45">
        <v>44607</v>
      </c>
      <c r="BF15" s="32"/>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row>
    <row r="16" spans="1:96" ht="89.25" x14ac:dyDescent="0.2">
      <c r="A16" s="14">
        <v>6</v>
      </c>
      <c r="B16" s="15">
        <f t="shared" si="0"/>
        <v>13</v>
      </c>
      <c r="C16" s="443" t="s">
        <v>1075</v>
      </c>
      <c r="D16" s="17" t="s">
        <v>248</v>
      </c>
      <c r="E16" s="25" t="s">
        <v>109</v>
      </c>
      <c r="F16" s="18">
        <v>10</v>
      </c>
      <c r="G16" s="438">
        <v>44777</v>
      </c>
      <c r="H16" s="438">
        <v>51055</v>
      </c>
      <c r="I16" s="28">
        <v>50.1</v>
      </c>
      <c r="J16" s="29">
        <v>25</v>
      </c>
      <c r="K16" s="29">
        <v>1</v>
      </c>
      <c r="L16" s="20"/>
      <c r="M16" s="20">
        <v>140019135726</v>
      </c>
      <c r="N16" s="20">
        <v>0</v>
      </c>
      <c r="O16" s="21"/>
      <c r="P16" s="21"/>
      <c r="Q16" s="22" t="s">
        <v>268</v>
      </c>
      <c r="R16" s="23">
        <v>0</v>
      </c>
      <c r="S16" s="23">
        <v>0</v>
      </c>
      <c r="T16" s="23">
        <v>0</v>
      </c>
      <c r="U16" s="7">
        <v>0</v>
      </c>
      <c r="V16" s="7">
        <v>1</v>
      </c>
      <c r="W16" s="7">
        <v>1</v>
      </c>
      <c r="X16" s="7">
        <v>0</v>
      </c>
      <c r="Y16" s="7">
        <v>0</v>
      </c>
      <c r="Z16" s="7">
        <v>0</v>
      </c>
      <c r="AA16" s="7">
        <v>0</v>
      </c>
      <c r="AB16" s="7">
        <v>0</v>
      </c>
      <c r="AC16" s="7">
        <v>0</v>
      </c>
      <c r="AD16" s="7">
        <v>0</v>
      </c>
      <c r="AE16" s="7">
        <v>0</v>
      </c>
      <c r="AF16" s="7">
        <v>0</v>
      </c>
      <c r="AG16" s="7">
        <v>0</v>
      </c>
      <c r="AH16" s="7">
        <v>0</v>
      </c>
      <c r="AI16" s="7">
        <v>0</v>
      </c>
      <c r="AJ16" s="7">
        <v>1</v>
      </c>
      <c r="AK16" s="7">
        <v>0</v>
      </c>
      <c r="AL16" s="7">
        <v>1</v>
      </c>
      <c r="AM16" s="7">
        <v>1</v>
      </c>
      <c r="AN16" s="7">
        <v>0</v>
      </c>
      <c r="AO16" s="7">
        <v>0</v>
      </c>
      <c r="AP16" s="7">
        <v>0</v>
      </c>
      <c r="AQ16" s="7">
        <v>0</v>
      </c>
      <c r="AR16" s="7">
        <v>0</v>
      </c>
      <c r="AS16" s="7">
        <v>1</v>
      </c>
      <c r="AT16" s="7">
        <v>0</v>
      </c>
      <c r="AU16" s="7">
        <v>0</v>
      </c>
      <c r="AV16" s="7">
        <v>0</v>
      </c>
      <c r="AW16" s="7">
        <v>0</v>
      </c>
      <c r="AX16" s="7">
        <v>0</v>
      </c>
      <c r="AY16" s="7">
        <v>1</v>
      </c>
      <c r="AZ16" s="7">
        <v>0</v>
      </c>
      <c r="BA16" s="7" t="s">
        <v>108</v>
      </c>
      <c r="BB16" s="7" t="s">
        <v>115</v>
      </c>
      <c r="BC16" s="33" t="s">
        <v>140</v>
      </c>
      <c r="BD16" s="25" t="s">
        <v>109</v>
      </c>
      <c r="BE16" s="45">
        <v>44777</v>
      </c>
      <c r="BF16" s="32"/>
      <c r="BG16" s="23">
        <v>0</v>
      </c>
      <c r="BH16" s="23">
        <v>0</v>
      </c>
      <c r="BI16" s="23">
        <v>0</v>
      </c>
      <c r="BJ16" s="23">
        <v>0</v>
      </c>
      <c r="BK16" s="23">
        <v>0</v>
      </c>
      <c r="BL16" s="23">
        <v>0</v>
      </c>
      <c r="BM16" s="23">
        <v>1</v>
      </c>
      <c r="BN16" s="23">
        <v>0</v>
      </c>
      <c r="BO16" s="23">
        <v>0</v>
      </c>
      <c r="BP16" s="23">
        <v>0</v>
      </c>
      <c r="BQ16" s="23">
        <v>0</v>
      </c>
      <c r="BR16" s="23">
        <v>0</v>
      </c>
      <c r="BS16" s="23">
        <v>1</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row>
    <row r="17" spans="6:96" s="55" customFormat="1" x14ac:dyDescent="0.2">
      <c r="F17" s="56"/>
      <c r="G17" s="439"/>
      <c r="H17" s="439"/>
      <c r="I17" s="56"/>
      <c r="L17" s="57"/>
      <c r="M17" s="58">
        <f>SUM(M3:M16)</f>
        <v>140019135726</v>
      </c>
      <c r="N17" s="58">
        <f>SUM(N3:N16)</f>
        <v>0</v>
      </c>
      <c r="O17" s="59">
        <f>SUM(O4:O16)</f>
        <v>0</v>
      </c>
      <c r="P17" s="59">
        <f>SUM(P4:P16)</f>
        <v>180</v>
      </c>
      <c r="Q17" s="60"/>
      <c r="R17" s="59">
        <f>SUM(R3:R16)</f>
        <v>5</v>
      </c>
      <c r="S17" s="59">
        <f t="shared" ref="S17:AZ17" si="1">SUM(S3:S16)</f>
        <v>5</v>
      </c>
      <c r="T17" s="59">
        <f t="shared" si="1"/>
        <v>1</v>
      </c>
      <c r="U17" s="59">
        <f t="shared" si="1"/>
        <v>1</v>
      </c>
      <c r="V17" s="59">
        <f t="shared" si="1"/>
        <v>2</v>
      </c>
      <c r="W17" s="59">
        <f t="shared" si="1"/>
        <v>3</v>
      </c>
      <c r="X17" s="59">
        <f t="shared" si="1"/>
        <v>4</v>
      </c>
      <c r="Y17" s="59">
        <f t="shared" si="1"/>
        <v>0</v>
      </c>
      <c r="Z17" s="59">
        <f t="shared" si="1"/>
        <v>0</v>
      </c>
      <c r="AA17" s="59">
        <f t="shared" si="1"/>
        <v>2</v>
      </c>
      <c r="AB17" s="59">
        <f t="shared" si="1"/>
        <v>0</v>
      </c>
      <c r="AC17" s="59">
        <f t="shared" si="1"/>
        <v>6</v>
      </c>
      <c r="AD17" s="59">
        <f t="shared" si="1"/>
        <v>5</v>
      </c>
      <c r="AE17" s="59">
        <f t="shared" si="1"/>
        <v>3</v>
      </c>
      <c r="AF17" s="59">
        <f t="shared" si="1"/>
        <v>0</v>
      </c>
      <c r="AG17" s="59">
        <f t="shared" si="1"/>
        <v>1</v>
      </c>
      <c r="AH17" s="59">
        <f t="shared" si="1"/>
        <v>1</v>
      </c>
      <c r="AI17" s="59">
        <f t="shared" si="1"/>
        <v>1</v>
      </c>
      <c r="AJ17" s="59">
        <f t="shared" si="1"/>
        <v>2</v>
      </c>
      <c r="AK17" s="59">
        <f t="shared" si="1"/>
        <v>9</v>
      </c>
      <c r="AL17" s="59">
        <f t="shared" si="1"/>
        <v>4</v>
      </c>
      <c r="AM17" s="59">
        <f t="shared" si="1"/>
        <v>3</v>
      </c>
      <c r="AN17" s="59">
        <f t="shared" si="1"/>
        <v>1</v>
      </c>
      <c r="AO17" s="59">
        <f t="shared" si="1"/>
        <v>1</v>
      </c>
      <c r="AP17" s="59">
        <f t="shared" si="1"/>
        <v>1</v>
      </c>
      <c r="AQ17" s="59">
        <f t="shared" si="1"/>
        <v>2</v>
      </c>
      <c r="AR17" s="59">
        <f t="shared" si="1"/>
        <v>1</v>
      </c>
      <c r="AS17" s="59">
        <f t="shared" si="1"/>
        <v>3</v>
      </c>
      <c r="AT17" s="59">
        <f t="shared" si="1"/>
        <v>0</v>
      </c>
      <c r="AU17" s="59">
        <f t="shared" si="1"/>
        <v>2</v>
      </c>
      <c r="AV17" s="59">
        <f t="shared" si="1"/>
        <v>0</v>
      </c>
      <c r="AW17" s="59">
        <f t="shared" si="1"/>
        <v>0</v>
      </c>
      <c r="AX17" s="59">
        <f t="shared" si="1"/>
        <v>0</v>
      </c>
      <c r="AY17" s="59">
        <f t="shared" si="1"/>
        <v>1</v>
      </c>
      <c r="AZ17" s="59">
        <f t="shared" si="1"/>
        <v>0</v>
      </c>
      <c r="BC17" s="446"/>
      <c r="BE17" s="61"/>
      <c r="BF17" s="62"/>
      <c r="BG17" s="59">
        <f t="shared" ref="BG17" si="2">SUM(BG3:BG16)</f>
        <v>0</v>
      </c>
      <c r="BH17" s="59">
        <f t="shared" ref="BH17" si="3">SUM(BH3:BH16)</f>
        <v>0</v>
      </c>
      <c r="BI17" s="59">
        <f t="shared" ref="BI17" si="4">SUM(BI3:BI16)</f>
        <v>0</v>
      </c>
      <c r="BJ17" s="59">
        <f t="shared" ref="BJ17" si="5">SUM(BJ3:BJ16)</f>
        <v>0</v>
      </c>
      <c r="BK17" s="59">
        <f t="shared" ref="BK17" si="6">SUM(BK3:BK16)</f>
        <v>0</v>
      </c>
      <c r="BL17" s="59">
        <f t="shared" ref="BL17" si="7">SUM(BL3:BL16)</f>
        <v>1</v>
      </c>
      <c r="BM17" s="59">
        <f t="shared" ref="BM17" si="8">SUM(BM3:BM16)</f>
        <v>2</v>
      </c>
      <c r="BN17" s="59">
        <f t="shared" ref="BN17" si="9">SUM(BN3:BN16)</f>
        <v>0</v>
      </c>
      <c r="BO17" s="59">
        <f t="shared" ref="BO17" si="10">SUM(BO3:BO16)</f>
        <v>0</v>
      </c>
      <c r="BP17" s="59">
        <f t="shared" ref="BP17" si="11">SUM(BP3:BP16)</f>
        <v>0</v>
      </c>
      <c r="BQ17" s="59">
        <f t="shared" ref="BQ17" si="12">SUM(BQ3:BQ16)</f>
        <v>0</v>
      </c>
      <c r="BR17" s="59">
        <f t="shared" ref="BR17" si="13">SUM(BR3:BR16)</f>
        <v>0</v>
      </c>
      <c r="BS17" s="59">
        <f t="shared" ref="BS17" si="14">SUM(BS3:BS16)</f>
        <v>2</v>
      </c>
      <c r="BT17" s="59">
        <f t="shared" ref="BT17" si="15">SUM(BT3:BT16)</f>
        <v>0</v>
      </c>
      <c r="BU17" s="59">
        <f t="shared" ref="BU17" si="16">SUM(BU3:BU16)</f>
        <v>1</v>
      </c>
      <c r="BV17" s="59">
        <f t="shared" ref="BV17" si="17">SUM(BV3:BV16)</f>
        <v>0</v>
      </c>
      <c r="BW17" s="59">
        <f t="shared" ref="BW17" si="18">SUM(BW3:BW16)</f>
        <v>0</v>
      </c>
      <c r="BX17" s="59">
        <f t="shared" ref="BX17" si="19">SUM(BX3:BX16)</f>
        <v>0</v>
      </c>
      <c r="BY17" s="59">
        <f t="shared" ref="BY17" si="20">SUM(BY3:BY16)</f>
        <v>0</v>
      </c>
      <c r="BZ17" s="59">
        <f t="shared" ref="BZ17" si="21">SUM(BZ3:BZ16)</f>
        <v>0</v>
      </c>
      <c r="CA17" s="59">
        <f t="shared" ref="CA17" si="22">SUM(CA3:CA16)</f>
        <v>0</v>
      </c>
      <c r="CB17" s="59">
        <f t="shared" ref="CB17" si="23">SUM(CB3:CB16)</f>
        <v>0</v>
      </c>
      <c r="CC17" s="59">
        <f t="shared" ref="CC17" si="24">SUM(CC3:CC16)</f>
        <v>0</v>
      </c>
      <c r="CD17" s="59">
        <f t="shared" ref="CD17" si="25">SUM(CD3:CD16)</f>
        <v>0</v>
      </c>
      <c r="CE17" s="59">
        <f t="shared" ref="CE17" si="26">SUM(CE3:CE16)</f>
        <v>0</v>
      </c>
      <c r="CF17" s="59">
        <f t="shared" ref="CF17" si="27">SUM(CF3:CF16)</f>
        <v>0</v>
      </c>
      <c r="CG17" s="59">
        <f t="shared" ref="CG17" si="28">SUM(CG3:CG16)</f>
        <v>0</v>
      </c>
      <c r="CH17" s="59">
        <f t="shared" ref="CH17" si="29">SUM(CH3:CH16)</f>
        <v>0</v>
      </c>
      <c r="CI17" s="59">
        <f t="shared" ref="CI17" si="30">SUM(CI3:CI16)</f>
        <v>0</v>
      </c>
      <c r="CJ17" s="59">
        <f t="shared" ref="CJ17" si="31">SUM(CJ3:CJ16)</f>
        <v>0</v>
      </c>
      <c r="CK17" s="59">
        <f t="shared" ref="CK17" si="32">SUM(CK3:CK16)</f>
        <v>0</v>
      </c>
      <c r="CL17" s="59">
        <f t="shared" ref="CL17" si="33">SUM(CL3:CL16)</f>
        <v>0</v>
      </c>
      <c r="CM17" s="59">
        <f t="shared" ref="CM17" si="34">SUM(CM3:CM16)</f>
        <v>0</v>
      </c>
      <c r="CN17" s="59">
        <f t="shared" ref="CN17" si="35">SUM(CN3:CN16)</f>
        <v>0</v>
      </c>
      <c r="CO17" s="59">
        <f t="shared" ref="CO17" si="36">SUM(CO3:CO16)</f>
        <v>0</v>
      </c>
      <c r="CP17" s="59">
        <f t="shared" ref="CP17" si="37">SUM(CP3:CP16)</f>
        <v>0</v>
      </c>
      <c r="CQ17" s="59">
        <f t="shared" ref="CQ17" si="38">SUM(CQ3:CQ16)</f>
        <v>0</v>
      </c>
      <c r="CR17" s="59">
        <f t="shared" ref="CR17" si="39">SUM(CR3:CR16)</f>
        <v>0</v>
      </c>
    </row>
  </sheetData>
  <autoFilter ref="A2:CR17" xr:uid="{D35C390C-6019-4C4E-A07A-25CC8CAC8DCB}"/>
  <mergeCells count="20">
    <mergeCell ref="CL1:CR1"/>
    <mergeCell ref="BS1:BT1"/>
    <mergeCell ref="BU1:BV1"/>
    <mergeCell ref="BW1:BY1"/>
    <mergeCell ref="BZ1:CA1"/>
    <mergeCell ref="CB1:CD1"/>
    <mergeCell ref="CF1:CK1"/>
    <mergeCell ref="O3:P3"/>
    <mergeCell ref="BP1:BR1"/>
    <mergeCell ref="A1:K1"/>
    <mergeCell ref="M1:N1"/>
    <mergeCell ref="O1:P1"/>
    <mergeCell ref="R1:AB1"/>
    <mergeCell ref="AC1:AH1"/>
    <mergeCell ref="AI1:AJ1"/>
    <mergeCell ref="AS1:BC1"/>
    <mergeCell ref="AK1:AL1"/>
    <mergeCell ref="AM1:AR1"/>
    <mergeCell ref="BG1:BH1"/>
    <mergeCell ref="BI1:BN1"/>
  </mergeCells>
  <conditionalFormatting sqref="BE3:BF16">
    <cfRule type="cellIs" dxfId="17" priority="19" operator="between">
      <formula>#REF!</formula>
      <formula>#REF!</formula>
    </cfRule>
    <cfRule type="cellIs" dxfId="16" priority="20" operator="between">
      <formula>#REF!</formula>
      <formula>#REF!</formula>
    </cfRule>
    <cfRule type="cellIs" dxfId="15" priority="21" operator="between">
      <formula>#REF!</formula>
      <formula>#REF!</formula>
    </cfRule>
  </conditionalFormatting>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93F5B-EE0D-4622-BC5A-8EF173BA39A7}">
  <dimension ref="A1:CR9"/>
  <sheetViews>
    <sheetView showGridLines="0" topLeftCell="W1" zoomScale="90" zoomScaleNormal="90" workbookViewId="0">
      <pane ySplit="2" topLeftCell="A3" activePane="bottomLeft" state="frozen"/>
      <selection pane="bottomLeft" activeCell="A2" sqref="A1:BC2"/>
    </sheetView>
  </sheetViews>
  <sheetFormatPr baseColWidth="10" defaultRowHeight="12.75" x14ac:dyDescent="0.2"/>
  <cols>
    <col min="1" max="1" width="3.28515625" style="8" customWidth="1"/>
    <col min="2" max="2" width="4" style="8" customWidth="1"/>
    <col min="3" max="3" width="16.140625" style="8" customWidth="1"/>
    <col min="4" max="4" width="11.140625" style="8" customWidth="1"/>
    <col min="5" max="5" width="9.42578125" style="8" customWidth="1"/>
    <col min="6" max="6" width="4.42578125" style="34" customWidth="1"/>
    <col min="7" max="7" width="8.7109375" style="440" customWidth="1"/>
    <col min="8" max="8" width="8.5703125" style="440" customWidth="1"/>
    <col min="9" max="9" width="4.85546875" style="34" customWidth="1"/>
    <col min="10" max="10" width="4.85546875" style="8" customWidth="1"/>
    <col min="11" max="11" width="4.5703125" style="8" customWidth="1"/>
    <col min="12" max="12" width="18.42578125" style="35" customWidth="1"/>
    <col min="13" max="13" width="17" style="35" customWidth="1"/>
    <col min="14" max="14" width="8.42578125" style="35" customWidth="1"/>
    <col min="15" max="16" width="5" style="38" customWidth="1"/>
    <col min="17" max="17" width="80.140625" style="36" customWidth="1"/>
    <col min="18" max="18" width="5.7109375" style="8" customWidth="1"/>
    <col min="19" max="25" width="4.42578125" style="8" customWidth="1"/>
    <col min="26" max="26" width="6.140625" style="8" customWidth="1"/>
    <col min="27" max="52" width="4.42578125" style="8" customWidth="1"/>
    <col min="53" max="53" width="6" style="8" customWidth="1"/>
    <col min="54" max="54" width="7.140625" style="8" customWidth="1"/>
    <col min="55" max="55" width="8.42578125" style="447"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4"/>
      <c r="BB1" s="474"/>
      <c r="BC1" s="475"/>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147" customHeight="1"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39" t="s">
        <v>22</v>
      </c>
      <c r="BE2" s="40" t="s">
        <v>68</v>
      </c>
      <c r="BF2" s="40" t="s">
        <v>69</v>
      </c>
      <c r="BG2" s="39" t="s">
        <v>70</v>
      </c>
      <c r="BH2" s="39" t="s">
        <v>71</v>
      </c>
      <c r="BI2" s="39" t="s">
        <v>72</v>
      </c>
      <c r="BJ2" s="39" t="s">
        <v>73</v>
      </c>
      <c r="BK2" s="39" t="s">
        <v>74</v>
      </c>
      <c r="BL2" s="39" t="s">
        <v>75</v>
      </c>
      <c r="BM2" s="39" t="s">
        <v>76</v>
      </c>
      <c r="BN2" s="39" t="s">
        <v>77</v>
      </c>
      <c r="BO2" s="39" t="s">
        <v>78</v>
      </c>
      <c r="BP2" s="39" t="s">
        <v>79</v>
      </c>
      <c r="BQ2" s="39" t="s">
        <v>80</v>
      </c>
      <c r="BR2" s="39" t="s">
        <v>81</v>
      </c>
      <c r="BS2" s="39" t="s">
        <v>82</v>
      </c>
      <c r="BT2" s="39" t="s">
        <v>83</v>
      </c>
      <c r="BU2" s="39" t="s">
        <v>84</v>
      </c>
      <c r="BV2" s="39" t="s">
        <v>85</v>
      </c>
      <c r="BW2" s="39" t="s">
        <v>86</v>
      </c>
      <c r="BX2" s="39" t="s">
        <v>87</v>
      </c>
      <c r="BY2" s="39" t="s">
        <v>88</v>
      </c>
      <c r="BZ2" s="39" t="s">
        <v>89</v>
      </c>
      <c r="CA2" s="39" t="s">
        <v>90</v>
      </c>
      <c r="CB2" s="39" t="s">
        <v>91</v>
      </c>
      <c r="CC2" s="39" t="s">
        <v>92</v>
      </c>
      <c r="CD2" s="39" t="s">
        <v>93</v>
      </c>
      <c r="CE2" s="39" t="s">
        <v>94</v>
      </c>
      <c r="CF2" s="39" t="s">
        <v>95</v>
      </c>
      <c r="CG2" s="39" t="s">
        <v>96</v>
      </c>
      <c r="CH2" s="39" t="s">
        <v>97</v>
      </c>
      <c r="CI2" s="39" t="s">
        <v>98</v>
      </c>
      <c r="CJ2" s="39" t="s">
        <v>99</v>
      </c>
      <c r="CK2" s="39" t="s">
        <v>100</v>
      </c>
      <c r="CL2" s="39" t="s">
        <v>101</v>
      </c>
      <c r="CM2" s="39" t="s">
        <v>102</v>
      </c>
      <c r="CN2" s="39" t="s">
        <v>103</v>
      </c>
      <c r="CO2" s="39" t="s">
        <v>104</v>
      </c>
      <c r="CP2" s="39" t="s">
        <v>105</v>
      </c>
      <c r="CQ2" s="39" t="s">
        <v>106</v>
      </c>
      <c r="CR2" s="39" t="s">
        <v>107</v>
      </c>
    </row>
    <row r="3" spans="1:96" ht="51" x14ac:dyDescent="0.2">
      <c r="A3" s="14">
        <v>5</v>
      </c>
      <c r="B3" s="15">
        <v>0</v>
      </c>
      <c r="C3" s="443" t="s">
        <v>181</v>
      </c>
      <c r="D3" s="17" t="s">
        <v>248</v>
      </c>
      <c r="E3" s="17" t="s">
        <v>134</v>
      </c>
      <c r="F3" s="18">
        <v>0</v>
      </c>
      <c r="G3" s="438">
        <v>41954</v>
      </c>
      <c r="H3" s="438">
        <v>51048</v>
      </c>
      <c r="I3" s="28">
        <v>96.5</v>
      </c>
      <c r="J3" s="29" t="s">
        <v>182</v>
      </c>
      <c r="K3" s="29">
        <v>2</v>
      </c>
      <c r="L3" s="20">
        <v>1300234031470</v>
      </c>
      <c r="M3" s="20"/>
      <c r="N3" s="20"/>
      <c r="O3" s="478">
        <v>9000</v>
      </c>
      <c r="P3" s="479"/>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t="s">
        <v>108</v>
      </c>
      <c r="BB3" s="7">
        <v>0</v>
      </c>
      <c r="BC3" s="33" t="s">
        <v>136</v>
      </c>
      <c r="BD3" s="25" t="s">
        <v>134</v>
      </c>
      <c r="BE3" s="45">
        <v>41954</v>
      </c>
      <c r="BF3" s="32">
        <v>51048</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51" x14ac:dyDescent="0.2">
      <c r="A4" s="14">
        <v>5</v>
      </c>
      <c r="B4" s="15">
        <f t="shared" ref="B4:B8" si="0">+B3+1</f>
        <v>1</v>
      </c>
      <c r="C4" s="443" t="s">
        <v>181</v>
      </c>
      <c r="D4" s="17" t="s">
        <v>248</v>
      </c>
      <c r="E4" s="25" t="s">
        <v>109</v>
      </c>
      <c r="F4" s="18">
        <v>1</v>
      </c>
      <c r="G4" s="438">
        <v>41953</v>
      </c>
      <c r="H4" s="438">
        <v>51048</v>
      </c>
      <c r="I4" s="28">
        <v>96.5</v>
      </c>
      <c r="J4" s="29" t="s">
        <v>182</v>
      </c>
      <c r="K4" s="29">
        <v>2</v>
      </c>
      <c r="L4" s="20"/>
      <c r="M4" s="20">
        <v>0</v>
      </c>
      <c r="N4" s="20">
        <v>0</v>
      </c>
      <c r="O4" s="21"/>
      <c r="P4" s="21"/>
      <c r="Q4" s="22" t="s">
        <v>269</v>
      </c>
      <c r="R4" s="21">
        <v>1</v>
      </c>
      <c r="S4" s="23">
        <v>0</v>
      </c>
      <c r="T4" s="23">
        <v>0</v>
      </c>
      <c r="U4" s="7">
        <v>0</v>
      </c>
      <c r="V4" s="7">
        <v>0</v>
      </c>
      <c r="W4" s="7">
        <v>0</v>
      </c>
      <c r="X4" s="7">
        <v>1</v>
      </c>
      <c r="Y4" s="7">
        <v>0</v>
      </c>
      <c r="Z4" s="7">
        <v>0</v>
      </c>
      <c r="AA4" s="7">
        <v>0</v>
      </c>
      <c r="AB4" s="7">
        <v>0</v>
      </c>
      <c r="AC4" s="7">
        <v>0</v>
      </c>
      <c r="AD4" s="7">
        <v>1</v>
      </c>
      <c r="AE4" s="7">
        <v>0</v>
      </c>
      <c r="AF4" s="7">
        <v>0</v>
      </c>
      <c r="AG4" s="7">
        <v>0</v>
      </c>
      <c r="AH4" s="7">
        <v>1</v>
      </c>
      <c r="AI4" s="7">
        <v>0</v>
      </c>
      <c r="AJ4" s="7">
        <v>0</v>
      </c>
      <c r="AK4" s="7">
        <v>1</v>
      </c>
      <c r="AL4" s="7">
        <v>0</v>
      </c>
      <c r="AM4" s="7">
        <v>1</v>
      </c>
      <c r="AN4" s="7">
        <v>0</v>
      </c>
      <c r="AO4" s="7">
        <v>0</v>
      </c>
      <c r="AP4" s="7">
        <v>0</v>
      </c>
      <c r="AQ4" s="7">
        <v>0</v>
      </c>
      <c r="AR4" s="7">
        <v>0</v>
      </c>
      <c r="AS4" s="7">
        <v>0</v>
      </c>
      <c r="AT4" s="7">
        <v>0</v>
      </c>
      <c r="AU4" s="7">
        <v>0</v>
      </c>
      <c r="AV4" s="7">
        <v>0</v>
      </c>
      <c r="AW4" s="7">
        <v>0</v>
      </c>
      <c r="AX4" s="7">
        <v>0</v>
      </c>
      <c r="AY4" s="7">
        <v>0</v>
      </c>
      <c r="AZ4" s="7">
        <v>0</v>
      </c>
      <c r="BA4" s="7" t="s">
        <v>108</v>
      </c>
      <c r="BB4" s="7" t="s">
        <v>135</v>
      </c>
      <c r="BC4" s="33" t="s">
        <v>136</v>
      </c>
      <c r="BD4" s="25" t="s">
        <v>151</v>
      </c>
      <c r="BE4" s="45">
        <v>41953</v>
      </c>
      <c r="BF4" s="32"/>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76.5" x14ac:dyDescent="0.2">
      <c r="A5" s="14">
        <v>5</v>
      </c>
      <c r="B5" s="15">
        <f t="shared" si="0"/>
        <v>2</v>
      </c>
      <c r="C5" s="443" t="s">
        <v>181</v>
      </c>
      <c r="D5" s="17" t="s">
        <v>248</v>
      </c>
      <c r="E5" s="25" t="s">
        <v>109</v>
      </c>
      <c r="F5" s="18">
        <v>2</v>
      </c>
      <c r="G5" s="438">
        <v>42045</v>
      </c>
      <c r="H5" s="438">
        <v>51048</v>
      </c>
      <c r="I5" s="28">
        <v>96.5</v>
      </c>
      <c r="J5" s="29" t="s">
        <v>182</v>
      </c>
      <c r="K5" s="29">
        <v>2</v>
      </c>
      <c r="L5" s="20"/>
      <c r="M5" s="20">
        <v>0</v>
      </c>
      <c r="N5" s="20">
        <v>0</v>
      </c>
      <c r="O5" s="21"/>
      <c r="P5" s="21"/>
      <c r="Q5" s="22" t="s">
        <v>183</v>
      </c>
      <c r="R5" s="23">
        <v>1</v>
      </c>
      <c r="S5" s="23">
        <v>1</v>
      </c>
      <c r="T5" s="23">
        <v>0</v>
      </c>
      <c r="U5" s="7">
        <v>0</v>
      </c>
      <c r="V5" s="7">
        <v>0</v>
      </c>
      <c r="W5" s="7">
        <v>0</v>
      </c>
      <c r="X5" s="7">
        <v>1</v>
      </c>
      <c r="Y5" s="7">
        <v>0</v>
      </c>
      <c r="Z5" s="7">
        <v>0</v>
      </c>
      <c r="AA5" s="7">
        <v>0</v>
      </c>
      <c r="AB5" s="7">
        <v>0</v>
      </c>
      <c r="AC5" s="7">
        <v>1</v>
      </c>
      <c r="AD5" s="7">
        <v>1</v>
      </c>
      <c r="AE5" s="7">
        <v>0</v>
      </c>
      <c r="AF5" s="7">
        <v>0</v>
      </c>
      <c r="AG5" s="7">
        <v>0</v>
      </c>
      <c r="AH5" s="7">
        <v>0</v>
      </c>
      <c r="AI5" s="7">
        <v>0</v>
      </c>
      <c r="AJ5" s="7">
        <v>0</v>
      </c>
      <c r="AK5" s="7">
        <v>1</v>
      </c>
      <c r="AL5" s="7">
        <v>0</v>
      </c>
      <c r="AM5" s="7">
        <v>0</v>
      </c>
      <c r="AN5" s="7">
        <v>1</v>
      </c>
      <c r="AO5" s="7">
        <v>0</v>
      </c>
      <c r="AP5" s="7">
        <v>0</v>
      </c>
      <c r="AQ5" s="7">
        <v>0</v>
      </c>
      <c r="AR5" s="7">
        <v>0</v>
      </c>
      <c r="AS5" s="7">
        <v>0</v>
      </c>
      <c r="AT5" s="7">
        <v>0</v>
      </c>
      <c r="AU5" s="7">
        <v>0</v>
      </c>
      <c r="AV5" s="7">
        <v>0</v>
      </c>
      <c r="AW5" s="7">
        <v>0</v>
      </c>
      <c r="AX5" s="7">
        <v>0</v>
      </c>
      <c r="AY5" s="7">
        <v>0</v>
      </c>
      <c r="AZ5" s="7">
        <v>0</v>
      </c>
      <c r="BA5" s="7" t="s">
        <v>108</v>
      </c>
      <c r="BB5" s="7" t="s">
        <v>115</v>
      </c>
      <c r="BC5" s="33" t="s">
        <v>136</v>
      </c>
      <c r="BD5" s="25" t="s">
        <v>153</v>
      </c>
      <c r="BE5" s="45">
        <v>42045</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51" x14ac:dyDescent="0.2">
      <c r="A6" s="14">
        <v>5</v>
      </c>
      <c r="B6" s="15">
        <f t="shared" si="0"/>
        <v>3</v>
      </c>
      <c r="C6" s="443" t="s">
        <v>181</v>
      </c>
      <c r="D6" s="17" t="s">
        <v>248</v>
      </c>
      <c r="E6" s="25" t="s">
        <v>109</v>
      </c>
      <c r="F6" s="18">
        <v>3</v>
      </c>
      <c r="G6" s="438">
        <v>42055</v>
      </c>
      <c r="H6" s="438">
        <v>51048</v>
      </c>
      <c r="I6" s="28">
        <v>96.5</v>
      </c>
      <c r="J6" s="29" t="s">
        <v>182</v>
      </c>
      <c r="K6" s="29">
        <v>2</v>
      </c>
      <c r="L6" s="20"/>
      <c r="M6" s="20">
        <v>0</v>
      </c>
      <c r="N6" s="20">
        <v>0</v>
      </c>
      <c r="O6" s="21"/>
      <c r="P6" s="21"/>
      <c r="Q6" s="22" t="s">
        <v>184</v>
      </c>
      <c r="R6" s="23">
        <v>0</v>
      </c>
      <c r="S6" s="23">
        <v>0</v>
      </c>
      <c r="T6" s="23">
        <v>0</v>
      </c>
      <c r="U6" s="7">
        <v>0</v>
      </c>
      <c r="V6" s="7">
        <v>0</v>
      </c>
      <c r="W6" s="7">
        <v>0</v>
      </c>
      <c r="X6" s="7">
        <v>1</v>
      </c>
      <c r="Y6" s="7">
        <v>0</v>
      </c>
      <c r="Z6" s="7">
        <v>0</v>
      </c>
      <c r="AA6" s="7">
        <v>0</v>
      </c>
      <c r="AB6" s="7">
        <v>0</v>
      </c>
      <c r="AC6" s="7">
        <v>0</v>
      </c>
      <c r="AD6" s="7">
        <v>1</v>
      </c>
      <c r="AE6" s="7">
        <v>0</v>
      </c>
      <c r="AF6" s="7">
        <v>0</v>
      </c>
      <c r="AG6" s="7">
        <v>0</v>
      </c>
      <c r="AH6" s="7">
        <v>0</v>
      </c>
      <c r="AI6" s="7">
        <v>0</v>
      </c>
      <c r="AJ6" s="7">
        <v>0</v>
      </c>
      <c r="AK6" s="7">
        <v>1</v>
      </c>
      <c r="AL6" s="7">
        <v>0</v>
      </c>
      <c r="AM6" s="7">
        <v>1</v>
      </c>
      <c r="AN6" s="7">
        <v>0</v>
      </c>
      <c r="AO6" s="7">
        <v>0</v>
      </c>
      <c r="AP6" s="7">
        <v>0</v>
      </c>
      <c r="AQ6" s="7">
        <v>0</v>
      </c>
      <c r="AR6" s="7">
        <v>0</v>
      </c>
      <c r="AS6" s="7">
        <v>0</v>
      </c>
      <c r="AT6" s="7">
        <v>0</v>
      </c>
      <c r="AU6" s="7">
        <v>0</v>
      </c>
      <c r="AV6" s="7">
        <v>0</v>
      </c>
      <c r="AW6" s="7">
        <v>0</v>
      </c>
      <c r="AX6" s="7">
        <v>0</v>
      </c>
      <c r="AY6" s="7">
        <v>0</v>
      </c>
      <c r="AZ6" s="7">
        <v>0</v>
      </c>
      <c r="BA6" s="7" t="s">
        <v>108</v>
      </c>
      <c r="BB6" s="7" t="s">
        <v>115</v>
      </c>
      <c r="BC6" s="33" t="s">
        <v>136</v>
      </c>
      <c r="BD6" s="25" t="s">
        <v>155</v>
      </c>
      <c r="BE6" s="45">
        <v>42055</v>
      </c>
      <c r="BF6" s="32"/>
      <c r="BG6" s="23">
        <v>0</v>
      </c>
      <c r="BH6" s="23">
        <v>0</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row>
    <row r="7" spans="1:96" ht="63.75" x14ac:dyDescent="0.2">
      <c r="A7" s="14">
        <v>5</v>
      </c>
      <c r="B7" s="15">
        <f t="shared" si="0"/>
        <v>4</v>
      </c>
      <c r="C7" s="443" t="s">
        <v>181</v>
      </c>
      <c r="D7" s="17" t="s">
        <v>248</v>
      </c>
      <c r="E7" s="25" t="s">
        <v>109</v>
      </c>
      <c r="F7" s="18">
        <v>4</v>
      </c>
      <c r="G7" s="438">
        <v>43004</v>
      </c>
      <c r="H7" s="438">
        <v>51048</v>
      </c>
      <c r="I7" s="28">
        <v>96.5</v>
      </c>
      <c r="J7" s="29" t="s">
        <v>182</v>
      </c>
      <c r="K7" s="29">
        <v>2</v>
      </c>
      <c r="L7" s="20"/>
      <c r="M7" s="20">
        <v>0</v>
      </c>
      <c r="N7" s="20">
        <v>0</v>
      </c>
      <c r="O7" s="21"/>
      <c r="P7" s="21"/>
      <c r="Q7" s="22" t="s">
        <v>270</v>
      </c>
      <c r="R7" s="23">
        <v>1</v>
      </c>
      <c r="S7" s="23">
        <v>1</v>
      </c>
      <c r="T7" s="23">
        <v>1</v>
      </c>
      <c r="U7" s="7">
        <v>0</v>
      </c>
      <c r="V7" s="7">
        <v>0</v>
      </c>
      <c r="W7" s="7">
        <v>0</v>
      </c>
      <c r="X7" s="7">
        <v>1</v>
      </c>
      <c r="Y7" s="7">
        <v>0</v>
      </c>
      <c r="Z7" s="7">
        <v>0</v>
      </c>
      <c r="AA7" s="7">
        <v>0</v>
      </c>
      <c r="AB7" s="7">
        <v>0</v>
      </c>
      <c r="AC7" s="7">
        <v>0</v>
      </c>
      <c r="AD7" s="7">
        <v>1</v>
      </c>
      <c r="AE7" s="7">
        <v>1</v>
      </c>
      <c r="AF7" s="7">
        <v>0</v>
      </c>
      <c r="AG7" s="7">
        <v>0</v>
      </c>
      <c r="AH7" s="7">
        <v>0</v>
      </c>
      <c r="AI7" s="7">
        <v>0</v>
      </c>
      <c r="AJ7" s="7">
        <v>0</v>
      </c>
      <c r="AK7" s="7">
        <v>1</v>
      </c>
      <c r="AL7" s="7">
        <v>0</v>
      </c>
      <c r="AM7" s="7">
        <v>0</v>
      </c>
      <c r="AN7" s="7">
        <v>0</v>
      </c>
      <c r="AO7" s="7">
        <v>1</v>
      </c>
      <c r="AP7" s="7">
        <v>0</v>
      </c>
      <c r="AQ7" s="7">
        <v>0</v>
      </c>
      <c r="AR7" s="7">
        <v>0</v>
      </c>
      <c r="AS7" s="7">
        <v>0</v>
      </c>
      <c r="AT7" s="7">
        <v>0</v>
      </c>
      <c r="AU7" s="7">
        <v>0</v>
      </c>
      <c r="AV7" s="7">
        <v>0</v>
      </c>
      <c r="AW7" s="7">
        <v>0</v>
      </c>
      <c r="AX7" s="7">
        <v>0</v>
      </c>
      <c r="AY7" s="7">
        <v>0</v>
      </c>
      <c r="AZ7" s="7">
        <v>0</v>
      </c>
      <c r="BA7" s="7" t="s">
        <v>108</v>
      </c>
      <c r="BB7" s="7" t="s">
        <v>115</v>
      </c>
      <c r="BC7" s="33" t="s">
        <v>136</v>
      </c>
      <c r="BD7" s="25" t="s">
        <v>156</v>
      </c>
      <c r="BE7" s="45">
        <v>43004</v>
      </c>
      <c r="BF7" s="32"/>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23">
        <v>0</v>
      </c>
    </row>
    <row r="8" spans="1:96" ht="51" x14ac:dyDescent="0.2">
      <c r="A8" s="14">
        <v>5</v>
      </c>
      <c r="B8" s="15">
        <f t="shared" si="0"/>
        <v>5</v>
      </c>
      <c r="C8" s="443" t="s">
        <v>181</v>
      </c>
      <c r="D8" s="17" t="s">
        <v>248</v>
      </c>
      <c r="E8" s="25" t="s">
        <v>127</v>
      </c>
      <c r="F8" s="18">
        <v>19</v>
      </c>
      <c r="G8" s="438">
        <v>44109</v>
      </c>
      <c r="H8" s="438">
        <v>51048</v>
      </c>
      <c r="I8" s="28">
        <v>96.5</v>
      </c>
      <c r="J8" s="29" t="s">
        <v>182</v>
      </c>
      <c r="K8" s="29">
        <v>2</v>
      </c>
      <c r="L8" s="20"/>
      <c r="M8" s="20">
        <v>0</v>
      </c>
      <c r="N8" s="20">
        <v>0</v>
      </c>
      <c r="O8" s="21"/>
      <c r="P8" s="21"/>
      <c r="Q8" s="22" t="s">
        <v>128</v>
      </c>
      <c r="R8" s="23">
        <v>0</v>
      </c>
      <c r="S8" s="23">
        <v>0</v>
      </c>
      <c r="T8" s="23">
        <v>0</v>
      </c>
      <c r="U8" s="7">
        <v>1</v>
      </c>
      <c r="V8" s="7">
        <v>1</v>
      </c>
      <c r="W8" s="7">
        <v>0</v>
      </c>
      <c r="X8" s="7">
        <v>1</v>
      </c>
      <c r="Y8" s="7">
        <v>0</v>
      </c>
      <c r="Z8" s="7">
        <v>0</v>
      </c>
      <c r="AA8" s="7">
        <v>0</v>
      </c>
      <c r="AB8" s="7">
        <v>0</v>
      </c>
      <c r="AC8" s="7">
        <v>0</v>
      </c>
      <c r="AD8" s="7">
        <v>1</v>
      </c>
      <c r="AE8" s="7">
        <v>0</v>
      </c>
      <c r="AF8" s="7">
        <v>0</v>
      </c>
      <c r="AG8" s="7">
        <v>0</v>
      </c>
      <c r="AH8" s="7">
        <v>0</v>
      </c>
      <c r="AI8" s="7">
        <v>0</v>
      </c>
      <c r="AJ8" s="7">
        <v>0</v>
      </c>
      <c r="AK8" s="7">
        <v>0</v>
      </c>
      <c r="AL8" s="7">
        <v>1</v>
      </c>
      <c r="AM8" s="7">
        <v>0</v>
      </c>
      <c r="AN8" s="7">
        <v>0</v>
      </c>
      <c r="AO8" s="7">
        <v>0</v>
      </c>
      <c r="AP8" s="7">
        <v>0</v>
      </c>
      <c r="AQ8" s="7">
        <v>1</v>
      </c>
      <c r="AR8" s="7">
        <v>1</v>
      </c>
      <c r="AS8" s="7">
        <v>0</v>
      </c>
      <c r="AT8" s="7">
        <v>0</v>
      </c>
      <c r="AU8" s="7">
        <v>0</v>
      </c>
      <c r="AV8" s="7">
        <v>0</v>
      </c>
      <c r="AW8" s="7">
        <v>0</v>
      </c>
      <c r="AX8" s="7">
        <v>0</v>
      </c>
      <c r="AY8" s="7">
        <v>0</v>
      </c>
      <c r="AZ8" s="7">
        <v>0</v>
      </c>
      <c r="BA8" s="7" t="s">
        <v>108</v>
      </c>
      <c r="BB8" s="7" t="s">
        <v>115</v>
      </c>
      <c r="BC8" s="33" t="s">
        <v>140</v>
      </c>
      <c r="BD8" s="25" t="s">
        <v>157</v>
      </c>
      <c r="BE8" s="45">
        <v>44109</v>
      </c>
      <c r="BF8" s="32"/>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c r="CR8" s="23">
        <v>0</v>
      </c>
    </row>
    <row r="9" spans="1:96" s="55" customFormat="1" x14ac:dyDescent="0.2">
      <c r="F9" s="56"/>
      <c r="G9" s="439"/>
      <c r="H9" s="439"/>
      <c r="I9" s="56"/>
      <c r="L9" s="57"/>
      <c r="M9" s="58">
        <f>SUM(M3:M8)</f>
        <v>0</v>
      </c>
      <c r="N9" s="58">
        <f>SUM(N3:N8)</f>
        <v>0</v>
      </c>
      <c r="O9" s="59">
        <f>SUM(O4:O8)</f>
        <v>0</v>
      </c>
      <c r="P9" s="59">
        <f>SUM(P4:P8)</f>
        <v>0</v>
      </c>
      <c r="Q9" s="60"/>
      <c r="R9" s="59">
        <f>SUM(R3:R8)</f>
        <v>3</v>
      </c>
      <c r="S9" s="59">
        <f t="shared" ref="S9:AZ9" si="1">SUM(S3:S8)</f>
        <v>2</v>
      </c>
      <c r="T9" s="59">
        <f t="shared" si="1"/>
        <v>1</v>
      </c>
      <c r="U9" s="59">
        <f t="shared" si="1"/>
        <v>1</v>
      </c>
      <c r="V9" s="59">
        <f t="shared" si="1"/>
        <v>1</v>
      </c>
      <c r="W9" s="59">
        <f t="shared" si="1"/>
        <v>0</v>
      </c>
      <c r="X9" s="59">
        <f t="shared" si="1"/>
        <v>5</v>
      </c>
      <c r="Y9" s="59">
        <f t="shared" si="1"/>
        <v>0</v>
      </c>
      <c r="Z9" s="59">
        <f t="shared" si="1"/>
        <v>0</v>
      </c>
      <c r="AA9" s="59">
        <f t="shared" si="1"/>
        <v>0</v>
      </c>
      <c r="AB9" s="59">
        <f t="shared" si="1"/>
        <v>0</v>
      </c>
      <c r="AC9" s="59">
        <f t="shared" si="1"/>
        <v>1</v>
      </c>
      <c r="AD9" s="59">
        <f t="shared" si="1"/>
        <v>5</v>
      </c>
      <c r="AE9" s="59">
        <f t="shared" si="1"/>
        <v>1</v>
      </c>
      <c r="AF9" s="59">
        <f t="shared" si="1"/>
        <v>0</v>
      </c>
      <c r="AG9" s="59">
        <f t="shared" si="1"/>
        <v>0</v>
      </c>
      <c r="AH9" s="59">
        <f t="shared" si="1"/>
        <v>1</v>
      </c>
      <c r="AI9" s="59">
        <f t="shared" si="1"/>
        <v>0</v>
      </c>
      <c r="AJ9" s="59">
        <f t="shared" si="1"/>
        <v>0</v>
      </c>
      <c r="AK9" s="59">
        <f t="shared" si="1"/>
        <v>4</v>
      </c>
      <c r="AL9" s="59">
        <f t="shared" si="1"/>
        <v>1</v>
      </c>
      <c r="AM9" s="59">
        <f t="shared" si="1"/>
        <v>2</v>
      </c>
      <c r="AN9" s="59">
        <f t="shared" si="1"/>
        <v>1</v>
      </c>
      <c r="AO9" s="59">
        <f t="shared" si="1"/>
        <v>1</v>
      </c>
      <c r="AP9" s="59">
        <f t="shared" si="1"/>
        <v>0</v>
      </c>
      <c r="AQ9" s="59">
        <f t="shared" si="1"/>
        <v>1</v>
      </c>
      <c r="AR9" s="59">
        <f t="shared" si="1"/>
        <v>1</v>
      </c>
      <c r="AS9" s="59">
        <f t="shared" si="1"/>
        <v>0</v>
      </c>
      <c r="AT9" s="59">
        <f t="shared" si="1"/>
        <v>0</v>
      </c>
      <c r="AU9" s="59">
        <f t="shared" si="1"/>
        <v>0</v>
      </c>
      <c r="AV9" s="59">
        <f t="shared" si="1"/>
        <v>0</v>
      </c>
      <c r="AW9" s="59">
        <f t="shared" si="1"/>
        <v>0</v>
      </c>
      <c r="AX9" s="59">
        <f t="shared" si="1"/>
        <v>0</v>
      </c>
      <c r="AY9" s="59">
        <f t="shared" si="1"/>
        <v>0</v>
      </c>
      <c r="AZ9" s="59">
        <f t="shared" si="1"/>
        <v>0</v>
      </c>
      <c r="BC9" s="446"/>
      <c r="BE9" s="61"/>
      <c r="BF9" s="62"/>
      <c r="BG9" s="59">
        <f t="shared" ref="BG9:CR9" si="2">SUM(BG3:BG8)</f>
        <v>0</v>
      </c>
      <c r="BH9" s="59">
        <f t="shared" si="2"/>
        <v>0</v>
      </c>
      <c r="BI9" s="59">
        <f t="shared" si="2"/>
        <v>0</v>
      </c>
      <c r="BJ9" s="59">
        <f t="shared" si="2"/>
        <v>0</v>
      </c>
      <c r="BK9" s="59">
        <f t="shared" si="2"/>
        <v>0</v>
      </c>
      <c r="BL9" s="59">
        <f t="shared" si="2"/>
        <v>0</v>
      </c>
      <c r="BM9" s="59">
        <f t="shared" si="2"/>
        <v>0</v>
      </c>
      <c r="BN9" s="59">
        <f t="shared" si="2"/>
        <v>0</v>
      </c>
      <c r="BO9" s="59">
        <f t="shared" si="2"/>
        <v>0</v>
      </c>
      <c r="BP9" s="59">
        <f t="shared" si="2"/>
        <v>0</v>
      </c>
      <c r="BQ9" s="59">
        <f t="shared" si="2"/>
        <v>0</v>
      </c>
      <c r="BR9" s="59">
        <f t="shared" si="2"/>
        <v>0</v>
      </c>
      <c r="BS9" s="59">
        <f t="shared" si="2"/>
        <v>0</v>
      </c>
      <c r="BT9" s="59">
        <f t="shared" si="2"/>
        <v>0</v>
      </c>
      <c r="BU9" s="59">
        <f t="shared" si="2"/>
        <v>0</v>
      </c>
      <c r="BV9" s="59">
        <f t="shared" si="2"/>
        <v>0</v>
      </c>
      <c r="BW9" s="59">
        <f t="shared" si="2"/>
        <v>0</v>
      </c>
      <c r="BX9" s="59">
        <f t="shared" si="2"/>
        <v>0</v>
      </c>
      <c r="BY9" s="59">
        <f t="shared" si="2"/>
        <v>0</v>
      </c>
      <c r="BZ9" s="59">
        <f t="shared" si="2"/>
        <v>0</v>
      </c>
      <c r="CA9" s="59">
        <f t="shared" si="2"/>
        <v>0</v>
      </c>
      <c r="CB9" s="59">
        <f t="shared" si="2"/>
        <v>0</v>
      </c>
      <c r="CC9" s="59">
        <f t="shared" si="2"/>
        <v>0</v>
      </c>
      <c r="CD9" s="59">
        <f t="shared" si="2"/>
        <v>0</v>
      </c>
      <c r="CE9" s="59">
        <f t="shared" si="2"/>
        <v>0</v>
      </c>
      <c r="CF9" s="59">
        <f t="shared" si="2"/>
        <v>0</v>
      </c>
      <c r="CG9" s="59">
        <f t="shared" si="2"/>
        <v>0</v>
      </c>
      <c r="CH9" s="59">
        <f t="shared" si="2"/>
        <v>0</v>
      </c>
      <c r="CI9" s="59">
        <f t="shared" si="2"/>
        <v>0</v>
      </c>
      <c r="CJ9" s="59">
        <f t="shared" si="2"/>
        <v>0</v>
      </c>
      <c r="CK9" s="59">
        <f t="shared" si="2"/>
        <v>0</v>
      </c>
      <c r="CL9" s="59">
        <f t="shared" si="2"/>
        <v>0</v>
      </c>
      <c r="CM9" s="59">
        <f t="shared" si="2"/>
        <v>0</v>
      </c>
      <c r="CN9" s="59">
        <f t="shared" si="2"/>
        <v>0</v>
      </c>
      <c r="CO9" s="59">
        <f t="shared" si="2"/>
        <v>0</v>
      </c>
      <c r="CP9" s="59">
        <f t="shared" si="2"/>
        <v>0</v>
      </c>
      <c r="CQ9" s="59">
        <f t="shared" si="2"/>
        <v>0</v>
      </c>
      <c r="CR9" s="59">
        <f t="shared" si="2"/>
        <v>0</v>
      </c>
    </row>
  </sheetData>
  <mergeCells count="20">
    <mergeCell ref="CL1:CR1"/>
    <mergeCell ref="BS1:BT1"/>
    <mergeCell ref="BU1:BV1"/>
    <mergeCell ref="BW1:BY1"/>
    <mergeCell ref="BZ1:CA1"/>
    <mergeCell ref="CB1:CD1"/>
    <mergeCell ref="CF1:CK1"/>
    <mergeCell ref="O3:P3"/>
    <mergeCell ref="BP1:BR1"/>
    <mergeCell ref="A1:K1"/>
    <mergeCell ref="M1:N1"/>
    <mergeCell ref="O1:P1"/>
    <mergeCell ref="R1:AB1"/>
    <mergeCell ref="AC1:AH1"/>
    <mergeCell ref="AI1:AJ1"/>
    <mergeCell ref="AS1:BC1"/>
    <mergeCell ref="AK1:AL1"/>
    <mergeCell ref="AM1:AR1"/>
    <mergeCell ref="BG1:BH1"/>
    <mergeCell ref="BI1:BN1"/>
  </mergeCells>
  <conditionalFormatting sqref="BE3:BF8">
    <cfRule type="cellIs" dxfId="14" priority="16" operator="between">
      <formula>#REF!</formula>
      <formula>#REF!</formula>
    </cfRule>
    <cfRule type="cellIs" dxfId="13" priority="17" operator="between">
      <formula>#REF!</formula>
      <formula>#REF!</formula>
    </cfRule>
    <cfRule type="cellIs" dxfId="12" priority="18" operator="between">
      <formula>#REF!</formula>
      <formula>#REF!</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DABE8-9433-4E48-85D5-DA01CC6E3352}">
  <dimension ref="A1:CR15"/>
  <sheetViews>
    <sheetView showGridLines="0" topLeftCell="Q1" zoomScale="90" zoomScaleNormal="90" workbookViewId="0">
      <pane ySplit="2" topLeftCell="A3" activePane="bottomLeft" state="frozen"/>
      <selection pane="bottomLeft" activeCell="A2" sqref="A1:BC2"/>
    </sheetView>
  </sheetViews>
  <sheetFormatPr baseColWidth="10" defaultRowHeight="12.75" x14ac:dyDescent="0.2"/>
  <cols>
    <col min="1" max="1" width="3.28515625" style="8" customWidth="1"/>
    <col min="2" max="2" width="4" style="8" customWidth="1"/>
    <col min="3" max="3" width="11.7109375" style="8" customWidth="1"/>
    <col min="4" max="4" width="11.140625" style="8" customWidth="1"/>
    <col min="5" max="5" width="9.42578125" style="8" customWidth="1"/>
    <col min="6" max="6" width="4.42578125" style="34" customWidth="1"/>
    <col min="7" max="7" width="8.7109375" style="440" customWidth="1"/>
    <col min="8" max="8" width="8.5703125" style="440" customWidth="1"/>
    <col min="9" max="9" width="4.85546875" style="34" customWidth="1"/>
    <col min="10" max="10" width="4.85546875" style="8" customWidth="1"/>
    <col min="11" max="11" width="4.5703125" style="8" customWidth="1"/>
    <col min="12" max="12" width="18.42578125" style="35" customWidth="1"/>
    <col min="13" max="13" width="14.85546875" style="35" customWidth="1"/>
    <col min="14" max="14" width="8.42578125" style="35" customWidth="1"/>
    <col min="15" max="16" width="5" style="38" customWidth="1"/>
    <col min="17" max="17" width="80.140625" style="36" customWidth="1"/>
    <col min="18" max="18" width="5.42578125" style="8" customWidth="1"/>
    <col min="19" max="25" width="4.42578125" style="8" customWidth="1"/>
    <col min="26" max="26" width="6.140625" style="8" customWidth="1"/>
    <col min="27" max="52" width="4.42578125" style="8" customWidth="1"/>
    <col min="53" max="53" width="6" style="8" customWidth="1"/>
    <col min="54" max="54" width="7.140625" style="8" customWidth="1"/>
    <col min="55" max="55" width="8.42578125" style="447"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4"/>
      <c r="BB1" s="474"/>
      <c r="BC1" s="475"/>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147" customHeight="1"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39" t="s">
        <v>22</v>
      </c>
      <c r="BE2" s="40" t="s">
        <v>68</v>
      </c>
      <c r="BF2" s="40" t="s">
        <v>69</v>
      </c>
      <c r="BG2" s="39" t="s">
        <v>70</v>
      </c>
      <c r="BH2" s="39" t="s">
        <v>71</v>
      </c>
      <c r="BI2" s="39" t="s">
        <v>72</v>
      </c>
      <c r="BJ2" s="39" t="s">
        <v>73</v>
      </c>
      <c r="BK2" s="39" t="s">
        <v>74</v>
      </c>
      <c r="BL2" s="39" t="s">
        <v>75</v>
      </c>
      <c r="BM2" s="39" t="s">
        <v>76</v>
      </c>
      <c r="BN2" s="39" t="s">
        <v>77</v>
      </c>
      <c r="BO2" s="39" t="s">
        <v>78</v>
      </c>
      <c r="BP2" s="39" t="s">
        <v>79</v>
      </c>
      <c r="BQ2" s="39" t="s">
        <v>80</v>
      </c>
      <c r="BR2" s="39" t="s">
        <v>81</v>
      </c>
      <c r="BS2" s="39" t="s">
        <v>82</v>
      </c>
      <c r="BT2" s="39" t="s">
        <v>83</v>
      </c>
      <c r="BU2" s="39" t="s">
        <v>84</v>
      </c>
      <c r="BV2" s="39" t="s">
        <v>85</v>
      </c>
      <c r="BW2" s="39" t="s">
        <v>86</v>
      </c>
      <c r="BX2" s="39" t="s">
        <v>87</v>
      </c>
      <c r="BY2" s="39" t="s">
        <v>88</v>
      </c>
      <c r="BZ2" s="39" t="s">
        <v>89</v>
      </c>
      <c r="CA2" s="39" t="s">
        <v>90</v>
      </c>
      <c r="CB2" s="39" t="s">
        <v>91</v>
      </c>
      <c r="CC2" s="39" t="s">
        <v>92</v>
      </c>
      <c r="CD2" s="39" t="s">
        <v>93</v>
      </c>
      <c r="CE2" s="39" t="s">
        <v>94</v>
      </c>
      <c r="CF2" s="39" t="s">
        <v>95</v>
      </c>
      <c r="CG2" s="39" t="s">
        <v>96</v>
      </c>
      <c r="CH2" s="39" t="s">
        <v>97</v>
      </c>
      <c r="CI2" s="39" t="s">
        <v>98</v>
      </c>
      <c r="CJ2" s="39" t="s">
        <v>99</v>
      </c>
      <c r="CK2" s="39" t="s">
        <v>100</v>
      </c>
      <c r="CL2" s="39" t="s">
        <v>101</v>
      </c>
      <c r="CM2" s="39" t="s">
        <v>102</v>
      </c>
      <c r="CN2" s="39" t="s">
        <v>103</v>
      </c>
      <c r="CO2" s="39" t="s">
        <v>104</v>
      </c>
      <c r="CP2" s="39" t="s">
        <v>105</v>
      </c>
      <c r="CQ2" s="39" t="s">
        <v>106</v>
      </c>
      <c r="CR2" s="39" t="s">
        <v>107</v>
      </c>
    </row>
    <row r="3" spans="1:96" ht="43.5" customHeight="1" x14ac:dyDescent="0.2">
      <c r="A3" s="14">
        <v>4</v>
      </c>
      <c r="B3" s="15">
        <v>0</v>
      </c>
      <c r="C3" s="443" t="s">
        <v>1076</v>
      </c>
      <c r="D3" s="17" t="s">
        <v>248</v>
      </c>
      <c r="E3" s="17" t="s">
        <v>134</v>
      </c>
      <c r="F3" s="18">
        <v>0</v>
      </c>
      <c r="G3" s="438">
        <v>41892</v>
      </c>
      <c r="H3" s="438">
        <v>51048</v>
      </c>
      <c r="I3" s="28">
        <v>146</v>
      </c>
      <c r="J3" s="29" t="s">
        <v>182</v>
      </c>
      <c r="K3" s="29">
        <v>4</v>
      </c>
      <c r="L3" s="20">
        <v>1869330678417</v>
      </c>
      <c r="M3" s="20"/>
      <c r="N3" s="20"/>
      <c r="O3" s="31">
        <v>9000</v>
      </c>
      <c r="P3" s="31"/>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t="s">
        <v>108</v>
      </c>
      <c r="BB3" s="7">
        <v>0</v>
      </c>
      <c r="BC3" s="33" t="s">
        <v>136</v>
      </c>
      <c r="BD3" s="25" t="s">
        <v>134</v>
      </c>
      <c r="BE3" s="45">
        <v>41892</v>
      </c>
      <c r="BF3" s="32">
        <v>51048</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43.5" customHeight="1" x14ac:dyDescent="0.2">
      <c r="A4" s="14">
        <v>4</v>
      </c>
      <c r="B4" s="15">
        <f t="shared" ref="B4:B14" si="0">+B3+1</f>
        <v>1</v>
      </c>
      <c r="C4" s="443" t="s">
        <v>1076</v>
      </c>
      <c r="D4" s="17" t="s">
        <v>248</v>
      </c>
      <c r="E4" s="25" t="s">
        <v>109</v>
      </c>
      <c r="F4" s="18">
        <v>1</v>
      </c>
      <c r="G4" s="438">
        <v>41942</v>
      </c>
      <c r="H4" s="438">
        <v>51048</v>
      </c>
      <c r="I4" s="28">
        <v>146</v>
      </c>
      <c r="J4" s="29" t="s">
        <v>182</v>
      </c>
      <c r="K4" s="29">
        <v>4</v>
      </c>
      <c r="L4" s="20"/>
      <c r="M4" s="20">
        <v>0</v>
      </c>
      <c r="N4" s="20">
        <v>0</v>
      </c>
      <c r="O4" s="21"/>
      <c r="P4" s="21"/>
      <c r="Q4" s="22" t="s">
        <v>186</v>
      </c>
      <c r="R4" s="21">
        <v>1</v>
      </c>
      <c r="S4" s="23">
        <v>0</v>
      </c>
      <c r="T4" s="23">
        <v>0</v>
      </c>
      <c r="U4" s="7">
        <v>0</v>
      </c>
      <c r="V4" s="7">
        <v>0</v>
      </c>
      <c r="W4" s="7">
        <v>0</v>
      </c>
      <c r="X4" s="7">
        <v>1</v>
      </c>
      <c r="Y4" s="7">
        <v>0</v>
      </c>
      <c r="Z4" s="7">
        <v>0</v>
      </c>
      <c r="AA4" s="7">
        <v>0</v>
      </c>
      <c r="AB4" s="7">
        <v>0</v>
      </c>
      <c r="AC4" s="7">
        <v>0</v>
      </c>
      <c r="AD4" s="7">
        <v>1</v>
      </c>
      <c r="AE4" s="7">
        <v>0</v>
      </c>
      <c r="AF4" s="7">
        <v>0</v>
      </c>
      <c r="AG4" s="7">
        <v>0</v>
      </c>
      <c r="AH4" s="7">
        <v>0</v>
      </c>
      <c r="AI4" s="7">
        <v>0</v>
      </c>
      <c r="AJ4" s="7">
        <v>0</v>
      </c>
      <c r="AK4" s="7">
        <v>1</v>
      </c>
      <c r="AL4" s="7">
        <v>0</v>
      </c>
      <c r="AM4" s="7">
        <v>1</v>
      </c>
      <c r="AN4" s="7">
        <v>0</v>
      </c>
      <c r="AO4" s="7">
        <v>0</v>
      </c>
      <c r="AP4" s="7">
        <v>0</v>
      </c>
      <c r="AQ4" s="7">
        <v>0</v>
      </c>
      <c r="AR4" s="7">
        <v>0</v>
      </c>
      <c r="AS4" s="7">
        <v>0</v>
      </c>
      <c r="AT4" s="7">
        <v>0</v>
      </c>
      <c r="AU4" s="7">
        <v>0</v>
      </c>
      <c r="AV4" s="7">
        <v>0</v>
      </c>
      <c r="AW4" s="7">
        <v>0</v>
      </c>
      <c r="AX4" s="7">
        <v>0</v>
      </c>
      <c r="AY4" s="7">
        <v>0</v>
      </c>
      <c r="AZ4" s="7">
        <v>0</v>
      </c>
      <c r="BA4" s="7" t="s">
        <v>108</v>
      </c>
      <c r="BB4" s="7" t="s">
        <v>135</v>
      </c>
      <c r="BC4" s="33" t="s">
        <v>136</v>
      </c>
      <c r="BD4" s="25" t="s">
        <v>151</v>
      </c>
      <c r="BE4" s="45">
        <v>41942</v>
      </c>
      <c r="BF4" s="32"/>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43.5" customHeight="1" x14ac:dyDescent="0.2">
      <c r="A5" s="14">
        <v>4</v>
      </c>
      <c r="B5" s="15">
        <f t="shared" si="0"/>
        <v>2</v>
      </c>
      <c r="C5" s="443" t="s">
        <v>1076</v>
      </c>
      <c r="D5" s="17" t="s">
        <v>248</v>
      </c>
      <c r="E5" s="25" t="s">
        <v>109</v>
      </c>
      <c r="F5" s="18">
        <v>2</v>
      </c>
      <c r="G5" s="438">
        <v>41982</v>
      </c>
      <c r="H5" s="438">
        <v>51048</v>
      </c>
      <c r="I5" s="28">
        <v>146</v>
      </c>
      <c r="J5" s="29" t="s">
        <v>182</v>
      </c>
      <c r="K5" s="29">
        <v>4</v>
      </c>
      <c r="L5" s="20"/>
      <c r="M5" s="20">
        <v>0</v>
      </c>
      <c r="N5" s="20">
        <v>0</v>
      </c>
      <c r="O5" s="21"/>
      <c r="P5" s="21"/>
      <c r="Q5" s="22" t="s">
        <v>187</v>
      </c>
      <c r="R5" s="23">
        <v>1</v>
      </c>
      <c r="S5" s="23">
        <v>0</v>
      </c>
      <c r="T5" s="23">
        <v>0</v>
      </c>
      <c r="U5" s="7">
        <v>0</v>
      </c>
      <c r="V5" s="7">
        <v>0</v>
      </c>
      <c r="W5" s="7">
        <v>0</v>
      </c>
      <c r="X5" s="7">
        <v>1</v>
      </c>
      <c r="Y5" s="7">
        <v>0</v>
      </c>
      <c r="Z5" s="7">
        <v>0</v>
      </c>
      <c r="AA5" s="7">
        <v>0</v>
      </c>
      <c r="AB5" s="7">
        <v>0</v>
      </c>
      <c r="AC5" s="7">
        <v>0</v>
      </c>
      <c r="AD5" s="7">
        <v>1</v>
      </c>
      <c r="AE5" s="7">
        <v>0</v>
      </c>
      <c r="AF5" s="7">
        <v>0</v>
      </c>
      <c r="AG5" s="7">
        <v>0</v>
      </c>
      <c r="AH5" s="7">
        <v>0</v>
      </c>
      <c r="AI5" s="7">
        <v>0</v>
      </c>
      <c r="AJ5" s="7">
        <v>0</v>
      </c>
      <c r="AK5" s="7">
        <v>1</v>
      </c>
      <c r="AL5" s="7">
        <v>0</v>
      </c>
      <c r="AM5" s="7">
        <v>1</v>
      </c>
      <c r="AN5" s="7">
        <v>0</v>
      </c>
      <c r="AO5" s="7">
        <v>0</v>
      </c>
      <c r="AP5" s="7">
        <v>0</v>
      </c>
      <c r="AQ5" s="7">
        <v>0</v>
      </c>
      <c r="AR5" s="7">
        <v>0</v>
      </c>
      <c r="AS5" s="7">
        <v>0</v>
      </c>
      <c r="AT5" s="7">
        <v>0</v>
      </c>
      <c r="AU5" s="7">
        <v>0</v>
      </c>
      <c r="AV5" s="7">
        <v>0</v>
      </c>
      <c r="AW5" s="7">
        <v>0</v>
      </c>
      <c r="AX5" s="7">
        <v>0</v>
      </c>
      <c r="AY5" s="7">
        <v>0</v>
      </c>
      <c r="AZ5" s="7">
        <v>0</v>
      </c>
      <c r="BA5" s="7" t="s">
        <v>108</v>
      </c>
      <c r="BB5" s="7" t="s">
        <v>115</v>
      </c>
      <c r="BC5" s="33" t="s">
        <v>136</v>
      </c>
      <c r="BD5" s="25" t="s">
        <v>153</v>
      </c>
      <c r="BE5" s="45">
        <v>41982</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43.5" customHeight="1" x14ac:dyDescent="0.2">
      <c r="A6" s="14">
        <v>4</v>
      </c>
      <c r="B6" s="15">
        <f t="shared" si="0"/>
        <v>3</v>
      </c>
      <c r="C6" s="443" t="s">
        <v>1076</v>
      </c>
      <c r="D6" s="17" t="s">
        <v>248</v>
      </c>
      <c r="E6" s="25" t="s">
        <v>109</v>
      </c>
      <c r="F6" s="18">
        <v>3</v>
      </c>
      <c r="G6" s="438">
        <v>42027</v>
      </c>
      <c r="H6" s="438">
        <v>51048</v>
      </c>
      <c r="I6" s="28">
        <v>146</v>
      </c>
      <c r="J6" s="29" t="s">
        <v>182</v>
      </c>
      <c r="K6" s="29">
        <v>4</v>
      </c>
      <c r="L6" s="20"/>
      <c r="M6" s="20">
        <v>0</v>
      </c>
      <c r="N6" s="20">
        <v>0</v>
      </c>
      <c r="O6" s="21"/>
      <c r="P6" s="21"/>
      <c r="Q6" s="22" t="s">
        <v>188</v>
      </c>
      <c r="R6" s="23">
        <v>1</v>
      </c>
      <c r="S6" s="23">
        <v>0</v>
      </c>
      <c r="T6" s="23">
        <v>0</v>
      </c>
      <c r="U6" s="7">
        <v>0</v>
      </c>
      <c r="V6" s="7">
        <v>0</v>
      </c>
      <c r="W6" s="7">
        <v>0</v>
      </c>
      <c r="X6" s="7">
        <v>0</v>
      </c>
      <c r="Y6" s="7">
        <v>0</v>
      </c>
      <c r="Z6" s="7">
        <v>0</v>
      </c>
      <c r="AA6" s="7">
        <v>0</v>
      </c>
      <c r="AB6" s="7">
        <v>0</v>
      </c>
      <c r="AC6" s="7">
        <v>0</v>
      </c>
      <c r="AD6" s="7">
        <v>1</v>
      </c>
      <c r="AE6" s="7">
        <v>0</v>
      </c>
      <c r="AF6" s="7">
        <v>0</v>
      </c>
      <c r="AG6" s="7">
        <v>0</v>
      </c>
      <c r="AH6" s="7">
        <v>0</v>
      </c>
      <c r="AI6" s="7">
        <v>0</v>
      </c>
      <c r="AJ6" s="7">
        <v>0</v>
      </c>
      <c r="AK6" s="7">
        <v>1</v>
      </c>
      <c r="AL6" s="7">
        <v>0</v>
      </c>
      <c r="AM6" s="7">
        <v>1</v>
      </c>
      <c r="AN6" s="7">
        <v>0</v>
      </c>
      <c r="AO6" s="7">
        <v>0</v>
      </c>
      <c r="AP6" s="7">
        <v>0</v>
      </c>
      <c r="AQ6" s="7">
        <v>0</v>
      </c>
      <c r="AR6" s="7">
        <v>0</v>
      </c>
      <c r="AS6" s="7">
        <v>0</v>
      </c>
      <c r="AT6" s="7">
        <v>0</v>
      </c>
      <c r="AU6" s="7">
        <v>0</v>
      </c>
      <c r="AV6" s="7">
        <v>0</v>
      </c>
      <c r="AW6" s="7">
        <v>0</v>
      </c>
      <c r="AX6" s="7">
        <v>0</v>
      </c>
      <c r="AY6" s="7">
        <v>0</v>
      </c>
      <c r="AZ6" s="7">
        <v>0</v>
      </c>
      <c r="BA6" s="7" t="s">
        <v>108</v>
      </c>
      <c r="BB6" s="7" t="s">
        <v>115</v>
      </c>
      <c r="BC6" s="33" t="s">
        <v>136</v>
      </c>
      <c r="BD6" s="25" t="s">
        <v>155</v>
      </c>
      <c r="BE6" s="45">
        <v>42027</v>
      </c>
      <c r="BF6" s="32"/>
      <c r="BG6" s="23">
        <v>0</v>
      </c>
      <c r="BH6" s="23">
        <v>0</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row>
    <row r="7" spans="1:96" ht="43.5" customHeight="1" x14ac:dyDescent="0.2">
      <c r="A7" s="14">
        <v>4</v>
      </c>
      <c r="B7" s="15">
        <f t="shared" si="0"/>
        <v>4</v>
      </c>
      <c r="C7" s="443" t="s">
        <v>1076</v>
      </c>
      <c r="D7" s="17" t="s">
        <v>248</v>
      </c>
      <c r="E7" s="25" t="s">
        <v>109</v>
      </c>
      <c r="F7" s="18">
        <v>4</v>
      </c>
      <c r="G7" s="438">
        <v>42053</v>
      </c>
      <c r="H7" s="438">
        <v>51048</v>
      </c>
      <c r="I7" s="28">
        <v>146</v>
      </c>
      <c r="J7" s="29" t="s">
        <v>182</v>
      </c>
      <c r="K7" s="29">
        <v>4</v>
      </c>
      <c r="L7" s="20"/>
      <c r="M7" s="20">
        <v>0</v>
      </c>
      <c r="N7" s="20">
        <v>0</v>
      </c>
      <c r="O7" s="21"/>
      <c r="P7" s="21"/>
      <c r="Q7" s="22" t="s">
        <v>189</v>
      </c>
      <c r="R7" s="23">
        <v>0</v>
      </c>
      <c r="S7" s="23">
        <v>1</v>
      </c>
      <c r="T7" s="23">
        <v>0</v>
      </c>
      <c r="U7" s="7">
        <v>0</v>
      </c>
      <c r="V7" s="7">
        <v>0</v>
      </c>
      <c r="W7" s="7">
        <v>0</v>
      </c>
      <c r="X7" s="7">
        <v>1</v>
      </c>
      <c r="Y7" s="7">
        <v>0</v>
      </c>
      <c r="Z7" s="7">
        <v>0</v>
      </c>
      <c r="AA7" s="7">
        <v>0</v>
      </c>
      <c r="AB7" s="7">
        <v>0</v>
      </c>
      <c r="AC7" s="7">
        <v>1</v>
      </c>
      <c r="AD7" s="7">
        <v>0</v>
      </c>
      <c r="AE7" s="7">
        <v>0</v>
      </c>
      <c r="AF7" s="7">
        <v>0</v>
      </c>
      <c r="AG7" s="7">
        <v>0</v>
      </c>
      <c r="AH7" s="7">
        <v>0</v>
      </c>
      <c r="AI7" s="7">
        <v>0</v>
      </c>
      <c r="AJ7" s="7">
        <v>0</v>
      </c>
      <c r="AK7" s="7">
        <v>1</v>
      </c>
      <c r="AL7" s="7">
        <v>0</v>
      </c>
      <c r="AM7" s="7">
        <v>0</v>
      </c>
      <c r="AN7" s="7">
        <v>1</v>
      </c>
      <c r="AO7" s="7">
        <v>0</v>
      </c>
      <c r="AP7" s="7">
        <v>0</v>
      </c>
      <c r="AQ7" s="7">
        <v>0</v>
      </c>
      <c r="AR7" s="7">
        <v>0</v>
      </c>
      <c r="AS7" s="7">
        <v>0</v>
      </c>
      <c r="AT7" s="7">
        <v>0</v>
      </c>
      <c r="AU7" s="7">
        <v>0</v>
      </c>
      <c r="AV7" s="7">
        <v>0</v>
      </c>
      <c r="AW7" s="7">
        <v>0</v>
      </c>
      <c r="AX7" s="7">
        <v>0</v>
      </c>
      <c r="AY7" s="7">
        <v>0</v>
      </c>
      <c r="AZ7" s="7">
        <v>0</v>
      </c>
      <c r="BA7" s="7" t="s">
        <v>108</v>
      </c>
      <c r="BB7" s="7" t="s">
        <v>115</v>
      </c>
      <c r="BC7" s="33" t="s">
        <v>136</v>
      </c>
      <c r="BD7" s="25" t="s">
        <v>156</v>
      </c>
      <c r="BE7" s="45">
        <v>42053</v>
      </c>
      <c r="BF7" s="32"/>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23">
        <v>0</v>
      </c>
    </row>
    <row r="8" spans="1:96" ht="43.5" customHeight="1" x14ac:dyDescent="0.2">
      <c r="A8" s="14">
        <v>4</v>
      </c>
      <c r="B8" s="15">
        <f t="shared" si="0"/>
        <v>5</v>
      </c>
      <c r="C8" s="443" t="s">
        <v>1076</v>
      </c>
      <c r="D8" s="17" t="s">
        <v>248</v>
      </c>
      <c r="E8" s="25" t="s">
        <v>109</v>
      </c>
      <c r="F8" s="18">
        <v>5</v>
      </c>
      <c r="G8" s="438">
        <v>42069</v>
      </c>
      <c r="H8" s="438">
        <v>51048</v>
      </c>
      <c r="I8" s="28">
        <v>146</v>
      </c>
      <c r="J8" s="29" t="s">
        <v>182</v>
      </c>
      <c r="K8" s="29">
        <v>4</v>
      </c>
      <c r="L8" s="20"/>
      <c r="M8" s="20">
        <v>0</v>
      </c>
      <c r="N8" s="20">
        <v>0</v>
      </c>
      <c r="O8" s="21"/>
      <c r="P8" s="21"/>
      <c r="Q8" s="22" t="s">
        <v>190</v>
      </c>
      <c r="R8" s="23">
        <v>1</v>
      </c>
      <c r="S8" s="23">
        <v>0</v>
      </c>
      <c r="T8" s="23">
        <v>0</v>
      </c>
      <c r="U8" s="7">
        <v>0</v>
      </c>
      <c r="V8" s="7">
        <v>0</v>
      </c>
      <c r="W8" s="7">
        <v>0</v>
      </c>
      <c r="X8" s="7">
        <v>1</v>
      </c>
      <c r="Y8" s="7">
        <v>0</v>
      </c>
      <c r="Z8" s="7">
        <v>0</v>
      </c>
      <c r="AA8" s="7">
        <v>0</v>
      </c>
      <c r="AB8" s="7">
        <v>0</v>
      </c>
      <c r="AC8" s="7">
        <v>0</v>
      </c>
      <c r="AD8" s="7">
        <v>1</v>
      </c>
      <c r="AE8" s="7">
        <v>0</v>
      </c>
      <c r="AF8" s="7">
        <v>0</v>
      </c>
      <c r="AG8" s="7">
        <v>0</v>
      </c>
      <c r="AH8" s="7">
        <v>0</v>
      </c>
      <c r="AI8" s="7">
        <v>0</v>
      </c>
      <c r="AJ8" s="7">
        <v>0</v>
      </c>
      <c r="AK8" s="7">
        <v>1</v>
      </c>
      <c r="AL8" s="7">
        <v>0</v>
      </c>
      <c r="AM8" s="7">
        <v>1</v>
      </c>
      <c r="AN8" s="7">
        <v>0</v>
      </c>
      <c r="AO8" s="7">
        <v>0</v>
      </c>
      <c r="AP8" s="7">
        <v>0</v>
      </c>
      <c r="AQ8" s="7">
        <v>0</v>
      </c>
      <c r="AR8" s="7">
        <v>0</v>
      </c>
      <c r="AS8" s="7">
        <v>0</v>
      </c>
      <c r="AT8" s="7">
        <v>0</v>
      </c>
      <c r="AU8" s="7">
        <v>0</v>
      </c>
      <c r="AV8" s="7">
        <v>0</v>
      </c>
      <c r="AW8" s="7">
        <v>0</v>
      </c>
      <c r="AX8" s="7">
        <v>0</v>
      </c>
      <c r="AY8" s="7">
        <v>0</v>
      </c>
      <c r="AZ8" s="7">
        <v>0</v>
      </c>
      <c r="BA8" s="7" t="s">
        <v>108</v>
      </c>
      <c r="BB8" s="7" t="s">
        <v>115</v>
      </c>
      <c r="BC8" s="33" t="s">
        <v>136</v>
      </c>
      <c r="BD8" s="25" t="s">
        <v>158</v>
      </c>
      <c r="BE8" s="45">
        <v>42069</v>
      </c>
      <c r="BF8" s="32"/>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c r="CR8" s="23">
        <v>0</v>
      </c>
    </row>
    <row r="9" spans="1:96" ht="43.5" customHeight="1" x14ac:dyDescent="0.2">
      <c r="A9" s="14">
        <v>4</v>
      </c>
      <c r="B9" s="15">
        <f t="shared" si="0"/>
        <v>6</v>
      </c>
      <c r="C9" s="443" t="s">
        <v>1076</v>
      </c>
      <c r="D9" s="17" t="s">
        <v>248</v>
      </c>
      <c r="E9" s="25" t="s">
        <v>109</v>
      </c>
      <c r="F9" s="18">
        <v>6</v>
      </c>
      <c r="G9" s="438">
        <v>42418</v>
      </c>
      <c r="H9" s="438">
        <v>51048</v>
      </c>
      <c r="I9" s="28">
        <v>146</v>
      </c>
      <c r="J9" s="29" t="s">
        <v>182</v>
      </c>
      <c r="K9" s="29">
        <v>4</v>
      </c>
      <c r="L9" s="20"/>
      <c r="M9" s="20">
        <v>0</v>
      </c>
      <c r="N9" s="20">
        <v>0</v>
      </c>
      <c r="O9" s="21"/>
      <c r="P9" s="21"/>
      <c r="Q9" s="22" t="s">
        <v>264</v>
      </c>
      <c r="R9" s="23">
        <v>0</v>
      </c>
      <c r="S9" s="23">
        <v>0</v>
      </c>
      <c r="T9" s="23">
        <v>1</v>
      </c>
      <c r="U9" s="7">
        <v>0</v>
      </c>
      <c r="V9" s="7">
        <v>0</v>
      </c>
      <c r="W9" s="7">
        <v>0</v>
      </c>
      <c r="X9" s="7">
        <v>0</v>
      </c>
      <c r="Y9" s="7">
        <v>0</v>
      </c>
      <c r="Z9" s="7">
        <v>0</v>
      </c>
      <c r="AA9" s="7">
        <v>0</v>
      </c>
      <c r="AB9" s="7">
        <v>0</v>
      </c>
      <c r="AC9" s="7">
        <v>0</v>
      </c>
      <c r="AD9" s="7">
        <v>0</v>
      </c>
      <c r="AE9" s="7">
        <v>1</v>
      </c>
      <c r="AF9" s="7">
        <v>0</v>
      </c>
      <c r="AG9" s="7">
        <v>0</v>
      </c>
      <c r="AH9" s="7">
        <v>0</v>
      </c>
      <c r="AI9" s="7">
        <v>0</v>
      </c>
      <c r="AJ9" s="7">
        <v>0</v>
      </c>
      <c r="AK9" s="7">
        <v>1</v>
      </c>
      <c r="AL9" s="7">
        <v>0</v>
      </c>
      <c r="AM9" s="7">
        <v>0</v>
      </c>
      <c r="AN9" s="7">
        <v>0</v>
      </c>
      <c r="AO9" s="7">
        <v>1</v>
      </c>
      <c r="AP9" s="7">
        <v>0</v>
      </c>
      <c r="AQ9" s="7">
        <v>0</v>
      </c>
      <c r="AR9" s="7">
        <v>0</v>
      </c>
      <c r="AS9" s="7">
        <v>0</v>
      </c>
      <c r="AT9" s="7">
        <v>0</v>
      </c>
      <c r="AU9" s="7">
        <v>0</v>
      </c>
      <c r="AV9" s="7">
        <v>0</v>
      </c>
      <c r="AW9" s="7">
        <v>0</v>
      </c>
      <c r="AX9" s="7">
        <v>0</v>
      </c>
      <c r="AY9" s="7">
        <v>0</v>
      </c>
      <c r="AZ9" s="7">
        <v>0</v>
      </c>
      <c r="BA9" s="7" t="s">
        <v>108</v>
      </c>
      <c r="BB9" s="7" t="s">
        <v>271</v>
      </c>
      <c r="BC9" s="33" t="s">
        <v>136</v>
      </c>
      <c r="BD9" s="25" t="s">
        <v>159</v>
      </c>
      <c r="BE9" s="45">
        <v>42418</v>
      </c>
      <c r="BF9" s="32"/>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row>
    <row r="10" spans="1:96" ht="43.5" customHeight="1" x14ac:dyDescent="0.2">
      <c r="A10" s="14">
        <v>4</v>
      </c>
      <c r="B10" s="15">
        <f t="shared" si="0"/>
        <v>7</v>
      </c>
      <c r="C10" s="443" t="s">
        <v>1076</v>
      </c>
      <c r="D10" s="17" t="s">
        <v>248</v>
      </c>
      <c r="E10" s="25" t="s">
        <v>109</v>
      </c>
      <c r="F10" s="18">
        <v>7</v>
      </c>
      <c r="G10" s="438">
        <v>42926</v>
      </c>
      <c r="H10" s="438">
        <v>51048</v>
      </c>
      <c r="I10" s="28">
        <v>146</v>
      </c>
      <c r="J10" s="29" t="s">
        <v>182</v>
      </c>
      <c r="K10" s="29">
        <v>4</v>
      </c>
      <c r="L10" s="20"/>
      <c r="M10" s="20">
        <v>3510000000</v>
      </c>
      <c r="N10" s="20">
        <v>0</v>
      </c>
      <c r="O10" s="21"/>
      <c r="P10" s="21">
        <v>360</v>
      </c>
      <c r="Q10" s="22" t="s">
        <v>272</v>
      </c>
      <c r="R10" s="23">
        <v>1</v>
      </c>
      <c r="S10" s="23">
        <v>1</v>
      </c>
      <c r="T10" s="23">
        <v>0</v>
      </c>
      <c r="U10" s="7">
        <v>0</v>
      </c>
      <c r="V10" s="7">
        <v>1</v>
      </c>
      <c r="W10" s="7">
        <v>1</v>
      </c>
      <c r="X10" s="7">
        <v>1</v>
      </c>
      <c r="Y10" s="7">
        <v>0</v>
      </c>
      <c r="Z10" s="7">
        <v>0</v>
      </c>
      <c r="AA10" s="7">
        <v>1</v>
      </c>
      <c r="AB10" s="7">
        <v>0</v>
      </c>
      <c r="AC10" s="7">
        <v>1</v>
      </c>
      <c r="AD10" s="7">
        <v>0</v>
      </c>
      <c r="AE10" s="7">
        <v>0</v>
      </c>
      <c r="AF10" s="7">
        <v>1</v>
      </c>
      <c r="AG10" s="7">
        <v>0</v>
      </c>
      <c r="AH10" s="7">
        <v>1</v>
      </c>
      <c r="AI10" s="7">
        <v>0</v>
      </c>
      <c r="AJ10" s="7">
        <v>1</v>
      </c>
      <c r="AK10" s="7">
        <v>1</v>
      </c>
      <c r="AL10" s="7">
        <v>0</v>
      </c>
      <c r="AM10" s="7">
        <v>0</v>
      </c>
      <c r="AN10" s="7">
        <v>0</v>
      </c>
      <c r="AO10" s="7">
        <v>0</v>
      </c>
      <c r="AP10" s="7">
        <v>0</v>
      </c>
      <c r="AQ10" s="7">
        <v>1</v>
      </c>
      <c r="AR10" s="7">
        <v>0</v>
      </c>
      <c r="AS10" s="7">
        <v>1</v>
      </c>
      <c r="AT10" s="7">
        <v>0</v>
      </c>
      <c r="AU10" s="7">
        <v>0</v>
      </c>
      <c r="AV10" s="7">
        <v>0</v>
      </c>
      <c r="AW10" s="7">
        <v>0</v>
      </c>
      <c r="AX10" s="7">
        <v>0</v>
      </c>
      <c r="AY10" s="7">
        <v>0</v>
      </c>
      <c r="AZ10" s="7">
        <v>0</v>
      </c>
      <c r="BA10" s="7" t="s">
        <v>108</v>
      </c>
      <c r="BB10" s="7" t="s">
        <v>271</v>
      </c>
      <c r="BC10" s="33" t="s">
        <v>136</v>
      </c>
      <c r="BD10" s="25" t="s">
        <v>167</v>
      </c>
      <c r="BE10" s="45">
        <v>42926</v>
      </c>
      <c r="BF10" s="32"/>
      <c r="BG10" s="23">
        <v>0</v>
      </c>
      <c r="BH10" s="23">
        <v>0</v>
      </c>
      <c r="BI10" s="23">
        <v>0</v>
      </c>
      <c r="BJ10" s="23">
        <v>0</v>
      </c>
      <c r="BK10" s="23">
        <v>0</v>
      </c>
      <c r="BL10" s="23">
        <v>0</v>
      </c>
      <c r="BM10" s="23">
        <v>0</v>
      </c>
      <c r="BN10" s="23">
        <v>1</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row>
    <row r="11" spans="1:96" ht="43.5" customHeight="1" x14ac:dyDescent="0.2">
      <c r="A11" s="14">
        <v>4</v>
      </c>
      <c r="B11" s="15">
        <f t="shared" si="0"/>
        <v>8</v>
      </c>
      <c r="C11" s="443" t="s">
        <v>1076</v>
      </c>
      <c r="D11" s="17" t="s">
        <v>248</v>
      </c>
      <c r="E11" s="25" t="s">
        <v>109</v>
      </c>
      <c r="F11" s="18">
        <v>8</v>
      </c>
      <c r="G11" s="438">
        <v>44111</v>
      </c>
      <c r="H11" s="438">
        <v>51048</v>
      </c>
      <c r="I11" s="28">
        <v>146</v>
      </c>
      <c r="J11" s="29" t="s">
        <v>182</v>
      </c>
      <c r="K11" s="29">
        <v>4</v>
      </c>
      <c r="L11" s="20"/>
      <c r="M11" s="20">
        <v>0</v>
      </c>
      <c r="N11" s="20">
        <v>0</v>
      </c>
      <c r="O11" s="21"/>
      <c r="P11" s="21"/>
      <c r="Q11" s="22" t="s">
        <v>191</v>
      </c>
      <c r="R11" s="23">
        <v>1</v>
      </c>
      <c r="S11" s="23">
        <v>1</v>
      </c>
      <c r="T11" s="23">
        <v>0</v>
      </c>
      <c r="U11" s="7">
        <v>0</v>
      </c>
      <c r="V11" s="7">
        <v>0</v>
      </c>
      <c r="W11" s="7">
        <v>0</v>
      </c>
      <c r="X11" s="7">
        <v>0</v>
      </c>
      <c r="Y11" s="7">
        <v>0</v>
      </c>
      <c r="Z11" s="7">
        <v>0</v>
      </c>
      <c r="AA11" s="7">
        <v>0</v>
      </c>
      <c r="AB11" s="7">
        <v>0</v>
      </c>
      <c r="AC11" s="7">
        <v>0</v>
      </c>
      <c r="AD11" s="7">
        <v>1</v>
      </c>
      <c r="AE11" s="7">
        <v>0</v>
      </c>
      <c r="AF11" s="7">
        <v>0</v>
      </c>
      <c r="AG11" s="7">
        <v>0</v>
      </c>
      <c r="AH11" s="7">
        <v>0</v>
      </c>
      <c r="AI11" s="7">
        <v>0</v>
      </c>
      <c r="AJ11" s="7">
        <v>0</v>
      </c>
      <c r="AK11" s="7">
        <v>1</v>
      </c>
      <c r="AL11" s="7">
        <v>0</v>
      </c>
      <c r="AM11" s="7">
        <v>0</v>
      </c>
      <c r="AN11" s="7">
        <v>0</v>
      </c>
      <c r="AO11" s="7">
        <v>0</v>
      </c>
      <c r="AP11" s="7">
        <v>0</v>
      </c>
      <c r="AQ11" s="7">
        <v>0</v>
      </c>
      <c r="AR11" s="7">
        <v>0</v>
      </c>
      <c r="AS11" s="7">
        <v>0</v>
      </c>
      <c r="AT11" s="7">
        <v>0</v>
      </c>
      <c r="AU11" s="7">
        <v>0</v>
      </c>
      <c r="AV11" s="23">
        <v>0</v>
      </c>
      <c r="AW11" s="23">
        <v>0</v>
      </c>
      <c r="AX11" s="23">
        <v>0</v>
      </c>
      <c r="AY11" s="23">
        <v>0</v>
      </c>
      <c r="AZ11" s="23">
        <v>0</v>
      </c>
      <c r="BA11" s="7" t="s">
        <v>108</v>
      </c>
      <c r="BB11" s="7" t="s">
        <v>271</v>
      </c>
      <c r="BC11" s="33" t="s">
        <v>140</v>
      </c>
      <c r="BD11" s="25" t="s">
        <v>168</v>
      </c>
      <c r="BE11" s="45">
        <v>44111</v>
      </c>
      <c r="BF11" s="32"/>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row>
    <row r="12" spans="1:96" ht="43.5" customHeight="1" x14ac:dyDescent="0.2">
      <c r="A12" s="14">
        <v>4</v>
      </c>
      <c r="B12" s="15">
        <f t="shared" si="0"/>
        <v>9</v>
      </c>
      <c r="C12" s="443" t="s">
        <v>1076</v>
      </c>
      <c r="D12" s="17" t="s">
        <v>248</v>
      </c>
      <c r="E12" s="25" t="s">
        <v>109</v>
      </c>
      <c r="F12" s="18">
        <v>9</v>
      </c>
      <c r="G12" s="438">
        <v>44111</v>
      </c>
      <c r="H12" s="438">
        <v>51048</v>
      </c>
      <c r="I12" s="28">
        <v>146</v>
      </c>
      <c r="J12" s="29" t="s">
        <v>182</v>
      </c>
      <c r="K12" s="29">
        <v>4</v>
      </c>
      <c r="L12" s="20"/>
      <c r="M12" s="20">
        <v>0</v>
      </c>
      <c r="N12" s="20">
        <v>0</v>
      </c>
      <c r="O12" s="21"/>
      <c r="P12" s="21"/>
      <c r="Q12" s="22" t="s">
        <v>273</v>
      </c>
      <c r="R12" s="23">
        <v>1</v>
      </c>
      <c r="S12" s="23">
        <v>0</v>
      </c>
      <c r="T12" s="23">
        <v>0</v>
      </c>
      <c r="U12" s="7">
        <v>0</v>
      </c>
      <c r="V12" s="7">
        <v>0</v>
      </c>
      <c r="W12" s="7">
        <v>0</v>
      </c>
      <c r="X12" s="7">
        <v>0</v>
      </c>
      <c r="Y12" s="7">
        <v>0</v>
      </c>
      <c r="Z12" s="7">
        <v>0</v>
      </c>
      <c r="AA12" s="7">
        <v>0</v>
      </c>
      <c r="AB12" s="7">
        <v>0</v>
      </c>
      <c r="AC12" s="7">
        <v>0</v>
      </c>
      <c r="AD12" s="7">
        <v>1</v>
      </c>
      <c r="AE12" s="7">
        <v>0</v>
      </c>
      <c r="AF12" s="7">
        <v>0</v>
      </c>
      <c r="AG12" s="7">
        <v>0</v>
      </c>
      <c r="AH12" s="7">
        <v>0</v>
      </c>
      <c r="AI12" s="7">
        <v>0</v>
      </c>
      <c r="AJ12" s="7">
        <v>0</v>
      </c>
      <c r="AK12" s="7">
        <v>1</v>
      </c>
      <c r="AL12" s="7">
        <v>0</v>
      </c>
      <c r="AM12" s="7">
        <v>0</v>
      </c>
      <c r="AN12" s="7">
        <v>0</v>
      </c>
      <c r="AO12" s="7">
        <v>0</v>
      </c>
      <c r="AP12" s="7">
        <v>0</v>
      </c>
      <c r="AQ12" s="7">
        <v>0</v>
      </c>
      <c r="AR12" s="7">
        <v>0</v>
      </c>
      <c r="AS12" s="7">
        <v>0</v>
      </c>
      <c r="AT12" s="7">
        <v>0</v>
      </c>
      <c r="AU12" s="7">
        <v>0</v>
      </c>
      <c r="AV12" s="7">
        <v>0</v>
      </c>
      <c r="AW12" s="7">
        <v>0</v>
      </c>
      <c r="AX12" s="7">
        <v>0</v>
      </c>
      <c r="AY12" s="7">
        <v>0</v>
      </c>
      <c r="AZ12" s="7">
        <v>0</v>
      </c>
      <c r="BA12" s="7" t="s">
        <v>108</v>
      </c>
      <c r="BB12" s="7" t="s">
        <v>271</v>
      </c>
      <c r="BC12" s="33" t="s">
        <v>140</v>
      </c>
      <c r="BD12" s="25" t="s">
        <v>170</v>
      </c>
      <c r="BE12" s="45">
        <v>44111</v>
      </c>
      <c r="BF12" s="32"/>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row>
    <row r="13" spans="1:96" ht="43.5" customHeight="1" x14ac:dyDescent="0.2">
      <c r="A13" s="14">
        <v>4</v>
      </c>
      <c r="B13" s="15">
        <f t="shared" si="0"/>
        <v>10</v>
      </c>
      <c r="C13" s="443" t="s">
        <v>1076</v>
      </c>
      <c r="D13" s="17" t="s">
        <v>248</v>
      </c>
      <c r="E13" s="25" t="s">
        <v>109</v>
      </c>
      <c r="F13" s="18">
        <v>10</v>
      </c>
      <c r="G13" s="438">
        <v>44314</v>
      </c>
      <c r="H13" s="438">
        <v>51048</v>
      </c>
      <c r="I13" s="28">
        <v>146</v>
      </c>
      <c r="J13" s="29" t="s">
        <v>182</v>
      </c>
      <c r="K13" s="29">
        <v>4</v>
      </c>
      <c r="L13" s="20"/>
      <c r="M13" s="20">
        <v>0</v>
      </c>
      <c r="N13" s="20">
        <v>0</v>
      </c>
      <c r="O13" s="21"/>
      <c r="P13" s="21"/>
      <c r="Q13" s="22" t="s">
        <v>192</v>
      </c>
      <c r="R13" s="23">
        <v>1</v>
      </c>
      <c r="S13" s="23">
        <v>1</v>
      </c>
      <c r="T13" s="23">
        <v>0</v>
      </c>
      <c r="U13" s="7">
        <v>0</v>
      </c>
      <c r="V13" s="7">
        <v>0</v>
      </c>
      <c r="W13" s="7">
        <v>0</v>
      </c>
      <c r="X13" s="7">
        <v>1</v>
      </c>
      <c r="Y13" s="7">
        <v>0</v>
      </c>
      <c r="Z13" s="7">
        <v>0</v>
      </c>
      <c r="AA13" s="7">
        <v>0</v>
      </c>
      <c r="AB13" s="7">
        <v>0</v>
      </c>
      <c r="AC13" s="7">
        <v>0</v>
      </c>
      <c r="AD13" s="7">
        <v>1</v>
      </c>
      <c r="AE13" s="7">
        <v>0</v>
      </c>
      <c r="AF13" s="7">
        <v>0</v>
      </c>
      <c r="AG13" s="7">
        <v>0</v>
      </c>
      <c r="AH13" s="7">
        <v>0</v>
      </c>
      <c r="AI13" s="7">
        <v>0</v>
      </c>
      <c r="AJ13" s="7">
        <v>0</v>
      </c>
      <c r="AK13" s="7">
        <v>0</v>
      </c>
      <c r="AL13" s="7">
        <v>1</v>
      </c>
      <c r="AM13" s="7">
        <v>0</v>
      </c>
      <c r="AN13" s="7">
        <v>0</v>
      </c>
      <c r="AO13" s="7">
        <v>0</v>
      </c>
      <c r="AP13" s="7">
        <v>0</v>
      </c>
      <c r="AQ13" s="7">
        <v>0</v>
      </c>
      <c r="AR13" s="7">
        <v>0</v>
      </c>
      <c r="AS13" s="7">
        <v>0</v>
      </c>
      <c r="AT13" s="7">
        <v>0</v>
      </c>
      <c r="AU13" s="7">
        <v>1</v>
      </c>
      <c r="AV13" s="7">
        <v>0</v>
      </c>
      <c r="AW13" s="7">
        <v>0</v>
      </c>
      <c r="AX13" s="7">
        <v>0</v>
      </c>
      <c r="AY13" s="7">
        <v>0</v>
      </c>
      <c r="AZ13" s="7">
        <v>0</v>
      </c>
      <c r="BA13" s="7" t="s">
        <v>108</v>
      </c>
      <c r="BB13" s="7" t="s">
        <v>271</v>
      </c>
      <c r="BC13" s="33" t="s">
        <v>140</v>
      </c>
      <c r="BD13" s="25" t="s">
        <v>171</v>
      </c>
      <c r="BE13" s="45">
        <v>44314</v>
      </c>
      <c r="BF13" s="32"/>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23">
        <v>0</v>
      </c>
    </row>
    <row r="14" spans="1:96" ht="43.5" customHeight="1" x14ac:dyDescent="0.2">
      <c r="A14" s="14">
        <v>4</v>
      </c>
      <c r="B14" s="15">
        <f t="shared" si="0"/>
        <v>11</v>
      </c>
      <c r="C14" s="443" t="s">
        <v>1076</v>
      </c>
      <c r="D14" s="17" t="s">
        <v>248</v>
      </c>
      <c r="E14" s="25" t="s">
        <v>127</v>
      </c>
      <c r="F14" s="18">
        <v>19</v>
      </c>
      <c r="G14" s="438">
        <v>44109</v>
      </c>
      <c r="H14" s="438">
        <v>51048</v>
      </c>
      <c r="I14" s="28">
        <v>146</v>
      </c>
      <c r="J14" s="29" t="s">
        <v>182</v>
      </c>
      <c r="K14" s="29">
        <v>4</v>
      </c>
      <c r="L14" s="20"/>
      <c r="M14" s="20">
        <v>0</v>
      </c>
      <c r="N14" s="20">
        <v>0</v>
      </c>
      <c r="O14" s="21"/>
      <c r="P14" s="21"/>
      <c r="Q14" s="22" t="s">
        <v>128</v>
      </c>
      <c r="R14" s="23">
        <v>0</v>
      </c>
      <c r="S14" s="23">
        <v>0</v>
      </c>
      <c r="T14" s="23">
        <v>0</v>
      </c>
      <c r="U14" s="7">
        <v>1</v>
      </c>
      <c r="V14" s="7">
        <v>1</v>
      </c>
      <c r="W14" s="7">
        <v>0</v>
      </c>
      <c r="X14" s="7">
        <v>1</v>
      </c>
      <c r="Y14" s="7">
        <v>0</v>
      </c>
      <c r="Z14" s="7">
        <v>0</v>
      </c>
      <c r="AA14" s="7">
        <v>0</v>
      </c>
      <c r="AB14" s="7">
        <v>0</v>
      </c>
      <c r="AC14" s="7">
        <v>0</v>
      </c>
      <c r="AD14" s="7">
        <v>1</v>
      </c>
      <c r="AE14" s="7">
        <v>0</v>
      </c>
      <c r="AF14" s="7">
        <v>0</v>
      </c>
      <c r="AG14" s="7">
        <v>0</v>
      </c>
      <c r="AH14" s="7">
        <v>0</v>
      </c>
      <c r="AI14" s="7">
        <v>0</v>
      </c>
      <c r="AJ14" s="7">
        <v>0</v>
      </c>
      <c r="AK14" s="7">
        <v>0</v>
      </c>
      <c r="AL14" s="7">
        <v>1</v>
      </c>
      <c r="AM14" s="7">
        <v>0</v>
      </c>
      <c r="AN14" s="7">
        <v>0</v>
      </c>
      <c r="AO14" s="7">
        <v>0</v>
      </c>
      <c r="AP14" s="7">
        <v>0</v>
      </c>
      <c r="AQ14" s="7">
        <v>1</v>
      </c>
      <c r="AR14" s="7">
        <v>1</v>
      </c>
      <c r="AS14" s="7">
        <v>0</v>
      </c>
      <c r="AT14" s="7">
        <v>0</v>
      </c>
      <c r="AU14" s="7">
        <v>0</v>
      </c>
      <c r="AV14" s="7">
        <v>0</v>
      </c>
      <c r="AW14" s="7">
        <v>0</v>
      </c>
      <c r="AX14" s="7">
        <v>0</v>
      </c>
      <c r="AY14" s="7">
        <v>0</v>
      </c>
      <c r="AZ14" s="7">
        <v>0</v>
      </c>
      <c r="BA14" s="7" t="s">
        <v>108</v>
      </c>
      <c r="BB14" s="7" t="s">
        <v>271</v>
      </c>
      <c r="BC14" s="33" t="s">
        <v>140</v>
      </c>
      <c r="BD14" s="25" t="s">
        <v>157</v>
      </c>
      <c r="BE14" s="45">
        <v>44109</v>
      </c>
      <c r="BF14" s="32"/>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row>
    <row r="15" spans="1:96" s="55" customFormat="1" x14ac:dyDescent="0.2">
      <c r="F15" s="56"/>
      <c r="G15" s="439"/>
      <c r="H15" s="439"/>
      <c r="I15" s="56"/>
      <c r="L15" s="57"/>
      <c r="M15" s="58">
        <f>SUM(M3:M14)</f>
        <v>3510000000</v>
      </c>
      <c r="N15" s="58">
        <f>SUM(N3:N14)</f>
        <v>0</v>
      </c>
      <c r="O15" s="59">
        <f>SUM(O4:O14)</f>
        <v>0</v>
      </c>
      <c r="P15" s="59">
        <f>SUM(P4:P14)</f>
        <v>360</v>
      </c>
      <c r="Q15" s="60"/>
      <c r="R15" s="59">
        <f>SUM(R3:R14)</f>
        <v>8</v>
      </c>
      <c r="S15" s="59">
        <f t="shared" ref="S15:AZ15" si="1">SUM(S3:S14)</f>
        <v>4</v>
      </c>
      <c r="T15" s="59">
        <f t="shared" si="1"/>
        <v>1</v>
      </c>
      <c r="U15" s="59">
        <f t="shared" si="1"/>
        <v>1</v>
      </c>
      <c r="V15" s="59">
        <f t="shared" si="1"/>
        <v>2</v>
      </c>
      <c r="W15" s="59">
        <f t="shared" si="1"/>
        <v>1</v>
      </c>
      <c r="X15" s="59">
        <f t="shared" si="1"/>
        <v>7</v>
      </c>
      <c r="Y15" s="59">
        <f t="shared" si="1"/>
        <v>0</v>
      </c>
      <c r="Z15" s="59">
        <f t="shared" si="1"/>
        <v>0</v>
      </c>
      <c r="AA15" s="59">
        <f t="shared" si="1"/>
        <v>1</v>
      </c>
      <c r="AB15" s="59">
        <f t="shared" si="1"/>
        <v>0</v>
      </c>
      <c r="AC15" s="59">
        <f t="shared" si="1"/>
        <v>2</v>
      </c>
      <c r="AD15" s="59">
        <f t="shared" si="1"/>
        <v>8</v>
      </c>
      <c r="AE15" s="59">
        <f t="shared" si="1"/>
        <v>1</v>
      </c>
      <c r="AF15" s="59">
        <f t="shared" si="1"/>
        <v>1</v>
      </c>
      <c r="AG15" s="59">
        <f t="shared" si="1"/>
        <v>0</v>
      </c>
      <c r="AH15" s="59">
        <f t="shared" si="1"/>
        <v>1</v>
      </c>
      <c r="AI15" s="59">
        <f t="shared" si="1"/>
        <v>0</v>
      </c>
      <c r="AJ15" s="59">
        <f t="shared" si="1"/>
        <v>1</v>
      </c>
      <c r="AK15" s="59">
        <f t="shared" si="1"/>
        <v>9</v>
      </c>
      <c r="AL15" s="59">
        <f t="shared" si="1"/>
        <v>2</v>
      </c>
      <c r="AM15" s="59">
        <f t="shared" si="1"/>
        <v>4</v>
      </c>
      <c r="AN15" s="59">
        <f t="shared" si="1"/>
        <v>1</v>
      </c>
      <c r="AO15" s="59">
        <f t="shared" si="1"/>
        <v>1</v>
      </c>
      <c r="AP15" s="59">
        <f t="shared" si="1"/>
        <v>0</v>
      </c>
      <c r="AQ15" s="59">
        <f t="shared" si="1"/>
        <v>2</v>
      </c>
      <c r="AR15" s="59">
        <f t="shared" si="1"/>
        <v>1</v>
      </c>
      <c r="AS15" s="59">
        <f t="shared" si="1"/>
        <v>1</v>
      </c>
      <c r="AT15" s="59">
        <f t="shared" si="1"/>
        <v>0</v>
      </c>
      <c r="AU15" s="59">
        <f t="shared" si="1"/>
        <v>1</v>
      </c>
      <c r="AV15" s="59">
        <f t="shared" si="1"/>
        <v>0</v>
      </c>
      <c r="AW15" s="59">
        <f t="shared" si="1"/>
        <v>0</v>
      </c>
      <c r="AX15" s="59">
        <f t="shared" si="1"/>
        <v>0</v>
      </c>
      <c r="AY15" s="59">
        <f t="shared" si="1"/>
        <v>0</v>
      </c>
      <c r="AZ15" s="59">
        <f t="shared" si="1"/>
        <v>0</v>
      </c>
      <c r="BC15" s="446"/>
      <c r="BE15" s="61"/>
      <c r="BF15" s="62"/>
      <c r="BG15" s="59">
        <f t="shared" ref="BG15:CR15" si="2">SUM(BG3:BG14)</f>
        <v>0</v>
      </c>
      <c r="BH15" s="59">
        <f t="shared" si="2"/>
        <v>0</v>
      </c>
      <c r="BI15" s="59">
        <f t="shared" si="2"/>
        <v>0</v>
      </c>
      <c r="BJ15" s="59">
        <f t="shared" si="2"/>
        <v>0</v>
      </c>
      <c r="BK15" s="59">
        <f t="shared" si="2"/>
        <v>0</v>
      </c>
      <c r="BL15" s="59">
        <f t="shared" si="2"/>
        <v>0</v>
      </c>
      <c r="BM15" s="59">
        <f t="shared" si="2"/>
        <v>0</v>
      </c>
      <c r="BN15" s="59">
        <f t="shared" si="2"/>
        <v>1</v>
      </c>
      <c r="BO15" s="59">
        <f t="shared" si="2"/>
        <v>0</v>
      </c>
      <c r="BP15" s="59">
        <f t="shared" si="2"/>
        <v>0</v>
      </c>
      <c r="BQ15" s="59">
        <f t="shared" si="2"/>
        <v>0</v>
      </c>
      <c r="BR15" s="59">
        <f t="shared" si="2"/>
        <v>0</v>
      </c>
      <c r="BS15" s="59">
        <f t="shared" si="2"/>
        <v>0</v>
      </c>
      <c r="BT15" s="59">
        <f t="shared" si="2"/>
        <v>0</v>
      </c>
      <c r="BU15" s="59">
        <f t="shared" si="2"/>
        <v>0</v>
      </c>
      <c r="BV15" s="59">
        <f t="shared" si="2"/>
        <v>0</v>
      </c>
      <c r="BW15" s="59">
        <f t="shared" si="2"/>
        <v>0</v>
      </c>
      <c r="BX15" s="59">
        <f t="shared" si="2"/>
        <v>0</v>
      </c>
      <c r="BY15" s="59">
        <f t="shared" si="2"/>
        <v>0</v>
      </c>
      <c r="BZ15" s="59">
        <f t="shared" si="2"/>
        <v>0</v>
      </c>
      <c r="CA15" s="59">
        <f t="shared" si="2"/>
        <v>0</v>
      </c>
      <c r="CB15" s="59">
        <f t="shared" si="2"/>
        <v>0</v>
      </c>
      <c r="CC15" s="59">
        <f t="shared" si="2"/>
        <v>0</v>
      </c>
      <c r="CD15" s="59">
        <f t="shared" si="2"/>
        <v>0</v>
      </c>
      <c r="CE15" s="59">
        <f t="shared" si="2"/>
        <v>0</v>
      </c>
      <c r="CF15" s="59">
        <f t="shared" si="2"/>
        <v>0</v>
      </c>
      <c r="CG15" s="59">
        <f t="shared" si="2"/>
        <v>0</v>
      </c>
      <c r="CH15" s="59">
        <f t="shared" si="2"/>
        <v>0</v>
      </c>
      <c r="CI15" s="59">
        <f t="shared" si="2"/>
        <v>0</v>
      </c>
      <c r="CJ15" s="59">
        <f t="shared" si="2"/>
        <v>0</v>
      </c>
      <c r="CK15" s="59">
        <f t="shared" si="2"/>
        <v>0</v>
      </c>
      <c r="CL15" s="59">
        <f t="shared" si="2"/>
        <v>0</v>
      </c>
      <c r="CM15" s="59">
        <f t="shared" si="2"/>
        <v>0</v>
      </c>
      <c r="CN15" s="59">
        <f t="shared" si="2"/>
        <v>0</v>
      </c>
      <c r="CO15" s="59">
        <f t="shared" si="2"/>
        <v>0</v>
      </c>
      <c r="CP15" s="59">
        <f t="shared" si="2"/>
        <v>0</v>
      </c>
      <c r="CQ15" s="59">
        <f t="shared" si="2"/>
        <v>0</v>
      </c>
      <c r="CR15" s="59">
        <f t="shared" si="2"/>
        <v>0</v>
      </c>
    </row>
  </sheetData>
  <mergeCells count="19">
    <mergeCell ref="CL1:CR1"/>
    <mergeCell ref="BS1:BT1"/>
    <mergeCell ref="BU1:BV1"/>
    <mergeCell ref="BW1:BY1"/>
    <mergeCell ref="BZ1:CA1"/>
    <mergeCell ref="CB1:CD1"/>
    <mergeCell ref="CF1:CK1"/>
    <mergeCell ref="BP1:BR1"/>
    <mergeCell ref="A1:K1"/>
    <mergeCell ref="M1:N1"/>
    <mergeCell ref="O1:P1"/>
    <mergeCell ref="R1:AB1"/>
    <mergeCell ref="AC1:AH1"/>
    <mergeCell ref="AI1:AJ1"/>
    <mergeCell ref="AS1:BC1"/>
    <mergeCell ref="AK1:AL1"/>
    <mergeCell ref="AM1:AR1"/>
    <mergeCell ref="BG1:BH1"/>
    <mergeCell ref="BI1:BN1"/>
  </mergeCells>
  <conditionalFormatting sqref="BE3:BF14">
    <cfRule type="cellIs" dxfId="11" priority="13" operator="between">
      <formula>#REF!</formula>
      <formula>#REF!</formula>
    </cfRule>
    <cfRule type="cellIs" dxfId="10" priority="14" operator="between">
      <formula>#REF!</formula>
      <formula>#REF!</formula>
    </cfRule>
    <cfRule type="cellIs" dxfId="9" priority="15" operator="between">
      <formula>#REF!</formula>
      <formula>#REF!</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AE4AD-FE53-4EE0-B2C5-829CEA656E45}">
  <dimension ref="A1:CR20"/>
  <sheetViews>
    <sheetView showGridLines="0" topLeftCell="AE1" zoomScale="90" zoomScaleNormal="90" workbookViewId="0">
      <pane ySplit="2" topLeftCell="A3" activePane="bottomLeft" state="frozen"/>
      <selection pane="bottomLeft" sqref="A1:BC2"/>
    </sheetView>
  </sheetViews>
  <sheetFormatPr baseColWidth="10" defaultRowHeight="12.75" x14ac:dyDescent="0.2"/>
  <cols>
    <col min="1" max="1" width="3.28515625" style="8" customWidth="1"/>
    <col min="2" max="2" width="4" style="8" customWidth="1"/>
    <col min="3" max="3" width="16.5703125" style="8" customWidth="1"/>
    <col min="4" max="4" width="11.140625" style="8" customWidth="1"/>
    <col min="5" max="5" width="9.42578125" style="8" customWidth="1"/>
    <col min="6" max="6" width="4.42578125" style="34" customWidth="1"/>
    <col min="7" max="7" width="8.7109375" style="440" customWidth="1"/>
    <col min="8" max="8" width="8.5703125" style="440" customWidth="1"/>
    <col min="9" max="9" width="4.85546875" style="34" customWidth="1"/>
    <col min="10" max="10" width="4.85546875" style="8" customWidth="1"/>
    <col min="11" max="11" width="4.5703125" style="8" customWidth="1"/>
    <col min="12" max="12" width="18.42578125" style="35" customWidth="1"/>
    <col min="13" max="14" width="6.28515625" style="35" customWidth="1"/>
    <col min="15" max="16" width="5" style="38" customWidth="1"/>
    <col min="17" max="17" width="80.140625" style="36" customWidth="1"/>
    <col min="18" max="18" width="5.42578125" style="8" customWidth="1"/>
    <col min="19" max="25" width="4.42578125" style="8" customWidth="1"/>
    <col min="26" max="26" width="6.140625" style="8" customWidth="1"/>
    <col min="27" max="52" width="4.42578125" style="8" customWidth="1"/>
    <col min="53" max="53" width="6" style="8" customWidth="1"/>
    <col min="54" max="54" width="9" style="447" customWidth="1"/>
    <col min="55" max="55" width="8.42578125" style="447"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4"/>
      <c r="BB1" s="474"/>
      <c r="BC1" s="475"/>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147" customHeight="1"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39" t="s">
        <v>22</v>
      </c>
      <c r="BE2" s="40" t="s">
        <v>68</v>
      </c>
      <c r="BF2" s="40" t="s">
        <v>69</v>
      </c>
      <c r="BG2" s="39" t="s">
        <v>70</v>
      </c>
      <c r="BH2" s="39" t="s">
        <v>71</v>
      </c>
      <c r="BI2" s="39" t="s">
        <v>72</v>
      </c>
      <c r="BJ2" s="39" t="s">
        <v>73</v>
      </c>
      <c r="BK2" s="39" t="s">
        <v>74</v>
      </c>
      <c r="BL2" s="39" t="s">
        <v>75</v>
      </c>
      <c r="BM2" s="39" t="s">
        <v>76</v>
      </c>
      <c r="BN2" s="39" t="s">
        <v>77</v>
      </c>
      <c r="BO2" s="39" t="s">
        <v>78</v>
      </c>
      <c r="BP2" s="39" t="s">
        <v>79</v>
      </c>
      <c r="BQ2" s="39" t="s">
        <v>80</v>
      </c>
      <c r="BR2" s="39" t="s">
        <v>81</v>
      </c>
      <c r="BS2" s="39" t="s">
        <v>82</v>
      </c>
      <c r="BT2" s="39" t="s">
        <v>83</v>
      </c>
      <c r="BU2" s="39" t="s">
        <v>84</v>
      </c>
      <c r="BV2" s="39" t="s">
        <v>85</v>
      </c>
      <c r="BW2" s="39" t="s">
        <v>86</v>
      </c>
      <c r="BX2" s="39" t="s">
        <v>87</v>
      </c>
      <c r="BY2" s="39" t="s">
        <v>88</v>
      </c>
      <c r="BZ2" s="39" t="s">
        <v>89</v>
      </c>
      <c r="CA2" s="39" t="s">
        <v>90</v>
      </c>
      <c r="CB2" s="39" t="s">
        <v>91</v>
      </c>
      <c r="CC2" s="39" t="s">
        <v>92</v>
      </c>
      <c r="CD2" s="39" t="s">
        <v>93</v>
      </c>
      <c r="CE2" s="39" t="s">
        <v>94</v>
      </c>
      <c r="CF2" s="39" t="s">
        <v>95</v>
      </c>
      <c r="CG2" s="39" t="s">
        <v>96</v>
      </c>
      <c r="CH2" s="39" t="s">
        <v>97</v>
      </c>
      <c r="CI2" s="39" t="s">
        <v>98</v>
      </c>
      <c r="CJ2" s="39" t="s">
        <v>99</v>
      </c>
      <c r="CK2" s="39" t="s">
        <v>100</v>
      </c>
      <c r="CL2" s="39" t="s">
        <v>101</v>
      </c>
      <c r="CM2" s="39" t="s">
        <v>102</v>
      </c>
      <c r="CN2" s="39" t="s">
        <v>103</v>
      </c>
      <c r="CO2" s="39" t="s">
        <v>104</v>
      </c>
      <c r="CP2" s="39" t="s">
        <v>105</v>
      </c>
      <c r="CQ2" s="39" t="s">
        <v>106</v>
      </c>
      <c r="CR2" s="39" t="s">
        <v>107</v>
      </c>
    </row>
    <row r="3" spans="1:96" ht="49.5" customHeight="1" x14ac:dyDescent="0.2">
      <c r="A3" s="14">
        <v>3</v>
      </c>
      <c r="B3" s="15">
        <v>0</v>
      </c>
      <c r="C3" s="443" t="s">
        <v>1077</v>
      </c>
      <c r="D3" s="17" t="s">
        <v>248</v>
      </c>
      <c r="E3" s="17" t="s">
        <v>134</v>
      </c>
      <c r="F3" s="18">
        <v>0</v>
      </c>
      <c r="G3" s="438">
        <v>41892</v>
      </c>
      <c r="H3" s="438">
        <v>51048</v>
      </c>
      <c r="I3" s="28">
        <v>146</v>
      </c>
      <c r="J3" s="29" t="s">
        <v>182</v>
      </c>
      <c r="K3" s="29">
        <v>5</v>
      </c>
      <c r="L3" s="20">
        <v>1709364530216</v>
      </c>
      <c r="M3" s="20"/>
      <c r="N3" s="20"/>
      <c r="O3" s="478">
        <v>9000</v>
      </c>
      <c r="P3" s="479"/>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t="s">
        <v>108</v>
      </c>
      <c r="BB3" s="33">
        <v>0</v>
      </c>
      <c r="BC3" s="33" t="s">
        <v>136</v>
      </c>
      <c r="BD3" s="25" t="s">
        <v>134</v>
      </c>
      <c r="BE3" s="45">
        <v>41892</v>
      </c>
      <c r="BF3" s="32">
        <v>51048</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49.5" customHeight="1" x14ac:dyDescent="0.2">
      <c r="A4" s="14">
        <v>3</v>
      </c>
      <c r="B4" s="15">
        <f t="shared" ref="B4:B19" si="0">+B3+1</f>
        <v>1</v>
      </c>
      <c r="C4" s="443" t="s">
        <v>1077</v>
      </c>
      <c r="D4" s="17" t="s">
        <v>248</v>
      </c>
      <c r="E4" s="25" t="s">
        <v>109</v>
      </c>
      <c r="F4" s="18">
        <v>1</v>
      </c>
      <c r="G4" s="438">
        <v>41942</v>
      </c>
      <c r="H4" s="438">
        <v>51048</v>
      </c>
      <c r="I4" s="28">
        <v>146</v>
      </c>
      <c r="J4" s="29" t="s">
        <v>182</v>
      </c>
      <c r="K4" s="29">
        <v>5</v>
      </c>
      <c r="L4" s="20">
        <v>1709364530216</v>
      </c>
      <c r="M4" s="20">
        <v>0</v>
      </c>
      <c r="N4" s="20">
        <v>0</v>
      </c>
      <c r="O4" s="21"/>
      <c r="P4" s="21"/>
      <c r="Q4" s="22" t="s">
        <v>194</v>
      </c>
      <c r="R4" s="21">
        <v>1</v>
      </c>
      <c r="S4" s="23">
        <v>0</v>
      </c>
      <c r="T4" s="23">
        <v>0</v>
      </c>
      <c r="U4" s="7">
        <v>0</v>
      </c>
      <c r="V4" s="7">
        <v>0</v>
      </c>
      <c r="W4" s="7">
        <v>0</v>
      </c>
      <c r="X4" s="7">
        <v>1</v>
      </c>
      <c r="Y4" s="7">
        <v>0</v>
      </c>
      <c r="Z4" s="7">
        <v>0</v>
      </c>
      <c r="AA4" s="7">
        <v>0</v>
      </c>
      <c r="AB4" s="7">
        <v>0</v>
      </c>
      <c r="AC4" s="7">
        <v>0</v>
      </c>
      <c r="AD4" s="7">
        <v>1</v>
      </c>
      <c r="AE4" s="7">
        <v>0</v>
      </c>
      <c r="AF4" s="7">
        <v>0</v>
      </c>
      <c r="AG4" s="7">
        <v>0</v>
      </c>
      <c r="AH4" s="7">
        <v>0</v>
      </c>
      <c r="AI4" s="7">
        <v>0</v>
      </c>
      <c r="AJ4" s="7">
        <v>0</v>
      </c>
      <c r="AK4" s="7">
        <v>1</v>
      </c>
      <c r="AL4" s="7">
        <v>0</v>
      </c>
      <c r="AM4" s="7">
        <v>1</v>
      </c>
      <c r="AN4" s="7">
        <v>0</v>
      </c>
      <c r="AO4" s="7">
        <v>0</v>
      </c>
      <c r="AP4" s="7">
        <v>0</v>
      </c>
      <c r="AQ4" s="7">
        <v>0</v>
      </c>
      <c r="AR4" s="7">
        <v>0</v>
      </c>
      <c r="AS4" s="7">
        <v>0</v>
      </c>
      <c r="AT4" s="7">
        <v>0</v>
      </c>
      <c r="AU4" s="7">
        <v>0</v>
      </c>
      <c r="AV4" s="7">
        <v>0</v>
      </c>
      <c r="AW4" s="7">
        <v>0</v>
      </c>
      <c r="AX4" s="7">
        <v>0</v>
      </c>
      <c r="AY4" s="7">
        <v>0</v>
      </c>
      <c r="AZ4" s="7">
        <v>0</v>
      </c>
      <c r="BA4" s="7" t="s">
        <v>108</v>
      </c>
      <c r="BB4" s="33">
        <v>0</v>
      </c>
      <c r="BC4" s="33" t="s">
        <v>136</v>
      </c>
      <c r="BD4" s="25" t="s">
        <v>109</v>
      </c>
      <c r="BE4" s="45">
        <v>41942</v>
      </c>
      <c r="BF4" s="32"/>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49.5" customHeight="1" x14ac:dyDescent="0.2">
      <c r="A5" s="14">
        <v>3</v>
      </c>
      <c r="B5" s="15">
        <f t="shared" si="0"/>
        <v>2</v>
      </c>
      <c r="C5" s="443" t="s">
        <v>1077</v>
      </c>
      <c r="D5" s="17" t="s">
        <v>248</v>
      </c>
      <c r="E5" s="25" t="s">
        <v>109</v>
      </c>
      <c r="F5" s="18">
        <v>2</v>
      </c>
      <c r="G5" s="438">
        <v>41982</v>
      </c>
      <c r="H5" s="438">
        <v>51048</v>
      </c>
      <c r="I5" s="28">
        <v>146</v>
      </c>
      <c r="J5" s="29" t="s">
        <v>182</v>
      </c>
      <c r="K5" s="29">
        <v>5</v>
      </c>
      <c r="L5" s="20">
        <v>1709364530216</v>
      </c>
      <c r="M5" s="20">
        <v>0</v>
      </c>
      <c r="N5" s="20">
        <v>0</v>
      </c>
      <c r="O5" s="21"/>
      <c r="P5" s="21"/>
      <c r="Q5" s="22" t="s">
        <v>195</v>
      </c>
      <c r="R5" s="23">
        <v>1</v>
      </c>
      <c r="S5" s="23">
        <v>1</v>
      </c>
      <c r="T5" s="23">
        <v>0</v>
      </c>
      <c r="U5" s="7">
        <v>0</v>
      </c>
      <c r="V5" s="7">
        <v>0</v>
      </c>
      <c r="W5" s="7">
        <v>0</v>
      </c>
      <c r="X5" s="7">
        <v>1</v>
      </c>
      <c r="Y5" s="7">
        <v>0</v>
      </c>
      <c r="Z5" s="7">
        <v>0</v>
      </c>
      <c r="AA5" s="7">
        <v>0</v>
      </c>
      <c r="AB5" s="7">
        <v>0</v>
      </c>
      <c r="AC5" s="7">
        <v>1</v>
      </c>
      <c r="AD5" s="7">
        <v>1</v>
      </c>
      <c r="AE5" s="7">
        <v>0</v>
      </c>
      <c r="AF5" s="7">
        <v>0</v>
      </c>
      <c r="AG5" s="7">
        <v>0</v>
      </c>
      <c r="AH5" s="7">
        <v>0</v>
      </c>
      <c r="AI5" s="7">
        <v>0</v>
      </c>
      <c r="AJ5" s="7">
        <v>0</v>
      </c>
      <c r="AK5" s="7">
        <v>1</v>
      </c>
      <c r="AL5" s="7">
        <v>0</v>
      </c>
      <c r="AM5" s="7">
        <v>1</v>
      </c>
      <c r="AN5" s="7">
        <v>0</v>
      </c>
      <c r="AO5" s="7">
        <v>0</v>
      </c>
      <c r="AP5" s="7">
        <v>0</v>
      </c>
      <c r="AQ5" s="7">
        <v>0</v>
      </c>
      <c r="AR5" s="7">
        <v>0</v>
      </c>
      <c r="AS5" s="7">
        <v>0</v>
      </c>
      <c r="AT5" s="7">
        <v>0</v>
      </c>
      <c r="AU5" s="7">
        <v>0</v>
      </c>
      <c r="AV5" s="7">
        <v>0</v>
      </c>
      <c r="AW5" s="7">
        <v>0</v>
      </c>
      <c r="AX5" s="7">
        <v>0</v>
      </c>
      <c r="AY5" s="7">
        <v>0</v>
      </c>
      <c r="AZ5" s="7">
        <v>0</v>
      </c>
      <c r="BA5" s="7" t="s">
        <v>108</v>
      </c>
      <c r="BB5" s="33" t="s">
        <v>115</v>
      </c>
      <c r="BC5" s="33" t="s">
        <v>136</v>
      </c>
      <c r="BD5" s="25" t="s">
        <v>109</v>
      </c>
      <c r="BE5" s="45">
        <v>41982</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49.5" customHeight="1" x14ac:dyDescent="0.2">
      <c r="A6" s="14">
        <v>3</v>
      </c>
      <c r="B6" s="15">
        <f t="shared" si="0"/>
        <v>3</v>
      </c>
      <c r="C6" s="443" t="s">
        <v>1077</v>
      </c>
      <c r="D6" s="17" t="s">
        <v>248</v>
      </c>
      <c r="E6" s="25" t="s">
        <v>109</v>
      </c>
      <c r="F6" s="18">
        <v>3</v>
      </c>
      <c r="G6" s="438">
        <v>42027</v>
      </c>
      <c r="H6" s="438">
        <v>51048</v>
      </c>
      <c r="I6" s="28">
        <v>146</v>
      </c>
      <c r="J6" s="29" t="s">
        <v>182</v>
      </c>
      <c r="K6" s="29">
        <v>5</v>
      </c>
      <c r="L6" s="20">
        <v>1709364530216</v>
      </c>
      <c r="M6" s="20">
        <v>0</v>
      </c>
      <c r="N6" s="20">
        <v>0</v>
      </c>
      <c r="O6" s="21"/>
      <c r="P6" s="21"/>
      <c r="Q6" s="22" t="s">
        <v>196</v>
      </c>
      <c r="R6" s="23">
        <v>1</v>
      </c>
      <c r="S6" s="23">
        <v>0</v>
      </c>
      <c r="T6" s="23">
        <v>0</v>
      </c>
      <c r="U6" s="7">
        <v>0</v>
      </c>
      <c r="V6" s="7">
        <v>0</v>
      </c>
      <c r="W6" s="7">
        <v>0</v>
      </c>
      <c r="X6" s="7">
        <v>1</v>
      </c>
      <c r="Y6" s="7">
        <v>0</v>
      </c>
      <c r="Z6" s="7">
        <v>0</v>
      </c>
      <c r="AA6" s="7">
        <v>0</v>
      </c>
      <c r="AB6" s="7">
        <v>0</v>
      </c>
      <c r="AC6" s="7">
        <v>0</v>
      </c>
      <c r="AD6" s="7">
        <v>1</v>
      </c>
      <c r="AE6" s="7">
        <v>0</v>
      </c>
      <c r="AF6" s="7">
        <v>0</v>
      </c>
      <c r="AG6" s="7">
        <v>0</v>
      </c>
      <c r="AH6" s="7">
        <v>0</v>
      </c>
      <c r="AI6" s="7">
        <v>0</v>
      </c>
      <c r="AJ6" s="7">
        <v>0</v>
      </c>
      <c r="AK6" s="7">
        <v>1</v>
      </c>
      <c r="AL6" s="7">
        <v>0</v>
      </c>
      <c r="AM6" s="7">
        <v>1</v>
      </c>
      <c r="AN6" s="7">
        <v>0</v>
      </c>
      <c r="AO6" s="7">
        <v>0</v>
      </c>
      <c r="AP6" s="7">
        <v>0</v>
      </c>
      <c r="AQ6" s="7">
        <v>0</v>
      </c>
      <c r="AR6" s="7">
        <v>0</v>
      </c>
      <c r="AS6" s="7">
        <v>0</v>
      </c>
      <c r="AT6" s="7">
        <v>0</v>
      </c>
      <c r="AU6" s="7">
        <v>0</v>
      </c>
      <c r="AV6" s="7">
        <v>0</v>
      </c>
      <c r="AW6" s="7">
        <v>0</v>
      </c>
      <c r="AX6" s="7">
        <v>0</v>
      </c>
      <c r="AY6" s="7">
        <v>0</v>
      </c>
      <c r="AZ6" s="7">
        <v>0</v>
      </c>
      <c r="BA6" s="7" t="s">
        <v>108</v>
      </c>
      <c r="BB6" s="33" t="s">
        <v>115</v>
      </c>
      <c r="BC6" s="33" t="s">
        <v>136</v>
      </c>
      <c r="BD6" s="25" t="s">
        <v>109</v>
      </c>
      <c r="BE6" s="45">
        <v>42027</v>
      </c>
      <c r="BF6" s="32"/>
      <c r="BG6" s="23">
        <v>0</v>
      </c>
      <c r="BH6" s="23">
        <v>0</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row>
    <row r="7" spans="1:96" ht="49.5" customHeight="1" x14ac:dyDescent="0.2">
      <c r="A7" s="14">
        <v>3</v>
      </c>
      <c r="B7" s="15">
        <f t="shared" si="0"/>
        <v>4</v>
      </c>
      <c r="C7" s="443" t="s">
        <v>1077</v>
      </c>
      <c r="D7" s="17" t="s">
        <v>248</v>
      </c>
      <c r="E7" s="25" t="s">
        <v>109</v>
      </c>
      <c r="F7" s="18" t="s">
        <v>197</v>
      </c>
      <c r="G7" s="438">
        <v>42069</v>
      </c>
      <c r="H7" s="438">
        <v>51048</v>
      </c>
      <c r="I7" s="28">
        <v>146</v>
      </c>
      <c r="J7" s="29" t="s">
        <v>182</v>
      </c>
      <c r="K7" s="29">
        <v>5</v>
      </c>
      <c r="L7" s="20">
        <v>1709364530216</v>
      </c>
      <c r="M7" s="20">
        <v>0</v>
      </c>
      <c r="N7" s="20">
        <v>0</v>
      </c>
      <c r="O7" s="21"/>
      <c r="P7" s="21"/>
      <c r="Q7" s="22" t="s">
        <v>198</v>
      </c>
      <c r="R7" s="23">
        <v>1</v>
      </c>
      <c r="S7" s="23">
        <v>0</v>
      </c>
      <c r="T7" s="23">
        <v>0</v>
      </c>
      <c r="U7" s="7">
        <v>0</v>
      </c>
      <c r="V7" s="7">
        <v>0</v>
      </c>
      <c r="W7" s="7">
        <v>0</v>
      </c>
      <c r="X7" s="7">
        <v>1</v>
      </c>
      <c r="Y7" s="7">
        <v>0</v>
      </c>
      <c r="Z7" s="7">
        <v>0</v>
      </c>
      <c r="AA7" s="7">
        <v>0</v>
      </c>
      <c r="AB7" s="7">
        <v>0</v>
      </c>
      <c r="AC7" s="7">
        <v>0</v>
      </c>
      <c r="AD7" s="7">
        <v>1</v>
      </c>
      <c r="AE7" s="7">
        <v>0</v>
      </c>
      <c r="AF7" s="7">
        <v>0</v>
      </c>
      <c r="AG7" s="7">
        <v>0</v>
      </c>
      <c r="AH7" s="7">
        <v>0</v>
      </c>
      <c r="AI7" s="7">
        <v>0</v>
      </c>
      <c r="AJ7" s="7">
        <v>0</v>
      </c>
      <c r="AK7" s="7">
        <v>1</v>
      </c>
      <c r="AL7" s="7">
        <v>0</v>
      </c>
      <c r="AM7" s="7">
        <v>1</v>
      </c>
      <c r="AN7" s="7">
        <v>0</v>
      </c>
      <c r="AO7" s="7">
        <v>0</v>
      </c>
      <c r="AP7" s="7">
        <v>0</v>
      </c>
      <c r="AQ7" s="7">
        <v>0</v>
      </c>
      <c r="AR7" s="7">
        <v>0</v>
      </c>
      <c r="AS7" s="7">
        <v>0</v>
      </c>
      <c r="AT7" s="7">
        <v>0</v>
      </c>
      <c r="AU7" s="7">
        <v>0</v>
      </c>
      <c r="AV7" s="7">
        <v>0</v>
      </c>
      <c r="AW7" s="7">
        <v>0</v>
      </c>
      <c r="AX7" s="7">
        <v>0</v>
      </c>
      <c r="AY7" s="7">
        <v>0</v>
      </c>
      <c r="AZ7" s="7">
        <v>0</v>
      </c>
      <c r="BA7" s="7" t="s">
        <v>108</v>
      </c>
      <c r="BB7" s="33" t="s">
        <v>115</v>
      </c>
      <c r="BC7" s="33" t="s">
        <v>136</v>
      </c>
      <c r="BD7" s="25" t="s">
        <v>109</v>
      </c>
      <c r="BE7" s="45">
        <v>42069</v>
      </c>
      <c r="BF7" s="32"/>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23">
        <v>0</v>
      </c>
    </row>
    <row r="8" spans="1:96" ht="49.5" customHeight="1" x14ac:dyDescent="0.2">
      <c r="A8" s="14">
        <v>3</v>
      </c>
      <c r="B8" s="15">
        <f t="shared" si="0"/>
        <v>5</v>
      </c>
      <c r="C8" s="443" t="s">
        <v>1077</v>
      </c>
      <c r="D8" s="17" t="s">
        <v>248</v>
      </c>
      <c r="E8" s="25" t="s">
        <v>109</v>
      </c>
      <c r="F8" s="18">
        <v>4</v>
      </c>
      <c r="G8" s="438">
        <v>42083</v>
      </c>
      <c r="H8" s="438">
        <v>51048</v>
      </c>
      <c r="I8" s="28">
        <v>146</v>
      </c>
      <c r="J8" s="29" t="s">
        <v>182</v>
      </c>
      <c r="K8" s="29">
        <v>5</v>
      </c>
      <c r="L8" s="20">
        <v>1709364530216</v>
      </c>
      <c r="M8" s="20">
        <v>0</v>
      </c>
      <c r="N8" s="20">
        <v>0</v>
      </c>
      <c r="O8" s="21"/>
      <c r="P8" s="21"/>
      <c r="Q8" s="22" t="s">
        <v>189</v>
      </c>
      <c r="R8" s="23">
        <v>0</v>
      </c>
      <c r="S8" s="23">
        <v>1</v>
      </c>
      <c r="T8" s="23">
        <v>0</v>
      </c>
      <c r="U8" s="7">
        <v>0</v>
      </c>
      <c r="V8" s="7">
        <v>0</v>
      </c>
      <c r="W8" s="7">
        <v>0</v>
      </c>
      <c r="X8" s="7">
        <v>1</v>
      </c>
      <c r="Y8" s="7">
        <v>0</v>
      </c>
      <c r="Z8" s="7">
        <v>0</v>
      </c>
      <c r="AA8" s="7">
        <v>0</v>
      </c>
      <c r="AB8" s="7">
        <v>0</v>
      </c>
      <c r="AC8" s="7">
        <v>1</v>
      </c>
      <c r="AD8" s="7">
        <v>0</v>
      </c>
      <c r="AE8" s="7">
        <v>0</v>
      </c>
      <c r="AF8" s="7">
        <v>0</v>
      </c>
      <c r="AG8" s="7">
        <v>0</v>
      </c>
      <c r="AH8" s="7">
        <v>0</v>
      </c>
      <c r="AI8" s="7">
        <v>0</v>
      </c>
      <c r="AJ8" s="7">
        <v>0</v>
      </c>
      <c r="AK8" s="7">
        <v>1</v>
      </c>
      <c r="AL8" s="7">
        <v>0</v>
      </c>
      <c r="AM8" s="7">
        <v>0</v>
      </c>
      <c r="AN8" s="7">
        <v>1</v>
      </c>
      <c r="AO8" s="7">
        <v>0</v>
      </c>
      <c r="AP8" s="7">
        <v>0</v>
      </c>
      <c r="AQ8" s="7">
        <v>0</v>
      </c>
      <c r="AR8" s="7">
        <v>0</v>
      </c>
      <c r="AS8" s="7">
        <v>0</v>
      </c>
      <c r="AT8" s="7">
        <v>0</v>
      </c>
      <c r="AU8" s="7">
        <v>0</v>
      </c>
      <c r="AV8" s="7">
        <v>0</v>
      </c>
      <c r="AW8" s="7">
        <v>0</v>
      </c>
      <c r="AX8" s="7">
        <v>0</v>
      </c>
      <c r="AY8" s="7">
        <v>0</v>
      </c>
      <c r="AZ8" s="7">
        <v>0</v>
      </c>
      <c r="BA8" s="7" t="s">
        <v>108</v>
      </c>
      <c r="BB8" s="33" t="s">
        <v>115</v>
      </c>
      <c r="BC8" s="33" t="s">
        <v>136</v>
      </c>
      <c r="BD8" s="25" t="s">
        <v>109</v>
      </c>
      <c r="BE8" s="45">
        <v>42083</v>
      </c>
      <c r="BF8" s="32"/>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c r="CR8" s="23">
        <v>0</v>
      </c>
    </row>
    <row r="9" spans="1:96" ht="49.5" customHeight="1" x14ac:dyDescent="0.2">
      <c r="A9" s="14">
        <v>3</v>
      </c>
      <c r="B9" s="15">
        <f t="shared" si="0"/>
        <v>6</v>
      </c>
      <c r="C9" s="443" t="s">
        <v>1077</v>
      </c>
      <c r="D9" s="17" t="s">
        <v>248</v>
      </c>
      <c r="E9" s="25" t="s">
        <v>109</v>
      </c>
      <c r="F9" s="18">
        <v>5</v>
      </c>
      <c r="G9" s="438">
        <v>42178</v>
      </c>
      <c r="H9" s="438">
        <v>51048</v>
      </c>
      <c r="I9" s="28">
        <v>146</v>
      </c>
      <c r="J9" s="29" t="s">
        <v>182</v>
      </c>
      <c r="K9" s="29">
        <v>5</v>
      </c>
      <c r="L9" s="20">
        <v>1709364530216</v>
      </c>
      <c r="M9" s="20">
        <v>0</v>
      </c>
      <c r="N9" s="20">
        <v>0</v>
      </c>
      <c r="O9" s="21"/>
      <c r="P9" s="21"/>
      <c r="Q9" s="22" t="s">
        <v>199</v>
      </c>
      <c r="R9" s="23">
        <v>0</v>
      </c>
      <c r="S9" s="23">
        <v>1</v>
      </c>
      <c r="T9" s="23">
        <v>0</v>
      </c>
      <c r="U9" s="7">
        <v>0</v>
      </c>
      <c r="V9" s="7">
        <v>0</v>
      </c>
      <c r="W9" s="7">
        <v>0</v>
      </c>
      <c r="X9" s="7">
        <v>0</v>
      </c>
      <c r="Y9" s="7">
        <v>0</v>
      </c>
      <c r="Z9" s="7">
        <v>0</v>
      </c>
      <c r="AA9" s="7">
        <v>0</v>
      </c>
      <c r="AB9" s="7">
        <v>0</v>
      </c>
      <c r="AC9" s="7">
        <v>1</v>
      </c>
      <c r="AD9" s="7">
        <v>0</v>
      </c>
      <c r="AE9" s="7">
        <v>0</v>
      </c>
      <c r="AF9" s="7">
        <v>0</v>
      </c>
      <c r="AG9" s="7">
        <v>0</v>
      </c>
      <c r="AH9" s="7">
        <v>0</v>
      </c>
      <c r="AI9" s="7">
        <v>0</v>
      </c>
      <c r="AJ9" s="7">
        <v>0</v>
      </c>
      <c r="AK9" s="7">
        <v>1</v>
      </c>
      <c r="AL9" s="7">
        <v>0</v>
      </c>
      <c r="AM9" s="7">
        <v>0</v>
      </c>
      <c r="AN9" s="7">
        <v>0</v>
      </c>
      <c r="AO9" s="7">
        <v>0</v>
      </c>
      <c r="AP9" s="7">
        <v>0</v>
      </c>
      <c r="AQ9" s="7">
        <v>0</v>
      </c>
      <c r="AR9" s="7">
        <v>0</v>
      </c>
      <c r="AS9" s="7">
        <v>0</v>
      </c>
      <c r="AT9" s="7">
        <v>0</v>
      </c>
      <c r="AU9" s="7">
        <v>0</v>
      </c>
      <c r="AV9" s="7">
        <v>0</v>
      </c>
      <c r="AW9" s="7">
        <v>0</v>
      </c>
      <c r="AX9" s="7">
        <v>0</v>
      </c>
      <c r="AY9" s="7">
        <v>0</v>
      </c>
      <c r="AZ9" s="7">
        <v>0</v>
      </c>
      <c r="BA9" s="7" t="s">
        <v>108</v>
      </c>
      <c r="BB9" s="33" t="s">
        <v>115</v>
      </c>
      <c r="BC9" s="33" t="s">
        <v>136</v>
      </c>
      <c r="BD9" s="25" t="s">
        <v>109</v>
      </c>
      <c r="BE9" s="45">
        <v>42178</v>
      </c>
      <c r="BF9" s="32"/>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row>
    <row r="10" spans="1:96" ht="49.5" customHeight="1" x14ac:dyDescent="0.2">
      <c r="A10" s="14">
        <v>3</v>
      </c>
      <c r="B10" s="15">
        <f t="shared" si="0"/>
        <v>7</v>
      </c>
      <c r="C10" s="443" t="s">
        <v>1077</v>
      </c>
      <c r="D10" s="17" t="s">
        <v>248</v>
      </c>
      <c r="E10" s="25" t="s">
        <v>109</v>
      </c>
      <c r="F10" s="18">
        <v>6</v>
      </c>
      <c r="G10" s="438">
        <v>42537</v>
      </c>
      <c r="H10" s="438">
        <v>51048</v>
      </c>
      <c r="I10" s="28">
        <v>146</v>
      </c>
      <c r="J10" s="29" t="s">
        <v>182</v>
      </c>
      <c r="K10" s="29">
        <v>5</v>
      </c>
      <c r="L10" s="20">
        <v>1709364530216</v>
      </c>
      <c r="M10" s="20">
        <v>0</v>
      </c>
      <c r="N10" s="20">
        <v>0</v>
      </c>
      <c r="O10" s="21"/>
      <c r="P10" s="21"/>
      <c r="Q10" s="22" t="s">
        <v>200</v>
      </c>
      <c r="R10" s="23">
        <v>0</v>
      </c>
      <c r="S10" s="23">
        <v>1</v>
      </c>
      <c r="T10" s="23">
        <v>0</v>
      </c>
      <c r="U10" s="7">
        <v>0</v>
      </c>
      <c r="V10" s="7">
        <v>0</v>
      </c>
      <c r="W10" s="7">
        <v>0</v>
      </c>
      <c r="X10" s="7">
        <v>0</v>
      </c>
      <c r="Y10" s="7">
        <v>0</v>
      </c>
      <c r="Z10" s="7">
        <v>0</v>
      </c>
      <c r="AA10" s="7">
        <v>0</v>
      </c>
      <c r="AB10" s="7">
        <v>0</v>
      </c>
      <c r="AC10" s="7">
        <v>1</v>
      </c>
      <c r="AD10" s="7">
        <v>0</v>
      </c>
      <c r="AE10" s="7">
        <v>0</v>
      </c>
      <c r="AF10" s="7">
        <v>0</v>
      </c>
      <c r="AG10" s="7">
        <v>0</v>
      </c>
      <c r="AH10" s="7">
        <v>0</v>
      </c>
      <c r="AI10" s="7">
        <v>0</v>
      </c>
      <c r="AJ10" s="7">
        <v>0</v>
      </c>
      <c r="AK10" s="7">
        <v>1</v>
      </c>
      <c r="AL10" s="7">
        <v>0</v>
      </c>
      <c r="AM10" s="7">
        <v>0</v>
      </c>
      <c r="AN10" s="7">
        <v>1</v>
      </c>
      <c r="AO10" s="7">
        <v>0</v>
      </c>
      <c r="AP10" s="7">
        <v>0</v>
      </c>
      <c r="AQ10" s="7">
        <v>0</v>
      </c>
      <c r="AR10" s="7">
        <v>0</v>
      </c>
      <c r="AS10" s="7">
        <v>0</v>
      </c>
      <c r="AT10" s="7">
        <v>0</v>
      </c>
      <c r="AU10" s="7">
        <v>0</v>
      </c>
      <c r="AV10" s="7">
        <v>0</v>
      </c>
      <c r="AW10" s="7">
        <v>0</v>
      </c>
      <c r="AX10" s="7">
        <v>0</v>
      </c>
      <c r="AY10" s="7">
        <v>0</v>
      </c>
      <c r="AZ10" s="7">
        <v>0</v>
      </c>
      <c r="BA10" s="7" t="s">
        <v>108</v>
      </c>
      <c r="BB10" s="33" t="s">
        <v>115</v>
      </c>
      <c r="BC10" s="33" t="s">
        <v>136</v>
      </c>
      <c r="BD10" s="25" t="s">
        <v>109</v>
      </c>
      <c r="BE10" s="45">
        <v>42537</v>
      </c>
      <c r="BF10" s="32"/>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row>
    <row r="11" spans="1:96" ht="49.5" customHeight="1" x14ac:dyDescent="0.2">
      <c r="A11" s="14">
        <v>3</v>
      </c>
      <c r="B11" s="15">
        <f t="shared" si="0"/>
        <v>8</v>
      </c>
      <c r="C11" s="443" t="s">
        <v>1077</v>
      </c>
      <c r="D11" s="17" t="s">
        <v>248</v>
      </c>
      <c r="E11" s="25" t="s">
        <v>109</v>
      </c>
      <c r="F11" s="18">
        <v>7</v>
      </c>
      <c r="G11" s="438">
        <v>42558</v>
      </c>
      <c r="H11" s="438">
        <v>51048</v>
      </c>
      <c r="I11" s="28">
        <v>146</v>
      </c>
      <c r="J11" s="29" t="s">
        <v>182</v>
      </c>
      <c r="K11" s="29">
        <v>5</v>
      </c>
      <c r="L11" s="20">
        <v>1709364530216</v>
      </c>
      <c r="M11" s="20">
        <v>0</v>
      </c>
      <c r="N11" s="20">
        <v>0</v>
      </c>
      <c r="O11" s="21"/>
      <c r="P11" s="21"/>
      <c r="Q11" s="22" t="s">
        <v>274</v>
      </c>
      <c r="R11" s="23">
        <v>0</v>
      </c>
      <c r="S11" s="23">
        <v>0</v>
      </c>
      <c r="T11" s="23">
        <v>1</v>
      </c>
      <c r="U11" s="7">
        <v>0</v>
      </c>
      <c r="V11" s="7">
        <v>0</v>
      </c>
      <c r="W11" s="7">
        <v>0</v>
      </c>
      <c r="X11" s="7">
        <v>0</v>
      </c>
      <c r="Y11" s="7">
        <v>0</v>
      </c>
      <c r="Z11" s="7">
        <v>0</v>
      </c>
      <c r="AA11" s="7">
        <v>0</v>
      </c>
      <c r="AB11" s="7">
        <v>0</v>
      </c>
      <c r="AC11" s="7">
        <v>0</v>
      </c>
      <c r="AD11" s="7">
        <v>0</v>
      </c>
      <c r="AE11" s="7">
        <v>1</v>
      </c>
      <c r="AF11" s="7">
        <v>0</v>
      </c>
      <c r="AG11" s="7">
        <v>0</v>
      </c>
      <c r="AH11" s="7">
        <v>0</v>
      </c>
      <c r="AI11" s="7">
        <v>0</v>
      </c>
      <c r="AJ11" s="7">
        <v>0</v>
      </c>
      <c r="AK11" s="7">
        <v>1</v>
      </c>
      <c r="AL11" s="7">
        <v>0</v>
      </c>
      <c r="AM11" s="7">
        <v>0</v>
      </c>
      <c r="AN11" s="7">
        <v>0</v>
      </c>
      <c r="AO11" s="7">
        <v>1</v>
      </c>
      <c r="AP11" s="7">
        <v>0</v>
      </c>
      <c r="AQ11" s="7">
        <v>0</v>
      </c>
      <c r="AR11" s="7">
        <v>0</v>
      </c>
      <c r="AS11" s="7">
        <v>0</v>
      </c>
      <c r="AT11" s="7">
        <v>0</v>
      </c>
      <c r="AU11" s="7">
        <v>0</v>
      </c>
      <c r="AV11" s="23">
        <v>0</v>
      </c>
      <c r="AW11" s="23">
        <v>0</v>
      </c>
      <c r="AX11" s="23">
        <v>0</v>
      </c>
      <c r="AY11" s="23">
        <v>0</v>
      </c>
      <c r="AZ11" s="23">
        <v>0</v>
      </c>
      <c r="BA11" s="7" t="s">
        <v>108</v>
      </c>
      <c r="BB11" s="33" t="s">
        <v>115</v>
      </c>
      <c r="BC11" s="33" t="s">
        <v>136</v>
      </c>
      <c r="BD11" s="25" t="s">
        <v>109</v>
      </c>
      <c r="BE11" s="45">
        <v>42558</v>
      </c>
      <c r="BF11" s="32"/>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row>
    <row r="12" spans="1:96" ht="49.5" customHeight="1" x14ac:dyDescent="0.2">
      <c r="A12" s="14">
        <v>3</v>
      </c>
      <c r="B12" s="15">
        <f t="shared" si="0"/>
        <v>9</v>
      </c>
      <c r="C12" s="443" t="s">
        <v>1077</v>
      </c>
      <c r="D12" s="17" t="s">
        <v>248</v>
      </c>
      <c r="E12" s="25" t="s">
        <v>149</v>
      </c>
      <c r="F12" s="18">
        <v>1</v>
      </c>
      <c r="G12" s="438">
        <v>42583</v>
      </c>
      <c r="H12" s="438">
        <v>51048</v>
      </c>
      <c r="I12" s="28">
        <v>146</v>
      </c>
      <c r="J12" s="29" t="s">
        <v>182</v>
      </c>
      <c r="K12" s="29">
        <v>5</v>
      </c>
      <c r="L12" s="20">
        <v>1709364530216</v>
      </c>
      <c r="M12" s="20">
        <v>0</v>
      </c>
      <c r="N12" s="20">
        <v>0</v>
      </c>
      <c r="O12" s="21"/>
      <c r="P12" s="21"/>
      <c r="Q12" s="22" t="s">
        <v>275</v>
      </c>
      <c r="R12" s="23">
        <v>0</v>
      </c>
      <c r="S12" s="23">
        <v>0</v>
      </c>
      <c r="T12" s="23">
        <v>0</v>
      </c>
      <c r="U12" s="7">
        <v>0</v>
      </c>
      <c r="V12" s="7">
        <v>0</v>
      </c>
      <c r="W12" s="7">
        <v>0</v>
      </c>
      <c r="X12" s="7">
        <v>1</v>
      </c>
      <c r="Y12" s="7">
        <v>0</v>
      </c>
      <c r="Z12" s="7">
        <v>0</v>
      </c>
      <c r="AA12" s="7">
        <v>0</v>
      </c>
      <c r="AB12" s="7">
        <v>0</v>
      </c>
      <c r="AC12" s="7">
        <v>1</v>
      </c>
      <c r="AD12" s="7">
        <v>0</v>
      </c>
      <c r="AE12" s="7">
        <v>0</v>
      </c>
      <c r="AF12" s="7">
        <v>0</v>
      </c>
      <c r="AG12" s="7">
        <v>1</v>
      </c>
      <c r="AH12" s="7">
        <v>1</v>
      </c>
      <c r="AI12" s="7">
        <v>0</v>
      </c>
      <c r="AJ12" s="7">
        <v>0</v>
      </c>
      <c r="AK12" s="7">
        <v>1</v>
      </c>
      <c r="AL12" s="7">
        <v>0</v>
      </c>
      <c r="AM12" s="7">
        <v>0</v>
      </c>
      <c r="AN12" s="7">
        <v>0</v>
      </c>
      <c r="AO12" s="7">
        <v>0</v>
      </c>
      <c r="AP12" s="7">
        <v>0</v>
      </c>
      <c r="AQ12" s="7">
        <v>1</v>
      </c>
      <c r="AR12" s="7">
        <v>0</v>
      </c>
      <c r="AS12" s="7">
        <v>0</v>
      </c>
      <c r="AT12" s="7">
        <v>0</v>
      </c>
      <c r="AU12" s="7">
        <v>0</v>
      </c>
      <c r="AV12" s="7">
        <v>0</v>
      </c>
      <c r="AW12" s="7">
        <v>0</v>
      </c>
      <c r="AX12" s="7">
        <v>0</v>
      </c>
      <c r="AY12" s="7">
        <v>0</v>
      </c>
      <c r="AZ12" s="7">
        <v>0</v>
      </c>
      <c r="BA12" s="7" t="s">
        <v>108</v>
      </c>
      <c r="BB12" s="33" t="s">
        <v>115</v>
      </c>
      <c r="BC12" s="33" t="s">
        <v>136</v>
      </c>
      <c r="BD12" s="25" t="s">
        <v>149</v>
      </c>
      <c r="BE12" s="45">
        <v>42583</v>
      </c>
      <c r="BF12" s="32"/>
      <c r="BG12" s="23">
        <v>0</v>
      </c>
      <c r="BH12" s="23">
        <v>0</v>
      </c>
      <c r="BI12" s="23">
        <v>0</v>
      </c>
      <c r="BJ12" s="23">
        <v>0</v>
      </c>
      <c r="BK12" s="23">
        <v>0</v>
      </c>
      <c r="BL12" s="23">
        <v>0</v>
      </c>
      <c r="BM12" s="23">
        <v>0</v>
      </c>
      <c r="BN12" s="23">
        <v>1</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row>
    <row r="13" spans="1:96" ht="49.5" customHeight="1" x14ac:dyDescent="0.2">
      <c r="A13" s="14">
        <v>3</v>
      </c>
      <c r="B13" s="15">
        <f t="shared" si="0"/>
        <v>10</v>
      </c>
      <c r="C13" s="443" t="s">
        <v>1077</v>
      </c>
      <c r="D13" s="17" t="s">
        <v>248</v>
      </c>
      <c r="E13" s="25" t="s">
        <v>149</v>
      </c>
      <c r="F13" s="18">
        <v>2</v>
      </c>
      <c r="G13" s="438">
        <v>42611</v>
      </c>
      <c r="H13" s="438">
        <v>51048</v>
      </c>
      <c r="I13" s="28">
        <v>146</v>
      </c>
      <c r="J13" s="29" t="s">
        <v>182</v>
      </c>
      <c r="K13" s="29">
        <v>5</v>
      </c>
      <c r="L13" s="20">
        <v>1709364530216</v>
      </c>
      <c r="M13" s="20">
        <v>0</v>
      </c>
      <c r="N13" s="20">
        <v>0</v>
      </c>
      <c r="O13" s="21"/>
      <c r="P13" s="21"/>
      <c r="Q13" s="22" t="s">
        <v>276</v>
      </c>
      <c r="R13" s="23">
        <v>0</v>
      </c>
      <c r="S13" s="23">
        <v>0</v>
      </c>
      <c r="T13" s="23">
        <v>0</v>
      </c>
      <c r="U13" s="7">
        <v>0</v>
      </c>
      <c r="V13" s="7">
        <v>0</v>
      </c>
      <c r="W13" s="7">
        <v>0</v>
      </c>
      <c r="X13" s="7">
        <v>1</v>
      </c>
      <c r="Y13" s="7">
        <v>0</v>
      </c>
      <c r="Z13" s="7">
        <v>0</v>
      </c>
      <c r="AA13" s="7">
        <v>0</v>
      </c>
      <c r="AB13" s="7">
        <v>0</v>
      </c>
      <c r="AC13" s="7">
        <v>1</v>
      </c>
      <c r="AD13" s="7">
        <v>0</v>
      </c>
      <c r="AE13" s="7">
        <v>0</v>
      </c>
      <c r="AF13" s="7">
        <v>1</v>
      </c>
      <c r="AG13" s="7">
        <v>0</v>
      </c>
      <c r="AH13" s="7">
        <v>0</v>
      </c>
      <c r="AI13" s="7">
        <v>0</v>
      </c>
      <c r="AJ13" s="7">
        <v>0</v>
      </c>
      <c r="AK13" s="7">
        <v>1</v>
      </c>
      <c r="AL13" s="7">
        <v>0</v>
      </c>
      <c r="AM13" s="7">
        <v>0</v>
      </c>
      <c r="AN13" s="7">
        <v>0</v>
      </c>
      <c r="AO13" s="7">
        <v>0</v>
      </c>
      <c r="AP13" s="7">
        <v>0</v>
      </c>
      <c r="AQ13" s="7">
        <v>1</v>
      </c>
      <c r="AR13" s="7">
        <v>0</v>
      </c>
      <c r="AS13" s="7">
        <v>0</v>
      </c>
      <c r="AT13" s="7">
        <v>0</v>
      </c>
      <c r="AU13" s="7">
        <v>0</v>
      </c>
      <c r="AV13" s="7">
        <v>0</v>
      </c>
      <c r="AW13" s="7">
        <v>0</v>
      </c>
      <c r="AX13" s="7">
        <v>0</v>
      </c>
      <c r="AY13" s="7">
        <v>0</v>
      </c>
      <c r="AZ13" s="7">
        <v>0</v>
      </c>
      <c r="BA13" s="7" t="s">
        <v>108</v>
      </c>
      <c r="BB13" s="33" t="s">
        <v>115</v>
      </c>
      <c r="BC13" s="33" t="s">
        <v>136</v>
      </c>
      <c r="BD13" s="25" t="s">
        <v>149</v>
      </c>
      <c r="BE13" s="45">
        <v>42611</v>
      </c>
      <c r="BF13" s="32"/>
      <c r="BG13" s="23">
        <v>0</v>
      </c>
      <c r="BH13" s="23">
        <v>0</v>
      </c>
      <c r="BI13" s="23">
        <v>0</v>
      </c>
      <c r="BJ13" s="23">
        <v>0</v>
      </c>
      <c r="BK13" s="23">
        <v>0</v>
      </c>
      <c r="BL13" s="23">
        <v>0</v>
      </c>
      <c r="BM13" s="23">
        <v>0</v>
      </c>
      <c r="BN13" s="23">
        <v>1</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23">
        <v>0</v>
      </c>
    </row>
    <row r="14" spans="1:96" ht="49.5" customHeight="1" x14ac:dyDescent="0.2">
      <c r="A14" s="14">
        <v>3</v>
      </c>
      <c r="B14" s="15">
        <f t="shared" si="0"/>
        <v>11</v>
      </c>
      <c r="C14" s="443" t="s">
        <v>1077</v>
      </c>
      <c r="D14" s="17" t="s">
        <v>248</v>
      </c>
      <c r="E14" s="25" t="s">
        <v>201</v>
      </c>
      <c r="F14" s="18">
        <v>1</v>
      </c>
      <c r="G14" s="438">
        <v>42642</v>
      </c>
      <c r="H14" s="438">
        <v>51048</v>
      </c>
      <c r="I14" s="28">
        <v>146</v>
      </c>
      <c r="J14" s="29" t="s">
        <v>182</v>
      </c>
      <c r="K14" s="29">
        <v>5</v>
      </c>
      <c r="L14" s="20">
        <v>1709364530216</v>
      </c>
      <c r="M14" s="20">
        <v>0</v>
      </c>
      <c r="N14" s="20">
        <v>0</v>
      </c>
      <c r="O14" s="21"/>
      <c r="P14" s="21"/>
      <c r="Q14" s="22" t="s">
        <v>202</v>
      </c>
      <c r="R14" s="23">
        <v>0</v>
      </c>
      <c r="S14" s="23">
        <v>0</v>
      </c>
      <c r="T14" s="23">
        <v>0</v>
      </c>
      <c r="U14" s="7">
        <v>0</v>
      </c>
      <c r="V14" s="7">
        <v>0</v>
      </c>
      <c r="W14" s="7">
        <v>0</v>
      </c>
      <c r="X14" s="7">
        <v>1</v>
      </c>
      <c r="Y14" s="7">
        <v>0</v>
      </c>
      <c r="Z14" s="7">
        <v>0</v>
      </c>
      <c r="AA14" s="7">
        <v>0</v>
      </c>
      <c r="AB14" s="7">
        <v>0</v>
      </c>
      <c r="AC14" s="7">
        <v>1</v>
      </c>
      <c r="AD14" s="7">
        <v>0</v>
      </c>
      <c r="AE14" s="7">
        <v>0</v>
      </c>
      <c r="AF14" s="7">
        <v>0</v>
      </c>
      <c r="AG14" s="7">
        <v>0</v>
      </c>
      <c r="AH14" s="7">
        <v>0</v>
      </c>
      <c r="AI14" s="7">
        <v>0</v>
      </c>
      <c r="AJ14" s="7">
        <v>0</v>
      </c>
      <c r="AK14" s="7">
        <v>1</v>
      </c>
      <c r="AL14" s="7">
        <v>0</v>
      </c>
      <c r="AM14" s="7">
        <v>0</v>
      </c>
      <c r="AN14" s="7">
        <v>0</v>
      </c>
      <c r="AO14" s="7">
        <v>0</v>
      </c>
      <c r="AP14" s="7">
        <v>0</v>
      </c>
      <c r="AQ14" s="7">
        <v>0</v>
      </c>
      <c r="AR14" s="7">
        <v>0</v>
      </c>
      <c r="AS14" s="7">
        <v>0</v>
      </c>
      <c r="AT14" s="7">
        <v>0</v>
      </c>
      <c r="AU14" s="7">
        <v>0</v>
      </c>
      <c r="AV14" s="7">
        <v>0</v>
      </c>
      <c r="AW14" s="7">
        <v>0</v>
      </c>
      <c r="AX14" s="7">
        <v>0</v>
      </c>
      <c r="AY14" s="7">
        <v>0</v>
      </c>
      <c r="AZ14" s="7">
        <v>0</v>
      </c>
      <c r="BA14" s="7" t="s">
        <v>108</v>
      </c>
      <c r="BB14" s="33" t="s">
        <v>115</v>
      </c>
      <c r="BC14" s="33" t="s">
        <v>136</v>
      </c>
      <c r="BD14" s="25" t="s">
        <v>201</v>
      </c>
      <c r="BE14" s="45">
        <v>42642</v>
      </c>
      <c r="BF14" s="32"/>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row>
    <row r="15" spans="1:96" ht="49.5" customHeight="1" x14ac:dyDescent="0.2">
      <c r="A15" s="14">
        <v>3</v>
      </c>
      <c r="B15" s="15">
        <f t="shared" si="0"/>
        <v>12</v>
      </c>
      <c r="C15" s="443" t="s">
        <v>1077</v>
      </c>
      <c r="D15" s="17" t="s">
        <v>248</v>
      </c>
      <c r="E15" s="25" t="s">
        <v>109</v>
      </c>
      <c r="F15" s="18">
        <v>8</v>
      </c>
      <c r="G15" s="438">
        <v>43179</v>
      </c>
      <c r="H15" s="438">
        <v>51048</v>
      </c>
      <c r="I15" s="28">
        <v>146</v>
      </c>
      <c r="J15" s="29" t="s">
        <v>182</v>
      </c>
      <c r="K15" s="29">
        <v>5</v>
      </c>
      <c r="L15" s="20">
        <v>1709364530216</v>
      </c>
      <c r="M15" s="20">
        <v>0</v>
      </c>
      <c r="N15" s="20">
        <v>0</v>
      </c>
      <c r="O15" s="21"/>
      <c r="P15" s="21"/>
      <c r="Q15" s="22" t="s">
        <v>203</v>
      </c>
      <c r="R15" s="23">
        <v>0</v>
      </c>
      <c r="S15" s="23">
        <v>1</v>
      </c>
      <c r="T15" s="23">
        <v>0</v>
      </c>
      <c r="U15" s="7">
        <v>0</v>
      </c>
      <c r="V15" s="7">
        <v>0</v>
      </c>
      <c r="W15" s="7">
        <v>0</v>
      </c>
      <c r="X15" s="7">
        <v>0</v>
      </c>
      <c r="Y15" s="7">
        <v>0</v>
      </c>
      <c r="Z15" s="7">
        <v>0</v>
      </c>
      <c r="AA15" s="7">
        <v>0</v>
      </c>
      <c r="AB15" s="7">
        <v>0</v>
      </c>
      <c r="AC15" s="7">
        <v>1</v>
      </c>
      <c r="AD15" s="7">
        <v>0</v>
      </c>
      <c r="AE15" s="7">
        <v>0</v>
      </c>
      <c r="AF15" s="7">
        <v>0</v>
      </c>
      <c r="AG15" s="7">
        <v>0</v>
      </c>
      <c r="AH15" s="7">
        <v>0</v>
      </c>
      <c r="AI15" s="7">
        <v>0</v>
      </c>
      <c r="AJ15" s="7">
        <v>0</v>
      </c>
      <c r="AK15" s="7">
        <v>1</v>
      </c>
      <c r="AL15" s="7">
        <v>0</v>
      </c>
      <c r="AM15" s="7">
        <v>0</v>
      </c>
      <c r="AN15" s="7">
        <v>0</v>
      </c>
      <c r="AO15" s="7">
        <v>0</v>
      </c>
      <c r="AP15" s="7">
        <v>0</v>
      </c>
      <c r="AQ15" s="7">
        <v>0</v>
      </c>
      <c r="AR15" s="7">
        <v>0</v>
      </c>
      <c r="AS15" s="7">
        <v>0</v>
      </c>
      <c r="AT15" s="7">
        <v>0</v>
      </c>
      <c r="AU15" s="7">
        <v>0</v>
      </c>
      <c r="AV15" s="7">
        <v>0</v>
      </c>
      <c r="AW15" s="7">
        <v>0</v>
      </c>
      <c r="AX15" s="7">
        <v>0</v>
      </c>
      <c r="AY15" s="7">
        <v>0</v>
      </c>
      <c r="AZ15" s="7">
        <v>0</v>
      </c>
      <c r="BA15" s="7" t="s">
        <v>108</v>
      </c>
      <c r="BB15" s="33" t="s">
        <v>1078</v>
      </c>
      <c r="BC15" s="33" t="s">
        <v>136</v>
      </c>
      <c r="BD15" s="25" t="s">
        <v>109</v>
      </c>
      <c r="BE15" s="45">
        <v>43179</v>
      </c>
      <c r="BF15" s="32"/>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row>
    <row r="16" spans="1:96" ht="49.5" customHeight="1" x14ac:dyDescent="0.2">
      <c r="A16" s="14">
        <v>3</v>
      </c>
      <c r="B16" s="15">
        <f t="shared" si="0"/>
        <v>13</v>
      </c>
      <c r="C16" s="443" t="s">
        <v>1077</v>
      </c>
      <c r="D16" s="17" t="s">
        <v>248</v>
      </c>
      <c r="E16" s="25" t="s">
        <v>109</v>
      </c>
      <c r="F16" s="18">
        <v>9</v>
      </c>
      <c r="G16" s="438">
        <v>43857</v>
      </c>
      <c r="H16" s="438">
        <v>51048</v>
      </c>
      <c r="I16" s="28">
        <v>146</v>
      </c>
      <c r="J16" s="29" t="s">
        <v>182</v>
      </c>
      <c r="K16" s="29">
        <v>5</v>
      </c>
      <c r="L16" s="20">
        <v>1709364530216</v>
      </c>
      <c r="M16" s="20">
        <v>0</v>
      </c>
      <c r="N16" s="20">
        <v>0</v>
      </c>
      <c r="O16" s="21"/>
      <c r="P16" s="21">
        <f>17*30</f>
        <v>510</v>
      </c>
      <c r="Q16" s="22" t="s">
        <v>277</v>
      </c>
      <c r="R16" s="23">
        <v>1</v>
      </c>
      <c r="S16" s="23">
        <v>1</v>
      </c>
      <c r="T16" s="23">
        <v>0</v>
      </c>
      <c r="U16" s="7">
        <v>0</v>
      </c>
      <c r="V16" s="7">
        <v>0</v>
      </c>
      <c r="W16" s="7">
        <v>1</v>
      </c>
      <c r="X16" s="7">
        <v>0</v>
      </c>
      <c r="Y16" s="7">
        <v>0</v>
      </c>
      <c r="Z16" s="7">
        <v>0</v>
      </c>
      <c r="AA16" s="7">
        <v>1</v>
      </c>
      <c r="AB16" s="7">
        <v>0</v>
      </c>
      <c r="AC16" s="7">
        <v>1</v>
      </c>
      <c r="AD16" s="7">
        <v>0</v>
      </c>
      <c r="AE16" s="7">
        <v>0</v>
      </c>
      <c r="AF16" s="7">
        <v>0</v>
      </c>
      <c r="AG16" s="7">
        <v>0</v>
      </c>
      <c r="AH16" s="7">
        <v>0</v>
      </c>
      <c r="AI16" s="7">
        <v>0</v>
      </c>
      <c r="AJ16" s="7">
        <v>0</v>
      </c>
      <c r="AK16" s="7">
        <v>1</v>
      </c>
      <c r="AL16" s="7">
        <v>0</v>
      </c>
      <c r="AM16" s="7">
        <v>0</v>
      </c>
      <c r="AN16" s="7">
        <v>0</v>
      </c>
      <c r="AO16" s="7">
        <v>0</v>
      </c>
      <c r="AP16" s="7">
        <v>0</v>
      </c>
      <c r="AQ16" s="7">
        <v>0</v>
      </c>
      <c r="AR16" s="7">
        <v>0</v>
      </c>
      <c r="AS16" s="7">
        <v>0</v>
      </c>
      <c r="AT16" s="7">
        <v>0</v>
      </c>
      <c r="AU16" s="7">
        <v>0</v>
      </c>
      <c r="AV16" s="7">
        <v>0</v>
      </c>
      <c r="AW16" s="7">
        <v>0</v>
      </c>
      <c r="AX16" s="7">
        <v>0</v>
      </c>
      <c r="AY16" s="7">
        <v>0</v>
      </c>
      <c r="AZ16" s="7">
        <v>0</v>
      </c>
      <c r="BA16" s="7" t="s">
        <v>108</v>
      </c>
      <c r="BB16" s="33" t="s">
        <v>1078</v>
      </c>
      <c r="BC16" s="33" t="s">
        <v>140</v>
      </c>
      <c r="BD16" s="25" t="s">
        <v>109</v>
      </c>
      <c r="BE16" s="45">
        <v>43857</v>
      </c>
      <c r="BF16" s="32"/>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row>
    <row r="17" spans="1:96" ht="49.5" customHeight="1" x14ac:dyDescent="0.2">
      <c r="A17" s="14">
        <v>3</v>
      </c>
      <c r="B17" s="15">
        <f t="shared" si="0"/>
        <v>14</v>
      </c>
      <c r="C17" s="443" t="s">
        <v>1077</v>
      </c>
      <c r="D17" s="17" t="s">
        <v>248</v>
      </c>
      <c r="E17" s="25" t="s">
        <v>109</v>
      </c>
      <c r="F17" s="18">
        <v>10</v>
      </c>
      <c r="G17" s="438">
        <v>44063</v>
      </c>
      <c r="H17" s="438">
        <v>51048</v>
      </c>
      <c r="I17" s="28">
        <v>146</v>
      </c>
      <c r="J17" s="29" t="s">
        <v>182</v>
      </c>
      <c r="K17" s="29">
        <v>5</v>
      </c>
      <c r="L17" s="20">
        <v>1709364530216</v>
      </c>
      <c r="M17" s="20">
        <v>0</v>
      </c>
      <c r="N17" s="20">
        <v>0</v>
      </c>
      <c r="O17" s="21"/>
      <c r="P17" s="21"/>
      <c r="Q17" s="22" t="s">
        <v>204</v>
      </c>
      <c r="R17" s="23">
        <v>1</v>
      </c>
      <c r="S17" s="23">
        <v>0</v>
      </c>
      <c r="T17" s="23">
        <v>0</v>
      </c>
      <c r="U17" s="7">
        <v>0</v>
      </c>
      <c r="V17" s="7">
        <v>0</v>
      </c>
      <c r="W17" s="7">
        <v>0</v>
      </c>
      <c r="X17" s="7">
        <v>0</v>
      </c>
      <c r="Y17" s="7">
        <v>0</v>
      </c>
      <c r="Z17" s="7">
        <v>0</v>
      </c>
      <c r="AA17" s="7">
        <v>0</v>
      </c>
      <c r="AB17" s="7">
        <v>0</v>
      </c>
      <c r="AC17" s="7">
        <v>0</v>
      </c>
      <c r="AD17" s="7">
        <v>1</v>
      </c>
      <c r="AE17" s="7">
        <v>0</v>
      </c>
      <c r="AF17" s="7">
        <v>0</v>
      </c>
      <c r="AG17" s="7">
        <v>0</v>
      </c>
      <c r="AH17" s="7">
        <v>0</v>
      </c>
      <c r="AI17" s="7">
        <v>0</v>
      </c>
      <c r="AJ17" s="7">
        <v>0</v>
      </c>
      <c r="AK17" s="7">
        <v>1</v>
      </c>
      <c r="AL17" s="7">
        <v>0</v>
      </c>
      <c r="AM17" s="7">
        <v>0</v>
      </c>
      <c r="AN17" s="7">
        <v>0</v>
      </c>
      <c r="AO17" s="7">
        <v>0</v>
      </c>
      <c r="AP17" s="7">
        <v>0</v>
      </c>
      <c r="AQ17" s="7">
        <v>0</v>
      </c>
      <c r="AR17" s="7">
        <v>0</v>
      </c>
      <c r="AS17" s="7">
        <v>0</v>
      </c>
      <c r="AT17" s="7">
        <v>0</v>
      </c>
      <c r="AU17" s="7">
        <v>0</v>
      </c>
      <c r="AV17" s="7">
        <v>1</v>
      </c>
      <c r="AW17" s="7">
        <v>0</v>
      </c>
      <c r="AX17" s="7">
        <v>0</v>
      </c>
      <c r="AY17" s="7">
        <v>0</v>
      </c>
      <c r="AZ17" s="7">
        <v>0</v>
      </c>
      <c r="BA17" s="7" t="s">
        <v>108</v>
      </c>
      <c r="BB17" s="33" t="s">
        <v>1078</v>
      </c>
      <c r="BC17" s="33" t="s">
        <v>140</v>
      </c>
      <c r="BD17" s="25" t="s">
        <v>109</v>
      </c>
      <c r="BE17" s="45">
        <v>44063</v>
      </c>
      <c r="BF17" s="32"/>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c r="CR17" s="23">
        <v>0</v>
      </c>
    </row>
    <row r="18" spans="1:96" ht="49.5" customHeight="1" x14ac:dyDescent="0.2">
      <c r="A18" s="14">
        <v>3</v>
      </c>
      <c r="B18" s="15">
        <f t="shared" si="0"/>
        <v>15</v>
      </c>
      <c r="C18" s="443" t="s">
        <v>1077</v>
      </c>
      <c r="D18" s="17" t="s">
        <v>248</v>
      </c>
      <c r="E18" s="25" t="s">
        <v>109</v>
      </c>
      <c r="F18" s="18">
        <v>11</v>
      </c>
      <c r="G18" s="438">
        <v>44200</v>
      </c>
      <c r="H18" s="438">
        <v>51048</v>
      </c>
      <c r="I18" s="28">
        <v>146</v>
      </c>
      <c r="J18" s="29" t="s">
        <v>182</v>
      </c>
      <c r="K18" s="29">
        <v>5</v>
      </c>
      <c r="L18" s="20">
        <v>1709364530216</v>
      </c>
      <c r="M18" s="20">
        <v>0</v>
      </c>
      <c r="N18" s="20">
        <v>0</v>
      </c>
      <c r="O18" s="21"/>
      <c r="P18" s="21"/>
      <c r="Q18" s="22" t="s">
        <v>192</v>
      </c>
      <c r="R18" s="23">
        <v>1</v>
      </c>
      <c r="S18" s="23">
        <v>1</v>
      </c>
      <c r="T18" s="23">
        <v>0</v>
      </c>
      <c r="U18" s="7">
        <v>0</v>
      </c>
      <c r="V18" s="7">
        <v>0</v>
      </c>
      <c r="W18" s="7">
        <v>0</v>
      </c>
      <c r="X18" s="7">
        <v>1</v>
      </c>
      <c r="Y18" s="7">
        <v>0</v>
      </c>
      <c r="Z18" s="7">
        <v>0</v>
      </c>
      <c r="AA18" s="7">
        <v>0</v>
      </c>
      <c r="AB18" s="7">
        <v>0</v>
      </c>
      <c r="AC18" s="7">
        <v>0</v>
      </c>
      <c r="AD18" s="7">
        <v>1</v>
      </c>
      <c r="AE18" s="7">
        <v>0</v>
      </c>
      <c r="AF18" s="7">
        <v>0</v>
      </c>
      <c r="AG18" s="7">
        <v>0</v>
      </c>
      <c r="AH18" s="7">
        <v>0</v>
      </c>
      <c r="AI18" s="7">
        <v>0</v>
      </c>
      <c r="AJ18" s="7">
        <v>0</v>
      </c>
      <c r="AK18" s="7">
        <v>0</v>
      </c>
      <c r="AL18" s="7">
        <v>1</v>
      </c>
      <c r="AM18" s="7">
        <v>0</v>
      </c>
      <c r="AN18" s="7">
        <v>0</v>
      </c>
      <c r="AO18" s="7">
        <v>0</v>
      </c>
      <c r="AP18" s="7">
        <v>0</v>
      </c>
      <c r="AQ18" s="7">
        <v>0</v>
      </c>
      <c r="AR18" s="7">
        <v>0</v>
      </c>
      <c r="AS18" s="7">
        <v>0</v>
      </c>
      <c r="AT18" s="7">
        <v>0</v>
      </c>
      <c r="AU18" s="7">
        <v>1</v>
      </c>
      <c r="AV18" s="7">
        <v>0</v>
      </c>
      <c r="AW18" s="7">
        <v>0</v>
      </c>
      <c r="AX18" s="7">
        <v>0</v>
      </c>
      <c r="AY18" s="7">
        <v>0</v>
      </c>
      <c r="AZ18" s="7">
        <v>0</v>
      </c>
      <c r="BA18" s="7" t="s">
        <v>108</v>
      </c>
      <c r="BB18" s="33" t="s">
        <v>1078</v>
      </c>
      <c r="BC18" s="33" t="s">
        <v>140</v>
      </c>
      <c r="BD18" s="25" t="s">
        <v>109</v>
      </c>
      <c r="BE18" s="45">
        <v>44200</v>
      </c>
      <c r="BF18" s="32"/>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row>
    <row r="19" spans="1:96" ht="49.5" customHeight="1" x14ac:dyDescent="0.2">
      <c r="A19" s="14">
        <v>3</v>
      </c>
      <c r="B19" s="15">
        <f t="shared" si="0"/>
        <v>16</v>
      </c>
      <c r="C19" s="443" t="s">
        <v>1077</v>
      </c>
      <c r="D19" s="17" t="s">
        <v>248</v>
      </c>
      <c r="E19" s="25" t="s">
        <v>109</v>
      </c>
      <c r="F19" s="18">
        <v>12</v>
      </c>
      <c r="G19" s="438">
        <v>44365</v>
      </c>
      <c r="H19" s="438">
        <v>51048</v>
      </c>
      <c r="I19" s="28">
        <v>146</v>
      </c>
      <c r="J19" s="29" t="s">
        <v>182</v>
      </c>
      <c r="K19" s="29">
        <v>5</v>
      </c>
      <c r="L19" s="20">
        <v>1709364530216</v>
      </c>
      <c r="M19" s="20">
        <v>0</v>
      </c>
      <c r="N19" s="20">
        <v>0</v>
      </c>
      <c r="O19" s="21"/>
      <c r="P19" s="21"/>
      <c r="Q19" s="22" t="s">
        <v>278</v>
      </c>
      <c r="R19" s="23">
        <v>0</v>
      </c>
      <c r="S19" s="23">
        <v>1</v>
      </c>
      <c r="T19" s="23">
        <v>0</v>
      </c>
      <c r="U19" s="7">
        <v>0</v>
      </c>
      <c r="V19" s="7">
        <v>0</v>
      </c>
      <c r="W19" s="7">
        <v>0</v>
      </c>
      <c r="X19" s="7">
        <v>0</v>
      </c>
      <c r="Y19" s="7">
        <v>0</v>
      </c>
      <c r="Z19" s="7">
        <v>0</v>
      </c>
      <c r="AA19" s="7">
        <v>0</v>
      </c>
      <c r="AB19" s="7">
        <v>0</v>
      </c>
      <c r="AC19" s="7">
        <v>1</v>
      </c>
      <c r="AD19" s="7">
        <v>0</v>
      </c>
      <c r="AE19" s="7">
        <v>0</v>
      </c>
      <c r="AF19" s="7">
        <v>0</v>
      </c>
      <c r="AG19" s="7">
        <v>0</v>
      </c>
      <c r="AH19" s="7">
        <v>0</v>
      </c>
      <c r="AI19" s="7">
        <v>0</v>
      </c>
      <c r="AJ19" s="7">
        <v>0</v>
      </c>
      <c r="AK19" s="7">
        <v>1</v>
      </c>
      <c r="AL19" s="7">
        <v>0</v>
      </c>
      <c r="AM19" s="7">
        <v>0</v>
      </c>
      <c r="AN19" s="7">
        <v>0</v>
      </c>
      <c r="AO19" s="7">
        <v>0</v>
      </c>
      <c r="AP19" s="7">
        <v>0</v>
      </c>
      <c r="AQ19" s="7">
        <v>0</v>
      </c>
      <c r="AR19" s="7">
        <v>0</v>
      </c>
      <c r="AS19" s="7">
        <v>0</v>
      </c>
      <c r="AT19" s="7">
        <v>0</v>
      </c>
      <c r="AU19" s="7">
        <v>0</v>
      </c>
      <c r="AV19" s="7">
        <v>0</v>
      </c>
      <c r="AW19" s="7">
        <v>0</v>
      </c>
      <c r="AX19" s="7">
        <v>0</v>
      </c>
      <c r="AY19" s="7">
        <v>0</v>
      </c>
      <c r="AZ19" s="7">
        <v>0</v>
      </c>
      <c r="BA19" s="7" t="s">
        <v>108</v>
      </c>
      <c r="BB19" s="33" t="s">
        <v>1078</v>
      </c>
      <c r="BC19" s="33" t="s">
        <v>140</v>
      </c>
      <c r="BD19" s="25" t="s">
        <v>109</v>
      </c>
      <c r="BE19" s="45">
        <v>44365</v>
      </c>
      <c r="BF19" s="32"/>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row>
    <row r="20" spans="1:96" s="55" customFormat="1" x14ac:dyDescent="0.2">
      <c r="F20" s="56"/>
      <c r="G20" s="439"/>
      <c r="H20" s="439"/>
      <c r="I20" s="56"/>
      <c r="L20" s="57"/>
      <c r="M20" s="58">
        <f>SUM(M3:M19)</f>
        <v>0</v>
      </c>
      <c r="N20" s="58">
        <f>SUM(N3:N19)</f>
        <v>0</v>
      </c>
      <c r="O20" s="59">
        <f>SUM(O4:O19)</f>
        <v>0</v>
      </c>
      <c r="P20" s="59">
        <f>SUM(P4:P19)</f>
        <v>510</v>
      </c>
      <c r="Q20" s="60"/>
      <c r="R20" s="59">
        <f>SUM(R3:R19)</f>
        <v>7</v>
      </c>
      <c r="S20" s="59">
        <f t="shared" ref="S20:AZ20" si="1">SUM(S3:S19)</f>
        <v>8</v>
      </c>
      <c r="T20" s="59">
        <f t="shared" si="1"/>
        <v>1</v>
      </c>
      <c r="U20" s="59">
        <f t="shared" si="1"/>
        <v>0</v>
      </c>
      <c r="V20" s="59">
        <f t="shared" si="1"/>
        <v>0</v>
      </c>
      <c r="W20" s="59">
        <f t="shared" si="1"/>
        <v>1</v>
      </c>
      <c r="X20" s="59">
        <f t="shared" si="1"/>
        <v>9</v>
      </c>
      <c r="Y20" s="59">
        <f t="shared" si="1"/>
        <v>0</v>
      </c>
      <c r="Z20" s="59">
        <f t="shared" si="1"/>
        <v>0</v>
      </c>
      <c r="AA20" s="59">
        <f t="shared" si="1"/>
        <v>1</v>
      </c>
      <c r="AB20" s="59">
        <f t="shared" si="1"/>
        <v>0</v>
      </c>
      <c r="AC20" s="59">
        <f t="shared" si="1"/>
        <v>10</v>
      </c>
      <c r="AD20" s="59">
        <f t="shared" si="1"/>
        <v>6</v>
      </c>
      <c r="AE20" s="59">
        <f t="shared" si="1"/>
        <v>1</v>
      </c>
      <c r="AF20" s="59">
        <f t="shared" si="1"/>
        <v>1</v>
      </c>
      <c r="AG20" s="59">
        <f t="shared" si="1"/>
        <v>1</v>
      </c>
      <c r="AH20" s="59">
        <f t="shared" si="1"/>
        <v>1</v>
      </c>
      <c r="AI20" s="59">
        <f t="shared" si="1"/>
        <v>0</v>
      </c>
      <c r="AJ20" s="59">
        <f t="shared" si="1"/>
        <v>0</v>
      </c>
      <c r="AK20" s="59">
        <f t="shared" si="1"/>
        <v>15</v>
      </c>
      <c r="AL20" s="59">
        <f t="shared" si="1"/>
        <v>1</v>
      </c>
      <c r="AM20" s="59">
        <f t="shared" si="1"/>
        <v>4</v>
      </c>
      <c r="AN20" s="59">
        <f t="shared" si="1"/>
        <v>2</v>
      </c>
      <c r="AO20" s="59">
        <f t="shared" si="1"/>
        <v>1</v>
      </c>
      <c r="AP20" s="59">
        <f t="shared" si="1"/>
        <v>0</v>
      </c>
      <c r="AQ20" s="59">
        <f t="shared" si="1"/>
        <v>2</v>
      </c>
      <c r="AR20" s="59">
        <f t="shared" si="1"/>
        <v>0</v>
      </c>
      <c r="AS20" s="59">
        <f t="shared" si="1"/>
        <v>0</v>
      </c>
      <c r="AT20" s="59">
        <f t="shared" si="1"/>
        <v>0</v>
      </c>
      <c r="AU20" s="59">
        <f t="shared" si="1"/>
        <v>1</v>
      </c>
      <c r="AV20" s="59">
        <f t="shared" si="1"/>
        <v>1</v>
      </c>
      <c r="AW20" s="59">
        <f t="shared" si="1"/>
        <v>0</v>
      </c>
      <c r="AX20" s="59">
        <f t="shared" si="1"/>
        <v>0</v>
      </c>
      <c r="AY20" s="59">
        <f t="shared" si="1"/>
        <v>0</v>
      </c>
      <c r="AZ20" s="59">
        <f t="shared" si="1"/>
        <v>0</v>
      </c>
      <c r="BB20" s="446"/>
      <c r="BC20" s="446"/>
      <c r="BE20" s="61"/>
      <c r="BF20" s="62"/>
      <c r="BG20" s="59">
        <f t="shared" ref="BG20:CR20" si="2">SUM(BG3:BG19)</f>
        <v>0</v>
      </c>
      <c r="BH20" s="59">
        <f t="shared" si="2"/>
        <v>0</v>
      </c>
      <c r="BI20" s="59">
        <f t="shared" si="2"/>
        <v>0</v>
      </c>
      <c r="BJ20" s="59">
        <f t="shared" si="2"/>
        <v>0</v>
      </c>
      <c r="BK20" s="59">
        <f t="shared" si="2"/>
        <v>0</v>
      </c>
      <c r="BL20" s="59">
        <f t="shared" si="2"/>
        <v>0</v>
      </c>
      <c r="BM20" s="59">
        <f t="shared" si="2"/>
        <v>0</v>
      </c>
      <c r="BN20" s="59">
        <f t="shared" si="2"/>
        <v>2</v>
      </c>
      <c r="BO20" s="59">
        <f t="shared" si="2"/>
        <v>0</v>
      </c>
      <c r="BP20" s="59">
        <f t="shared" si="2"/>
        <v>0</v>
      </c>
      <c r="BQ20" s="59">
        <f t="shared" si="2"/>
        <v>0</v>
      </c>
      <c r="BR20" s="59">
        <f t="shared" si="2"/>
        <v>0</v>
      </c>
      <c r="BS20" s="59">
        <f t="shared" si="2"/>
        <v>0</v>
      </c>
      <c r="BT20" s="59">
        <f t="shared" si="2"/>
        <v>0</v>
      </c>
      <c r="BU20" s="59">
        <f t="shared" si="2"/>
        <v>0</v>
      </c>
      <c r="BV20" s="59">
        <f t="shared" si="2"/>
        <v>0</v>
      </c>
      <c r="BW20" s="59">
        <f t="shared" si="2"/>
        <v>0</v>
      </c>
      <c r="BX20" s="59">
        <f t="shared" si="2"/>
        <v>0</v>
      </c>
      <c r="BY20" s="59">
        <f t="shared" si="2"/>
        <v>0</v>
      </c>
      <c r="BZ20" s="59">
        <f t="shared" si="2"/>
        <v>0</v>
      </c>
      <c r="CA20" s="59">
        <f t="shared" si="2"/>
        <v>0</v>
      </c>
      <c r="CB20" s="59">
        <f t="shared" si="2"/>
        <v>0</v>
      </c>
      <c r="CC20" s="59">
        <f t="shared" si="2"/>
        <v>0</v>
      </c>
      <c r="CD20" s="59">
        <f t="shared" si="2"/>
        <v>0</v>
      </c>
      <c r="CE20" s="59">
        <f t="shared" si="2"/>
        <v>0</v>
      </c>
      <c r="CF20" s="59">
        <f t="shared" si="2"/>
        <v>0</v>
      </c>
      <c r="CG20" s="59">
        <f t="shared" si="2"/>
        <v>0</v>
      </c>
      <c r="CH20" s="59">
        <f t="shared" si="2"/>
        <v>0</v>
      </c>
      <c r="CI20" s="59">
        <f t="shared" si="2"/>
        <v>0</v>
      </c>
      <c r="CJ20" s="59">
        <f t="shared" si="2"/>
        <v>0</v>
      </c>
      <c r="CK20" s="59">
        <f t="shared" si="2"/>
        <v>0</v>
      </c>
      <c r="CL20" s="59">
        <f t="shared" si="2"/>
        <v>0</v>
      </c>
      <c r="CM20" s="59">
        <f t="shared" si="2"/>
        <v>0</v>
      </c>
      <c r="CN20" s="59">
        <f t="shared" si="2"/>
        <v>0</v>
      </c>
      <c r="CO20" s="59">
        <f t="shared" si="2"/>
        <v>0</v>
      </c>
      <c r="CP20" s="59">
        <f t="shared" si="2"/>
        <v>0</v>
      </c>
      <c r="CQ20" s="59">
        <f t="shared" si="2"/>
        <v>0</v>
      </c>
      <c r="CR20" s="59">
        <f t="shared" si="2"/>
        <v>0</v>
      </c>
    </row>
  </sheetData>
  <mergeCells count="20">
    <mergeCell ref="CL1:CR1"/>
    <mergeCell ref="BS1:BT1"/>
    <mergeCell ref="BU1:BV1"/>
    <mergeCell ref="BW1:BY1"/>
    <mergeCell ref="BZ1:CA1"/>
    <mergeCell ref="CB1:CD1"/>
    <mergeCell ref="CF1:CK1"/>
    <mergeCell ref="O3:P3"/>
    <mergeCell ref="BP1:BR1"/>
    <mergeCell ref="A1:K1"/>
    <mergeCell ref="M1:N1"/>
    <mergeCell ref="O1:P1"/>
    <mergeCell ref="R1:AB1"/>
    <mergeCell ref="AC1:AH1"/>
    <mergeCell ref="AI1:AJ1"/>
    <mergeCell ref="AS1:BC1"/>
    <mergeCell ref="AK1:AL1"/>
    <mergeCell ref="AM1:AR1"/>
    <mergeCell ref="BG1:BH1"/>
    <mergeCell ref="BI1:BN1"/>
  </mergeCells>
  <conditionalFormatting sqref="BE3:BF19">
    <cfRule type="cellIs" dxfId="8" priority="10" operator="between">
      <formula>#REF!</formula>
      <formula>#REF!</formula>
    </cfRule>
    <cfRule type="cellIs" dxfId="7" priority="11" operator="between">
      <formula>#REF!</formula>
      <formula>#REF!</formula>
    </cfRule>
    <cfRule type="cellIs" dxfId="6" priority="12" operator="between">
      <formula>#REF!</formula>
      <formula>#REF!</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3138C-F1BE-45CA-867E-497555ED37C9}">
  <dimension ref="A1:CR15"/>
  <sheetViews>
    <sheetView showGridLines="0" topLeftCell="AM1" zoomScale="90" zoomScaleNormal="90" workbookViewId="0">
      <pane ySplit="2" topLeftCell="A3" activePane="bottomLeft" state="frozen"/>
      <selection pane="bottomLeft" activeCell="A2" sqref="A1:BC2"/>
    </sheetView>
  </sheetViews>
  <sheetFormatPr baseColWidth="10" defaultRowHeight="12.75" x14ac:dyDescent="0.2"/>
  <cols>
    <col min="1" max="1" width="3.28515625" style="8" customWidth="1"/>
    <col min="2" max="2" width="4" style="8" customWidth="1"/>
    <col min="3" max="3" width="16.5703125" style="8" customWidth="1"/>
    <col min="4" max="4" width="11.140625" style="8" customWidth="1"/>
    <col min="5" max="5" width="9.42578125" style="8" customWidth="1"/>
    <col min="6" max="6" width="4.42578125" style="34" customWidth="1"/>
    <col min="7" max="7" width="8.7109375" style="440" customWidth="1"/>
    <col min="8" max="8" width="8.5703125" style="440" customWidth="1"/>
    <col min="9" max="9" width="4.85546875" style="34" customWidth="1"/>
    <col min="10" max="10" width="4.85546875" style="8" customWidth="1"/>
    <col min="11" max="11" width="4.5703125" style="8" customWidth="1"/>
    <col min="12" max="12" width="18.42578125" style="35" customWidth="1"/>
    <col min="13" max="13" width="13.42578125" style="35" customWidth="1"/>
    <col min="14" max="14" width="6.28515625" style="35" customWidth="1"/>
    <col min="15" max="16" width="5" style="38" customWidth="1"/>
    <col min="17" max="17" width="80.140625" style="36" customWidth="1"/>
    <col min="18" max="18" width="5.42578125" style="8" customWidth="1"/>
    <col min="19" max="25" width="4.42578125" style="8" customWidth="1"/>
    <col min="26" max="26" width="6.140625" style="8" customWidth="1"/>
    <col min="27" max="52" width="4.42578125" style="8" customWidth="1"/>
    <col min="53" max="53" width="6" style="8" customWidth="1"/>
    <col min="54" max="54" width="9" style="8" customWidth="1"/>
    <col min="55" max="55" width="8.42578125" style="447"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4"/>
      <c r="BB1" s="474"/>
      <c r="BC1" s="475"/>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147" customHeight="1"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441" t="s">
        <v>22</v>
      </c>
      <c r="BE2" s="442" t="s">
        <v>68</v>
      </c>
      <c r="BF2" s="442" t="s">
        <v>69</v>
      </c>
      <c r="BG2" s="441" t="s">
        <v>70</v>
      </c>
      <c r="BH2" s="441" t="s">
        <v>71</v>
      </c>
      <c r="BI2" s="441" t="s">
        <v>72</v>
      </c>
      <c r="BJ2" s="441" t="s">
        <v>73</v>
      </c>
      <c r="BK2" s="441" t="s">
        <v>74</v>
      </c>
      <c r="BL2" s="441" t="s">
        <v>75</v>
      </c>
      <c r="BM2" s="441" t="s">
        <v>76</v>
      </c>
      <c r="BN2" s="441" t="s">
        <v>77</v>
      </c>
      <c r="BO2" s="441" t="s">
        <v>78</v>
      </c>
      <c r="BP2" s="441" t="s">
        <v>79</v>
      </c>
      <c r="BQ2" s="441" t="s">
        <v>80</v>
      </c>
      <c r="BR2" s="441" t="s">
        <v>81</v>
      </c>
      <c r="BS2" s="441" t="s">
        <v>82</v>
      </c>
      <c r="BT2" s="441" t="s">
        <v>83</v>
      </c>
      <c r="BU2" s="441" t="s">
        <v>84</v>
      </c>
      <c r="BV2" s="441" t="s">
        <v>85</v>
      </c>
      <c r="BW2" s="441" t="s">
        <v>86</v>
      </c>
      <c r="BX2" s="441" t="s">
        <v>87</v>
      </c>
      <c r="BY2" s="441" t="s">
        <v>88</v>
      </c>
      <c r="BZ2" s="441" t="s">
        <v>89</v>
      </c>
      <c r="CA2" s="441" t="s">
        <v>90</v>
      </c>
      <c r="CB2" s="441" t="s">
        <v>91</v>
      </c>
      <c r="CC2" s="441" t="s">
        <v>92</v>
      </c>
      <c r="CD2" s="441" t="s">
        <v>93</v>
      </c>
      <c r="CE2" s="441" t="s">
        <v>94</v>
      </c>
      <c r="CF2" s="441" t="s">
        <v>95</v>
      </c>
      <c r="CG2" s="441" t="s">
        <v>96</v>
      </c>
      <c r="CH2" s="441" t="s">
        <v>97</v>
      </c>
      <c r="CI2" s="441" t="s">
        <v>98</v>
      </c>
      <c r="CJ2" s="441" t="s">
        <v>99</v>
      </c>
      <c r="CK2" s="441" t="s">
        <v>100</v>
      </c>
      <c r="CL2" s="441" t="s">
        <v>101</v>
      </c>
      <c r="CM2" s="441" t="s">
        <v>102</v>
      </c>
      <c r="CN2" s="441" t="s">
        <v>103</v>
      </c>
      <c r="CO2" s="441" t="s">
        <v>104</v>
      </c>
      <c r="CP2" s="441" t="s">
        <v>105</v>
      </c>
      <c r="CQ2" s="441" t="s">
        <v>106</v>
      </c>
      <c r="CR2" s="441" t="s">
        <v>107</v>
      </c>
    </row>
    <row r="3" spans="1:96" ht="35.25" customHeight="1" x14ac:dyDescent="0.2">
      <c r="A3" s="14">
        <v>2</v>
      </c>
      <c r="B3" s="15">
        <v>0</v>
      </c>
      <c r="C3" s="443" t="s">
        <v>1079</v>
      </c>
      <c r="D3" s="17" t="s">
        <v>248</v>
      </c>
      <c r="E3" s="17" t="s">
        <v>134</v>
      </c>
      <c r="F3" s="18">
        <v>0</v>
      </c>
      <c r="G3" s="438">
        <v>41891</v>
      </c>
      <c r="H3" s="438">
        <v>51048</v>
      </c>
      <c r="I3" s="28">
        <v>190.56</v>
      </c>
      <c r="J3" s="29" t="s">
        <v>182</v>
      </c>
      <c r="K3" s="29">
        <v>2</v>
      </c>
      <c r="L3" s="20">
        <v>1465609000000</v>
      </c>
      <c r="M3" s="20"/>
      <c r="N3" s="20"/>
      <c r="O3" s="476">
        <v>9000</v>
      </c>
      <c r="P3" s="477"/>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t="s">
        <v>108</v>
      </c>
      <c r="BB3" s="7">
        <v>0</v>
      </c>
      <c r="BC3" s="33" t="s">
        <v>136</v>
      </c>
      <c r="BD3" s="25" t="s">
        <v>134</v>
      </c>
      <c r="BE3" s="45">
        <v>41891</v>
      </c>
      <c r="BF3" s="32">
        <v>51048</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35.25" customHeight="1" x14ac:dyDescent="0.2">
      <c r="A4" s="14">
        <v>2</v>
      </c>
      <c r="B4" s="15">
        <f t="shared" ref="B4:B14" si="0">+B3+1</f>
        <v>1</v>
      </c>
      <c r="C4" s="443" t="s">
        <v>1079</v>
      </c>
      <c r="D4" s="17" t="s">
        <v>248</v>
      </c>
      <c r="E4" s="25" t="s">
        <v>109</v>
      </c>
      <c r="F4" s="18">
        <v>1</v>
      </c>
      <c r="G4" s="438">
        <v>41942</v>
      </c>
      <c r="H4" s="438">
        <v>51048</v>
      </c>
      <c r="I4" s="28">
        <v>190.56</v>
      </c>
      <c r="J4" s="29" t="s">
        <v>182</v>
      </c>
      <c r="K4" s="29">
        <v>2</v>
      </c>
      <c r="L4" s="20"/>
      <c r="M4" s="20">
        <v>0</v>
      </c>
      <c r="N4" s="20">
        <v>0</v>
      </c>
      <c r="O4" s="21"/>
      <c r="P4" s="21"/>
      <c r="Q4" s="22" t="s">
        <v>194</v>
      </c>
      <c r="R4" s="21">
        <v>1</v>
      </c>
      <c r="S4" s="23">
        <v>0</v>
      </c>
      <c r="T4" s="23">
        <v>0</v>
      </c>
      <c r="U4" s="7">
        <v>0</v>
      </c>
      <c r="V4" s="7">
        <v>0</v>
      </c>
      <c r="W4" s="7">
        <v>0</v>
      </c>
      <c r="X4" s="7">
        <v>1</v>
      </c>
      <c r="Y4" s="7">
        <v>0</v>
      </c>
      <c r="Z4" s="7">
        <v>0</v>
      </c>
      <c r="AA4" s="7">
        <v>0</v>
      </c>
      <c r="AB4" s="7">
        <v>0</v>
      </c>
      <c r="AC4" s="7">
        <v>0</v>
      </c>
      <c r="AD4" s="7">
        <v>1</v>
      </c>
      <c r="AE4" s="7">
        <v>0</v>
      </c>
      <c r="AF4" s="7">
        <v>0</v>
      </c>
      <c r="AG4" s="7">
        <v>0</v>
      </c>
      <c r="AH4" s="7">
        <v>0</v>
      </c>
      <c r="AI4" s="7">
        <v>0</v>
      </c>
      <c r="AJ4" s="7">
        <v>0</v>
      </c>
      <c r="AK4" s="7">
        <v>1</v>
      </c>
      <c r="AL4" s="7">
        <v>0</v>
      </c>
      <c r="AM4" s="7">
        <v>1</v>
      </c>
      <c r="AN4" s="7">
        <v>0</v>
      </c>
      <c r="AO4" s="7">
        <v>0</v>
      </c>
      <c r="AP4" s="7">
        <v>0</v>
      </c>
      <c r="AQ4" s="7">
        <v>0</v>
      </c>
      <c r="AR4" s="7">
        <v>0</v>
      </c>
      <c r="AS4" s="7">
        <v>0</v>
      </c>
      <c r="AT4" s="7">
        <v>0</v>
      </c>
      <c r="AU4" s="7">
        <v>0</v>
      </c>
      <c r="AV4" s="7">
        <v>0</v>
      </c>
      <c r="AW4" s="7">
        <v>0</v>
      </c>
      <c r="AX4" s="7">
        <v>0</v>
      </c>
      <c r="AY4" s="7">
        <v>0</v>
      </c>
      <c r="AZ4" s="7">
        <v>0</v>
      </c>
      <c r="BA4" s="7" t="s">
        <v>108</v>
      </c>
      <c r="BB4" s="7">
        <v>0</v>
      </c>
      <c r="BC4" s="33" t="s">
        <v>136</v>
      </c>
      <c r="BD4" s="25" t="s">
        <v>279</v>
      </c>
      <c r="BE4" s="45">
        <v>41942</v>
      </c>
      <c r="BF4" s="32"/>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35.25" customHeight="1" x14ac:dyDescent="0.2">
      <c r="A5" s="14">
        <v>2</v>
      </c>
      <c r="B5" s="15">
        <f t="shared" si="0"/>
        <v>2</v>
      </c>
      <c r="C5" s="443" t="s">
        <v>1079</v>
      </c>
      <c r="D5" s="17" t="s">
        <v>248</v>
      </c>
      <c r="E5" s="25" t="s">
        <v>109</v>
      </c>
      <c r="F5" s="18">
        <v>2</v>
      </c>
      <c r="G5" s="438">
        <v>41978</v>
      </c>
      <c r="H5" s="438">
        <v>51048</v>
      </c>
      <c r="I5" s="28">
        <v>190.56</v>
      </c>
      <c r="J5" s="29" t="s">
        <v>182</v>
      </c>
      <c r="K5" s="29">
        <v>2</v>
      </c>
      <c r="L5" s="20"/>
      <c r="M5" s="20">
        <v>0</v>
      </c>
      <c r="N5" s="20">
        <v>0</v>
      </c>
      <c r="O5" s="21"/>
      <c r="P5" s="21"/>
      <c r="Q5" s="22" t="s">
        <v>206</v>
      </c>
      <c r="R5" s="23">
        <v>1</v>
      </c>
      <c r="S5" s="23">
        <v>0</v>
      </c>
      <c r="T5" s="23">
        <v>0</v>
      </c>
      <c r="U5" s="7">
        <v>0</v>
      </c>
      <c r="V5" s="7">
        <v>0</v>
      </c>
      <c r="W5" s="7">
        <v>0</v>
      </c>
      <c r="X5" s="7">
        <v>1</v>
      </c>
      <c r="Y5" s="7">
        <v>0</v>
      </c>
      <c r="Z5" s="7">
        <v>0</v>
      </c>
      <c r="AA5" s="7">
        <v>0</v>
      </c>
      <c r="AB5" s="7">
        <v>0</v>
      </c>
      <c r="AC5" s="7">
        <v>0</v>
      </c>
      <c r="AD5" s="7">
        <v>1</v>
      </c>
      <c r="AE5" s="7">
        <v>0</v>
      </c>
      <c r="AF5" s="7">
        <v>0</v>
      </c>
      <c r="AG5" s="7">
        <v>0</v>
      </c>
      <c r="AH5" s="7">
        <v>0</v>
      </c>
      <c r="AI5" s="7">
        <v>0</v>
      </c>
      <c r="AJ5" s="7">
        <v>0</v>
      </c>
      <c r="AK5" s="7">
        <v>1</v>
      </c>
      <c r="AL5" s="7">
        <v>0</v>
      </c>
      <c r="AM5" s="7">
        <v>1</v>
      </c>
      <c r="AN5" s="7">
        <v>0</v>
      </c>
      <c r="AO5" s="7">
        <v>0</v>
      </c>
      <c r="AP5" s="7">
        <v>0</v>
      </c>
      <c r="AQ5" s="7">
        <v>0</v>
      </c>
      <c r="AR5" s="7">
        <v>0</v>
      </c>
      <c r="AS5" s="7">
        <v>0</v>
      </c>
      <c r="AT5" s="7">
        <v>0</v>
      </c>
      <c r="AU5" s="7">
        <v>0</v>
      </c>
      <c r="AV5" s="7">
        <v>0</v>
      </c>
      <c r="AW5" s="7">
        <v>0</v>
      </c>
      <c r="AX5" s="7">
        <v>0</v>
      </c>
      <c r="AY5" s="7">
        <v>0</v>
      </c>
      <c r="AZ5" s="7">
        <v>0</v>
      </c>
      <c r="BA5" s="7" t="s">
        <v>108</v>
      </c>
      <c r="BB5" s="7" t="s">
        <v>135</v>
      </c>
      <c r="BC5" s="33" t="s">
        <v>136</v>
      </c>
      <c r="BD5" s="25" t="s">
        <v>280</v>
      </c>
      <c r="BE5" s="45">
        <v>41978</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35.25" customHeight="1" x14ac:dyDescent="0.2">
      <c r="A6" s="14">
        <v>2</v>
      </c>
      <c r="B6" s="15">
        <f t="shared" si="0"/>
        <v>3</v>
      </c>
      <c r="C6" s="443" t="s">
        <v>1079</v>
      </c>
      <c r="D6" s="17" t="s">
        <v>248</v>
      </c>
      <c r="E6" s="25" t="s">
        <v>109</v>
      </c>
      <c r="F6" s="18">
        <v>3</v>
      </c>
      <c r="G6" s="438">
        <v>42026</v>
      </c>
      <c r="H6" s="438">
        <v>51048</v>
      </c>
      <c r="I6" s="28">
        <v>190.56</v>
      </c>
      <c r="J6" s="29" t="s">
        <v>182</v>
      </c>
      <c r="K6" s="29">
        <v>2</v>
      </c>
      <c r="L6" s="20"/>
      <c r="M6" s="20">
        <v>0</v>
      </c>
      <c r="N6" s="20">
        <v>0</v>
      </c>
      <c r="O6" s="21"/>
      <c r="P6" s="21"/>
      <c r="Q6" s="22" t="s">
        <v>207</v>
      </c>
      <c r="R6" s="23">
        <v>1</v>
      </c>
      <c r="S6" s="23">
        <v>0</v>
      </c>
      <c r="T6" s="23">
        <v>0</v>
      </c>
      <c r="U6" s="7">
        <v>0</v>
      </c>
      <c r="V6" s="7">
        <v>0</v>
      </c>
      <c r="W6" s="7">
        <v>0</v>
      </c>
      <c r="X6" s="7">
        <v>0</v>
      </c>
      <c r="Y6" s="7">
        <v>0</v>
      </c>
      <c r="Z6" s="7">
        <v>0</v>
      </c>
      <c r="AA6" s="7">
        <v>0</v>
      </c>
      <c r="AB6" s="7">
        <v>0</v>
      </c>
      <c r="AC6" s="7">
        <v>0</v>
      </c>
      <c r="AD6" s="7">
        <v>1</v>
      </c>
      <c r="AE6" s="7">
        <v>0</v>
      </c>
      <c r="AF6" s="7">
        <v>0</v>
      </c>
      <c r="AG6" s="7">
        <v>0</v>
      </c>
      <c r="AH6" s="7">
        <v>0</v>
      </c>
      <c r="AI6" s="7">
        <v>0</v>
      </c>
      <c r="AJ6" s="7">
        <v>0</v>
      </c>
      <c r="AK6" s="7">
        <v>1</v>
      </c>
      <c r="AL6" s="7">
        <v>0</v>
      </c>
      <c r="AM6" s="7">
        <v>1</v>
      </c>
      <c r="AN6" s="7">
        <v>0</v>
      </c>
      <c r="AO6" s="7">
        <v>0</v>
      </c>
      <c r="AP6" s="7">
        <v>0</v>
      </c>
      <c r="AQ6" s="7">
        <v>0</v>
      </c>
      <c r="AR6" s="7">
        <v>0</v>
      </c>
      <c r="AS6" s="7">
        <v>0</v>
      </c>
      <c r="AT6" s="7">
        <v>0</v>
      </c>
      <c r="AU6" s="7">
        <v>0</v>
      </c>
      <c r="AV6" s="7">
        <v>0</v>
      </c>
      <c r="AW6" s="7">
        <v>0</v>
      </c>
      <c r="AX6" s="7">
        <v>0</v>
      </c>
      <c r="AY6" s="7">
        <v>0</v>
      </c>
      <c r="AZ6" s="7">
        <v>0</v>
      </c>
      <c r="BA6" s="7" t="s">
        <v>108</v>
      </c>
      <c r="BB6" s="7" t="s">
        <v>135</v>
      </c>
      <c r="BC6" s="33" t="s">
        <v>136</v>
      </c>
      <c r="BD6" s="25" t="s">
        <v>281</v>
      </c>
      <c r="BE6" s="45">
        <v>42026</v>
      </c>
      <c r="BF6" s="32"/>
      <c r="BG6" s="23">
        <v>0</v>
      </c>
      <c r="BH6" s="23">
        <v>0</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row>
    <row r="7" spans="1:96" ht="35.25" customHeight="1" x14ac:dyDescent="0.2">
      <c r="A7" s="14">
        <v>2</v>
      </c>
      <c r="B7" s="15">
        <f t="shared" si="0"/>
        <v>4</v>
      </c>
      <c r="C7" s="443" t="s">
        <v>1079</v>
      </c>
      <c r="D7" s="17" t="s">
        <v>248</v>
      </c>
      <c r="E7" s="25" t="s">
        <v>109</v>
      </c>
      <c r="F7" s="18">
        <v>4</v>
      </c>
      <c r="G7" s="438">
        <v>42046</v>
      </c>
      <c r="H7" s="438">
        <v>51048</v>
      </c>
      <c r="I7" s="28">
        <v>190.56</v>
      </c>
      <c r="J7" s="29" t="s">
        <v>182</v>
      </c>
      <c r="K7" s="29">
        <v>2</v>
      </c>
      <c r="L7" s="20"/>
      <c r="M7" s="20">
        <v>0</v>
      </c>
      <c r="N7" s="20">
        <v>0</v>
      </c>
      <c r="O7" s="21"/>
      <c r="P7" s="21"/>
      <c r="Q7" s="22" t="s">
        <v>208</v>
      </c>
      <c r="R7" s="23">
        <v>0</v>
      </c>
      <c r="S7" s="23">
        <v>1</v>
      </c>
      <c r="T7" s="23">
        <v>0</v>
      </c>
      <c r="U7" s="7">
        <v>0</v>
      </c>
      <c r="V7" s="7">
        <v>0</v>
      </c>
      <c r="W7" s="7">
        <v>0</v>
      </c>
      <c r="X7" s="7">
        <v>1</v>
      </c>
      <c r="Y7" s="7">
        <v>0</v>
      </c>
      <c r="Z7" s="7">
        <v>0</v>
      </c>
      <c r="AA7" s="7">
        <v>0</v>
      </c>
      <c r="AB7" s="7">
        <v>0</v>
      </c>
      <c r="AC7" s="7">
        <v>1</v>
      </c>
      <c r="AD7" s="7">
        <v>0</v>
      </c>
      <c r="AE7" s="7">
        <v>0</v>
      </c>
      <c r="AF7" s="7">
        <v>0</v>
      </c>
      <c r="AG7" s="7">
        <v>0</v>
      </c>
      <c r="AH7" s="7">
        <v>0</v>
      </c>
      <c r="AI7" s="7">
        <v>0</v>
      </c>
      <c r="AJ7" s="7">
        <v>0</v>
      </c>
      <c r="AK7" s="7">
        <v>1</v>
      </c>
      <c r="AL7" s="7">
        <v>0</v>
      </c>
      <c r="AM7" s="7">
        <v>0</v>
      </c>
      <c r="AN7" s="7">
        <v>1</v>
      </c>
      <c r="AO7" s="7">
        <v>0</v>
      </c>
      <c r="AP7" s="7">
        <v>0</v>
      </c>
      <c r="AQ7" s="7">
        <v>0</v>
      </c>
      <c r="AR7" s="7">
        <v>0</v>
      </c>
      <c r="AS7" s="7">
        <v>0</v>
      </c>
      <c r="AT7" s="7">
        <v>0</v>
      </c>
      <c r="AU7" s="7">
        <v>0</v>
      </c>
      <c r="AV7" s="7">
        <v>0</v>
      </c>
      <c r="AW7" s="7">
        <v>0</v>
      </c>
      <c r="AX7" s="7">
        <v>0</v>
      </c>
      <c r="AY7" s="7">
        <v>0</v>
      </c>
      <c r="AZ7" s="7">
        <v>0</v>
      </c>
      <c r="BA7" s="7" t="s">
        <v>108</v>
      </c>
      <c r="BB7" s="7" t="s">
        <v>135</v>
      </c>
      <c r="BC7" s="33" t="s">
        <v>136</v>
      </c>
      <c r="BD7" s="25" t="s">
        <v>282</v>
      </c>
      <c r="BE7" s="45">
        <v>42046</v>
      </c>
      <c r="BF7" s="32"/>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23">
        <v>0</v>
      </c>
    </row>
    <row r="8" spans="1:96" ht="35.25" customHeight="1" x14ac:dyDescent="0.2">
      <c r="A8" s="14">
        <v>2</v>
      </c>
      <c r="B8" s="15">
        <f t="shared" si="0"/>
        <v>5</v>
      </c>
      <c r="C8" s="443" t="s">
        <v>1079</v>
      </c>
      <c r="D8" s="17" t="s">
        <v>248</v>
      </c>
      <c r="E8" s="25" t="s">
        <v>109</v>
      </c>
      <c r="F8" s="18">
        <v>5</v>
      </c>
      <c r="G8" s="438">
        <v>42068</v>
      </c>
      <c r="H8" s="438">
        <v>51048</v>
      </c>
      <c r="I8" s="28">
        <v>190.56</v>
      </c>
      <c r="J8" s="29" t="s">
        <v>182</v>
      </c>
      <c r="K8" s="29">
        <v>2</v>
      </c>
      <c r="L8" s="20"/>
      <c r="M8" s="20">
        <v>0</v>
      </c>
      <c r="N8" s="20">
        <v>0</v>
      </c>
      <c r="O8" s="21"/>
      <c r="P8" s="21"/>
      <c r="Q8" s="22" t="s">
        <v>209</v>
      </c>
      <c r="R8" s="23">
        <v>0</v>
      </c>
      <c r="S8" s="23">
        <v>1</v>
      </c>
      <c r="T8" s="23">
        <v>0</v>
      </c>
      <c r="U8" s="7">
        <v>0</v>
      </c>
      <c r="V8" s="7">
        <v>0</v>
      </c>
      <c r="W8" s="7">
        <v>0</v>
      </c>
      <c r="X8" s="7">
        <v>1</v>
      </c>
      <c r="Y8" s="7">
        <v>0</v>
      </c>
      <c r="Z8" s="7">
        <v>0</v>
      </c>
      <c r="AA8" s="7">
        <v>0</v>
      </c>
      <c r="AB8" s="7">
        <v>0</v>
      </c>
      <c r="AC8" s="7">
        <v>1</v>
      </c>
      <c r="AD8" s="7">
        <v>0</v>
      </c>
      <c r="AE8" s="7">
        <v>0</v>
      </c>
      <c r="AF8" s="7">
        <v>0</v>
      </c>
      <c r="AG8" s="7">
        <v>0</v>
      </c>
      <c r="AH8" s="7">
        <v>0</v>
      </c>
      <c r="AI8" s="7">
        <v>0</v>
      </c>
      <c r="AJ8" s="7">
        <v>0</v>
      </c>
      <c r="AK8" s="7">
        <v>1</v>
      </c>
      <c r="AL8" s="7">
        <v>0</v>
      </c>
      <c r="AM8" s="7">
        <v>0</v>
      </c>
      <c r="AN8" s="7">
        <v>1</v>
      </c>
      <c r="AO8" s="7">
        <v>0</v>
      </c>
      <c r="AP8" s="7">
        <v>0</v>
      </c>
      <c r="AQ8" s="7">
        <v>0</v>
      </c>
      <c r="AR8" s="7">
        <v>0</v>
      </c>
      <c r="AS8" s="7">
        <v>0</v>
      </c>
      <c r="AT8" s="7">
        <v>0</v>
      </c>
      <c r="AU8" s="7">
        <v>0</v>
      </c>
      <c r="AV8" s="7">
        <v>0</v>
      </c>
      <c r="AW8" s="7">
        <v>0</v>
      </c>
      <c r="AX8" s="7">
        <v>0</v>
      </c>
      <c r="AY8" s="7">
        <v>0</v>
      </c>
      <c r="AZ8" s="7">
        <v>0</v>
      </c>
      <c r="BA8" s="7" t="s">
        <v>108</v>
      </c>
      <c r="BB8" s="7" t="s">
        <v>135</v>
      </c>
      <c r="BC8" s="33" t="s">
        <v>136</v>
      </c>
      <c r="BD8" s="25" t="s">
        <v>283</v>
      </c>
      <c r="BE8" s="45">
        <v>42068</v>
      </c>
      <c r="BF8" s="32"/>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c r="CR8" s="23">
        <v>0</v>
      </c>
    </row>
    <row r="9" spans="1:96" ht="35.25" customHeight="1" x14ac:dyDescent="0.2">
      <c r="A9" s="14">
        <v>2</v>
      </c>
      <c r="B9" s="15">
        <f t="shared" si="0"/>
        <v>6</v>
      </c>
      <c r="C9" s="443" t="s">
        <v>1079</v>
      </c>
      <c r="D9" s="17" t="s">
        <v>248</v>
      </c>
      <c r="E9" s="25" t="s">
        <v>109</v>
      </c>
      <c r="F9" s="18">
        <v>6</v>
      </c>
      <c r="G9" s="438">
        <v>42607</v>
      </c>
      <c r="H9" s="438">
        <v>51048</v>
      </c>
      <c r="I9" s="28">
        <v>190.56</v>
      </c>
      <c r="J9" s="29" t="s">
        <v>182</v>
      </c>
      <c r="K9" s="29">
        <v>2</v>
      </c>
      <c r="L9" s="20"/>
      <c r="M9" s="20">
        <v>0</v>
      </c>
      <c r="N9" s="20">
        <v>0</v>
      </c>
      <c r="O9" s="21"/>
      <c r="P9" s="21"/>
      <c r="Q9" s="22" t="s">
        <v>284</v>
      </c>
      <c r="R9" s="23">
        <v>0</v>
      </c>
      <c r="S9" s="23">
        <v>0</v>
      </c>
      <c r="T9" s="23">
        <v>1</v>
      </c>
      <c r="U9" s="7">
        <v>0</v>
      </c>
      <c r="V9" s="7">
        <v>0</v>
      </c>
      <c r="W9" s="7">
        <v>0</v>
      </c>
      <c r="X9" s="7">
        <v>0</v>
      </c>
      <c r="Y9" s="7">
        <v>0</v>
      </c>
      <c r="Z9" s="7">
        <v>0</v>
      </c>
      <c r="AA9" s="7">
        <v>0</v>
      </c>
      <c r="AB9" s="7">
        <v>0</v>
      </c>
      <c r="AC9" s="7">
        <v>0</v>
      </c>
      <c r="AD9" s="7">
        <v>0</v>
      </c>
      <c r="AE9" s="7">
        <v>1</v>
      </c>
      <c r="AF9" s="7">
        <v>0</v>
      </c>
      <c r="AG9" s="7">
        <v>0</v>
      </c>
      <c r="AH9" s="7">
        <v>0</v>
      </c>
      <c r="AI9" s="7">
        <v>0</v>
      </c>
      <c r="AJ9" s="7">
        <v>0</v>
      </c>
      <c r="AK9" s="7">
        <v>1</v>
      </c>
      <c r="AL9" s="7">
        <v>0</v>
      </c>
      <c r="AM9" s="7">
        <v>0</v>
      </c>
      <c r="AN9" s="7">
        <v>0</v>
      </c>
      <c r="AO9" s="7">
        <v>1</v>
      </c>
      <c r="AP9" s="7">
        <v>0</v>
      </c>
      <c r="AQ9" s="7">
        <v>0</v>
      </c>
      <c r="AR9" s="7">
        <v>0</v>
      </c>
      <c r="AS9" s="7">
        <v>0</v>
      </c>
      <c r="AT9" s="7">
        <v>0</v>
      </c>
      <c r="AU9" s="7">
        <v>0</v>
      </c>
      <c r="AV9" s="7">
        <v>0</v>
      </c>
      <c r="AW9" s="7">
        <v>0</v>
      </c>
      <c r="AX9" s="7">
        <v>0</v>
      </c>
      <c r="AY9" s="7">
        <v>0</v>
      </c>
      <c r="AZ9" s="7">
        <v>0</v>
      </c>
      <c r="BA9" s="7" t="s">
        <v>108</v>
      </c>
      <c r="BB9" s="7" t="s">
        <v>115</v>
      </c>
      <c r="BC9" s="33" t="s">
        <v>136</v>
      </c>
      <c r="BD9" s="25" t="s">
        <v>285</v>
      </c>
      <c r="BE9" s="45">
        <v>42607</v>
      </c>
      <c r="BF9" s="32"/>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row>
    <row r="10" spans="1:96" ht="35.25" customHeight="1" x14ac:dyDescent="0.2">
      <c r="A10" s="14">
        <v>2</v>
      </c>
      <c r="B10" s="15">
        <f t="shared" si="0"/>
        <v>7</v>
      </c>
      <c r="C10" s="443" t="s">
        <v>1079</v>
      </c>
      <c r="D10" s="17" t="s">
        <v>248</v>
      </c>
      <c r="E10" s="25" t="s">
        <v>109</v>
      </c>
      <c r="F10" s="18">
        <v>7</v>
      </c>
      <c r="G10" s="438">
        <v>43042</v>
      </c>
      <c r="H10" s="438">
        <v>51048</v>
      </c>
      <c r="I10" s="28">
        <v>190.56</v>
      </c>
      <c r="J10" s="29" t="s">
        <v>182</v>
      </c>
      <c r="K10" s="29">
        <v>2</v>
      </c>
      <c r="L10" s="20"/>
      <c r="M10" s="20">
        <v>0</v>
      </c>
      <c r="N10" s="20">
        <v>0</v>
      </c>
      <c r="O10" s="21"/>
      <c r="P10" s="21"/>
      <c r="Q10" s="22" t="s">
        <v>210</v>
      </c>
      <c r="R10" s="23">
        <v>0</v>
      </c>
      <c r="S10" s="23">
        <v>1</v>
      </c>
      <c r="T10" s="23">
        <v>0</v>
      </c>
      <c r="U10" s="7">
        <v>0</v>
      </c>
      <c r="V10" s="7">
        <v>0</v>
      </c>
      <c r="W10" s="7">
        <v>1</v>
      </c>
      <c r="X10" s="7">
        <v>0</v>
      </c>
      <c r="Y10" s="7">
        <v>0</v>
      </c>
      <c r="Z10" s="7">
        <v>0</v>
      </c>
      <c r="AA10" s="7">
        <v>0</v>
      </c>
      <c r="AB10" s="7">
        <v>0</v>
      </c>
      <c r="AC10" s="7">
        <v>1</v>
      </c>
      <c r="AD10" s="7">
        <v>0</v>
      </c>
      <c r="AE10" s="7">
        <v>0</v>
      </c>
      <c r="AF10" s="7">
        <v>1</v>
      </c>
      <c r="AG10" s="7">
        <v>0</v>
      </c>
      <c r="AH10" s="7">
        <v>1</v>
      </c>
      <c r="AI10" s="7">
        <v>0</v>
      </c>
      <c r="AJ10" s="7">
        <v>0</v>
      </c>
      <c r="AK10" s="7">
        <v>1</v>
      </c>
      <c r="AL10" s="7">
        <v>0</v>
      </c>
      <c r="AM10" s="7">
        <v>0</v>
      </c>
      <c r="AN10" s="7">
        <v>0</v>
      </c>
      <c r="AO10" s="7">
        <v>0</v>
      </c>
      <c r="AP10" s="7">
        <v>0</v>
      </c>
      <c r="AQ10" s="7">
        <v>0</v>
      </c>
      <c r="AR10" s="7">
        <v>0</v>
      </c>
      <c r="AS10" s="7">
        <v>0</v>
      </c>
      <c r="AT10" s="7">
        <v>0</v>
      </c>
      <c r="AU10" s="7">
        <v>0</v>
      </c>
      <c r="AV10" s="7">
        <v>0</v>
      </c>
      <c r="AW10" s="7">
        <v>0</v>
      </c>
      <c r="AX10" s="7">
        <v>0</v>
      </c>
      <c r="AY10" s="7">
        <v>0</v>
      </c>
      <c r="AZ10" s="7">
        <v>0</v>
      </c>
      <c r="BA10" s="7" t="s">
        <v>108</v>
      </c>
      <c r="BB10" s="7" t="s">
        <v>115</v>
      </c>
      <c r="BC10" s="33" t="s">
        <v>136</v>
      </c>
      <c r="BD10" s="25" t="s">
        <v>286</v>
      </c>
      <c r="BE10" s="45">
        <v>43042</v>
      </c>
      <c r="BF10" s="32"/>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row>
    <row r="11" spans="1:96" ht="35.25" customHeight="1" x14ac:dyDescent="0.2">
      <c r="A11" s="14">
        <v>2</v>
      </c>
      <c r="B11" s="15">
        <f t="shared" si="0"/>
        <v>8</v>
      </c>
      <c r="C11" s="443" t="s">
        <v>1079</v>
      </c>
      <c r="D11" s="17" t="s">
        <v>248</v>
      </c>
      <c r="E11" s="25" t="s">
        <v>109</v>
      </c>
      <c r="F11" s="18">
        <v>8</v>
      </c>
      <c r="G11" s="438">
        <v>43042</v>
      </c>
      <c r="H11" s="438">
        <v>51048</v>
      </c>
      <c r="I11" s="28">
        <v>190.56</v>
      </c>
      <c r="J11" s="29" t="s">
        <v>182</v>
      </c>
      <c r="K11" s="29">
        <v>2</v>
      </c>
      <c r="L11" s="20"/>
      <c r="M11" s="20">
        <v>0</v>
      </c>
      <c r="N11" s="20">
        <v>0</v>
      </c>
      <c r="O11" s="21"/>
      <c r="P11" s="21"/>
      <c r="Q11" s="22" t="s">
        <v>211</v>
      </c>
      <c r="R11" s="23">
        <v>0</v>
      </c>
      <c r="S11" s="23">
        <v>1</v>
      </c>
      <c r="T11" s="23">
        <v>0</v>
      </c>
      <c r="U11" s="7">
        <v>0</v>
      </c>
      <c r="V11" s="7">
        <v>0</v>
      </c>
      <c r="W11" s="7">
        <v>0</v>
      </c>
      <c r="X11" s="7">
        <v>0</v>
      </c>
      <c r="Y11" s="7">
        <v>0</v>
      </c>
      <c r="Z11" s="7">
        <v>0</v>
      </c>
      <c r="AA11" s="7">
        <v>0</v>
      </c>
      <c r="AB11" s="7">
        <v>0</v>
      </c>
      <c r="AC11" s="7">
        <v>1</v>
      </c>
      <c r="AD11" s="7">
        <v>0</v>
      </c>
      <c r="AE11" s="7">
        <v>0</v>
      </c>
      <c r="AF11" s="7">
        <v>0</v>
      </c>
      <c r="AG11" s="7">
        <v>0</v>
      </c>
      <c r="AH11" s="7">
        <v>0</v>
      </c>
      <c r="AI11" s="7">
        <v>0</v>
      </c>
      <c r="AJ11" s="7">
        <v>0</v>
      </c>
      <c r="AK11" s="7">
        <v>1</v>
      </c>
      <c r="AL11" s="7">
        <v>0</v>
      </c>
      <c r="AM11" s="7">
        <v>0</v>
      </c>
      <c r="AN11" s="7">
        <v>0</v>
      </c>
      <c r="AO11" s="7">
        <v>0</v>
      </c>
      <c r="AP11" s="7">
        <v>0</v>
      </c>
      <c r="AQ11" s="7">
        <v>0</v>
      </c>
      <c r="AR11" s="7">
        <v>0</v>
      </c>
      <c r="AS11" s="7">
        <v>0</v>
      </c>
      <c r="AT11" s="7">
        <v>0</v>
      </c>
      <c r="AU11" s="7">
        <v>0</v>
      </c>
      <c r="AV11" s="23">
        <v>0</v>
      </c>
      <c r="AW11" s="23">
        <v>0</v>
      </c>
      <c r="AX11" s="23">
        <v>0</v>
      </c>
      <c r="AY11" s="23">
        <v>0</v>
      </c>
      <c r="AZ11" s="23">
        <v>0</v>
      </c>
      <c r="BA11" s="7" t="s">
        <v>108</v>
      </c>
      <c r="BB11" s="7" t="s">
        <v>115</v>
      </c>
      <c r="BC11" s="33" t="s">
        <v>136</v>
      </c>
      <c r="BD11" s="25" t="s">
        <v>287</v>
      </c>
      <c r="BE11" s="45">
        <v>43042</v>
      </c>
      <c r="BF11" s="32"/>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row>
    <row r="12" spans="1:96" ht="35.25" customHeight="1" x14ac:dyDescent="0.2">
      <c r="A12" s="14">
        <v>2</v>
      </c>
      <c r="B12" s="15">
        <f t="shared" si="0"/>
        <v>9</v>
      </c>
      <c r="C12" s="443" t="s">
        <v>1079</v>
      </c>
      <c r="D12" s="17" t="s">
        <v>248</v>
      </c>
      <c r="E12" s="25" t="s">
        <v>201</v>
      </c>
      <c r="F12" s="18">
        <v>1</v>
      </c>
      <c r="G12" s="438">
        <v>43027</v>
      </c>
      <c r="H12" s="438">
        <v>51048</v>
      </c>
      <c r="I12" s="28">
        <v>190.56</v>
      </c>
      <c r="J12" s="29" t="s">
        <v>182</v>
      </c>
      <c r="K12" s="29">
        <v>2</v>
      </c>
      <c r="L12" s="20"/>
      <c r="M12" s="20">
        <v>0</v>
      </c>
      <c r="N12" s="20">
        <v>0</v>
      </c>
      <c r="O12" s="21"/>
      <c r="P12" s="21"/>
      <c r="Q12" s="22" t="s">
        <v>288</v>
      </c>
      <c r="R12" s="23">
        <v>0</v>
      </c>
      <c r="S12" s="23">
        <v>0</v>
      </c>
      <c r="T12" s="23">
        <v>0</v>
      </c>
      <c r="U12" s="7">
        <v>0</v>
      </c>
      <c r="V12" s="7">
        <v>0</v>
      </c>
      <c r="W12" s="7">
        <v>0</v>
      </c>
      <c r="X12" s="7">
        <v>1</v>
      </c>
      <c r="Y12" s="7">
        <v>0</v>
      </c>
      <c r="Z12" s="7">
        <v>0</v>
      </c>
      <c r="AA12" s="7">
        <v>0</v>
      </c>
      <c r="AB12" s="7">
        <v>0</v>
      </c>
      <c r="AC12" s="7">
        <v>0</v>
      </c>
      <c r="AD12" s="7">
        <v>0</v>
      </c>
      <c r="AE12" s="7">
        <v>0</v>
      </c>
      <c r="AF12" s="7">
        <v>0</v>
      </c>
      <c r="AG12" s="7">
        <v>0</v>
      </c>
      <c r="AH12" s="7">
        <v>0</v>
      </c>
      <c r="AI12" s="7">
        <v>0</v>
      </c>
      <c r="AJ12" s="7">
        <v>0</v>
      </c>
      <c r="AK12" s="7">
        <v>1</v>
      </c>
      <c r="AL12" s="7">
        <v>0</v>
      </c>
      <c r="AM12" s="7">
        <v>0</v>
      </c>
      <c r="AN12" s="7">
        <v>0</v>
      </c>
      <c r="AO12" s="7">
        <v>0</v>
      </c>
      <c r="AP12" s="7">
        <v>0</v>
      </c>
      <c r="AQ12" s="7">
        <v>1</v>
      </c>
      <c r="AR12" s="7">
        <v>0</v>
      </c>
      <c r="AS12" s="7">
        <v>0</v>
      </c>
      <c r="AT12" s="7">
        <v>0</v>
      </c>
      <c r="AU12" s="7">
        <v>0</v>
      </c>
      <c r="AV12" s="7">
        <v>0</v>
      </c>
      <c r="AW12" s="7">
        <v>0</v>
      </c>
      <c r="AX12" s="7">
        <v>0</v>
      </c>
      <c r="AY12" s="7">
        <v>0</v>
      </c>
      <c r="AZ12" s="7">
        <v>0</v>
      </c>
      <c r="BA12" s="7" t="s">
        <v>108</v>
      </c>
      <c r="BB12" s="7" t="s">
        <v>115</v>
      </c>
      <c r="BC12" s="33" t="s">
        <v>136</v>
      </c>
      <c r="BD12" s="25" t="s">
        <v>289</v>
      </c>
      <c r="BE12" s="45">
        <v>43027</v>
      </c>
      <c r="BF12" s="32"/>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row>
    <row r="13" spans="1:96" ht="35.25" customHeight="1" x14ac:dyDescent="0.2">
      <c r="A13" s="14">
        <v>2</v>
      </c>
      <c r="B13" s="15">
        <f t="shared" si="0"/>
        <v>10</v>
      </c>
      <c r="C13" s="443" t="s">
        <v>1079</v>
      </c>
      <c r="D13" s="17" t="s">
        <v>248</v>
      </c>
      <c r="E13" s="25" t="s">
        <v>109</v>
      </c>
      <c r="F13" s="18">
        <v>9</v>
      </c>
      <c r="G13" s="438">
        <v>43937</v>
      </c>
      <c r="H13" s="438">
        <v>51048</v>
      </c>
      <c r="I13" s="28">
        <v>190.56</v>
      </c>
      <c r="J13" s="29" t="s">
        <v>182</v>
      </c>
      <c r="K13" s="29">
        <v>2</v>
      </c>
      <c r="L13" s="20"/>
      <c r="M13" s="20">
        <v>-324597300</v>
      </c>
      <c r="N13" s="20">
        <v>0</v>
      </c>
      <c r="O13" s="21"/>
      <c r="P13" s="21"/>
      <c r="Q13" s="22" t="s">
        <v>290</v>
      </c>
      <c r="R13" s="23">
        <v>0</v>
      </c>
      <c r="S13" s="23">
        <v>1</v>
      </c>
      <c r="T13" s="23">
        <v>0</v>
      </c>
      <c r="U13" s="7">
        <v>0</v>
      </c>
      <c r="V13" s="7">
        <v>1</v>
      </c>
      <c r="W13" s="7">
        <v>1</v>
      </c>
      <c r="X13" s="7">
        <v>0</v>
      </c>
      <c r="Y13" s="7">
        <v>0</v>
      </c>
      <c r="Z13" s="7">
        <v>0</v>
      </c>
      <c r="AA13" s="7">
        <v>0</v>
      </c>
      <c r="AB13" s="7">
        <v>0</v>
      </c>
      <c r="AC13" s="7">
        <v>1</v>
      </c>
      <c r="AD13" s="7">
        <v>0</v>
      </c>
      <c r="AE13" s="7">
        <v>0</v>
      </c>
      <c r="AF13" s="7">
        <v>0</v>
      </c>
      <c r="AG13" s="7">
        <v>0</v>
      </c>
      <c r="AH13" s="7">
        <v>1</v>
      </c>
      <c r="AI13" s="7">
        <v>1</v>
      </c>
      <c r="AJ13" s="7">
        <v>0</v>
      </c>
      <c r="AK13" s="7">
        <v>1</v>
      </c>
      <c r="AL13" s="7">
        <v>0</v>
      </c>
      <c r="AM13" s="7">
        <v>0</v>
      </c>
      <c r="AN13" s="7">
        <v>0</v>
      </c>
      <c r="AO13" s="7">
        <v>0</v>
      </c>
      <c r="AP13" s="7">
        <v>0</v>
      </c>
      <c r="AQ13" s="7">
        <v>0</v>
      </c>
      <c r="AR13" s="7">
        <v>0</v>
      </c>
      <c r="AS13" s="7">
        <v>1</v>
      </c>
      <c r="AT13" s="7">
        <v>0</v>
      </c>
      <c r="AU13" s="7">
        <v>0</v>
      </c>
      <c r="AV13" s="7">
        <v>0</v>
      </c>
      <c r="AW13" s="7">
        <v>0</v>
      </c>
      <c r="AX13" s="7">
        <v>0</v>
      </c>
      <c r="AY13" s="7">
        <v>0</v>
      </c>
      <c r="AZ13" s="7">
        <v>0</v>
      </c>
      <c r="BA13" s="7" t="s">
        <v>108</v>
      </c>
      <c r="BB13" s="7" t="s">
        <v>115</v>
      </c>
      <c r="BC13" s="33" t="s">
        <v>140</v>
      </c>
      <c r="BD13" s="25" t="s">
        <v>291</v>
      </c>
      <c r="BE13" s="45">
        <v>43937</v>
      </c>
      <c r="BF13" s="32"/>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23">
        <v>0</v>
      </c>
    </row>
    <row r="14" spans="1:96" ht="35.25" customHeight="1" x14ac:dyDescent="0.2">
      <c r="A14" s="14">
        <v>2</v>
      </c>
      <c r="B14" s="15">
        <f t="shared" si="0"/>
        <v>11</v>
      </c>
      <c r="C14" s="443" t="s">
        <v>1079</v>
      </c>
      <c r="D14" s="17" t="s">
        <v>248</v>
      </c>
      <c r="E14" s="25" t="s">
        <v>109</v>
      </c>
      <c r="F14" s="18">
        <v>10</v>
      </c>
      <c r="G14" s="438">
        <v>44089</v>
      </c>
      <c r="H14" s="438">
        <v>51048</v>
      </c>
      <c r="I14" s="28">
        <v>190.56</v>
      </c>
      <c r="J14" s="29" t="s">
        <v>182</v>
      </c>
      <c r="K14" s="29">
        <v>2</v>
      </c>
      <c r="L14" s="20"/>
      <c r="M14" s="20">
        <v>0</v>
      </c>
      <c r="N14" s="20">
        <v>0</v>
      </c>
      <c r="O14" s="21"/>
      <c r="P14" s="21"/>
      <c r="Q14" s="22" t="s">
        <v>192</v>
      </c>
      <c r="R14" s="23">
        <v>1</v>
      </c>
      <c r="S14" s="23">
        <v>1</v>
      </c>
      <c r="T14" s="23">
        <v>0</v>
      </c>
      <c r="U14" s="7">
        <v>0</v>
      </c>
      <c r="V14" s="7">
        <v>0</v>
      </c>
      <c r="W14" s="7">
        <v>0</v>
      </c>
      <c r="X14" s="7">
        <v>1</v>
      </c>
      <c r="Y14" s="7">
        <v>0</v>
      </c>
      <c r="Z14" s="7">
        <v>0</v>
      </c>
      <c r="AA14" s="7">
        <v>0</v>
      </c>
      <c r="AB14" s="7">
        <v>0</v>
      </c>
      <c r="AC14" s="7">
        <v>0</v>
      </c>
      <c r="AD14" s="7">
        <v>1</v>
      </c>
      <c r="AE14" s="7">
        <v>0</v>
      </c>
      <c r="AF14" s="7">
        <v>0</v>
      </c>
      <c r="AG14" s="7">
        <v>0</v>
      </c>
      <c r="AH14" s="7">
        <v>0</v>
      </c>
      <c r="AI14" s="7">
        <v>0</v>
      </c>
      <c r="AJ14" s="7">
        <v>0</v>
      </c>
      <c r="AK14" s="7">
        <v>0</v>
      </c>
      <c r="AL14" s="7">
        <v>1</v>
      </c>
      <c r="AM14" s="7">
        <v>0</v>
      </c>
      <c r="AN14" s="7">
        <v>0</v>
      </c>
      <c r="AO14" s="7">
        <v>0</v>
      </c>
      <c r="AP14" s="7">
        <v>0</v>
      </c>
      <c r="AQ14" s="7">
        <v>0</v>
      </c>
      <c r="AR14" s="7">
        <v>0</v>
      </c>
      <c r="AS14" s="7">
        <v>0</v>
      </c>
      <c r="AT14" s="7">
        <v>0</v>
      </c>
      <c r="AU14" s="7">
        <v>1</v>
      </c>
      <c r="AV14" s="7">
        <v>0</v>
      </c>
      <c r="AW14" s="7">
        <v>0</v>
      </c>
      <c r="AX14" s="7">
        <v>0</v>
      </c>
      <c r="AY14" s="7">
        <v>0</v>
      </c>
      <c r="AZ14" s="7">
        <v>0</v>
      </c>
      <c r="BA14" s="7" t="s">
        <v>108</v>
      </c>
      <c r="BB14" s="7" t="s">
        <v>115</v>
      </c>
      <c r="BC14" s="33" t="s">
        <v>140</v>
      </c>
      <c r="BD14" s="25" t="s">
        <v>292</v>
      </c>
      <c r="BE14" s="45">
        <v>44089</v>
      </c>
      <c r="BF14" s="32"/>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row>
    <row r="15" spans="1:96" s="55" customFormat="1" x14ac:dyDescent="0.2">
      <c r="F15" s="56"/>
      <c r="G15" s="439"/>
      <c r="H15" s="439"/>
      <c r="I15" s="56"/>
      <c r="L15" s="57"/>
      <c r="M15" s="58">
        <f>SUM(M3:M14)</f>
        <v>-324597300</v>
      </c>
      <c r="N15" s="58">
        <f>SUM(N3:N14)</f>
        <v>0</v>
      </c>
      <c r="O15" s="59">
        <f>SUM(O4:O14)</f>
        <v>0</v>
      </c>
      <c r="P15" s="59">
        <f>SUM(P4:P14)</f>
        <v>0</v>
      </c>
      <c r="Q15" s="60"/>
      <c r="R15" s="59">
        <f>SUM(R3:R14)</f>
        <v>4</v>
      </c>
      <c r="S15" s="59">
        <f t="shared" ref="S15:AZ15" si="1">SUM(S3:S14)</f>
        <v>6</v>
      </c>
      <c r="T15" s="59">
        <f t="shared" si="1"/>
        <v>1</v>
      </c>
      <c r="U15" s="59">
        <f t="shared" si="1"/>
        <v>0</v>
      </c>
      <c r="V15" s="59">
        <f t="shared" si="1"/>
        <v>1</v>
      </c>
      <c r="W15" s="59">
        <f t="shared" si="1"/>
        <v>2</v>
      </c>
      <c r="X15" s="59">
        <f t="shared" si="1"/>
        <v>6</v>
      </c>
      <c r="Y15" s="59">
        <f t="shared" si="1"/>
        <v>0</v>
      </c>
      <c r="Z15" s="59">
        <f t="shared" si="1"/>
        <v>0</v>
      </c>
      <c r="AA15" s="59">
        <f t="shared" si="1"/>
        <v>0</v>
      </c>
      <c r="AB15" s="59">
        <f t="shared" si="1"/>
        <v>0</v>
      </c>
      <c r="AC15" s="59">
        <f t="shared" si="1"/>
        <v>5</v>
      </c>
      <c r="AD15" s="59">
        <f t="shared" si="1"/>
        <v>4</v>
      </c>
      <c r="AE15" s="59">
        <f t="shared" si="1"/>
        <v>1</v>
      </c>
      <c r="AF15" s="59">
        <f t="shared" si="1"/>
        <v>1</v>
      </c>
      <c r="AG15" s="59">
        <f t="shared" si="1"/>
        <v>0</v>
      </c>
      <c r="AH15" s="59">
        <f t="shared" si="1"/>
        <v>2</v>
      </c>
      <c r="AI15" s="59">
        <f t="shared" si="1"/>
        <v>1</v>
      </c>
      <c r="AJ15" s="59">
        <f t="shared" si="1"/>
        <v>0</v>
      </c>
      <c r="AK15" s="59">
        <f t="shared" si="1"/>
        <v>10</v>
      </c>
      <c r="AL15" s="59">
        <f t="shared" si="1"/>
        <v>1</v>
      </c>
      <c r="AM15" s="59">
        <f t="shared" si="1"/>
        <v>3</v>
      </c>
      <c r="AN15" s="59">
        <f t="shared" si="1"/>
        <v>2</v>
      </c>
      <c r="AO15" s="59">
        <f t="shared" si="1"/>
        <v>1</v>
      </c>
      <c r="AP15" s="59">
        <f t="shared" si="1"/>
        <v>0</v>
      </c>
      <c r="AQ15" s="59">
        <f t="shared" si="1"/>
        <v>1</v>
      </c>
      <c r="AR15" s="59">
        <f t="shared" si="1"/>
        <v>0</v>
      </c>
      <c r="AS15" s="59">
        <f t="shared" si="1"/>
        <v>1</v>
      </c>
      <c r="AT15" s="59">
        <f t="shared" si="1"/>
        <v>0</v>
      </c>
      <c r="AU15" s="59">
        <f t="shared" si="1"/>
        <v>1</v>
      </c>
      <c r="AV15" s="59">
        <f t="shared" si="1"/>
        <v>0</v>
      </c>
      <c r="AW15" s="59">
        <f t="shared" si="1"/>
        <v>0</v>
      </c>
      <c r="AX15" s="59">
        <f t="shared" si="1"/>
        <v>0</v>
      </c>
      <c r="AY15" s="59">
        <f t="shared" si="1"/>
        <v>0</v>
      </c>
      <c r="AZ15" s="59">
        <f t="shared" si="1"/>
        <v>0</v>
      </c>
      <c r="BC15" s="446"/>
      <c r="BE15" s="61"/>
      <c r="BF15" s="62"/>
      <c r="BG15" s="59">
        <f t="shared" ref="BG15:CR15" si="2">SUM(BG3:BG14)</f>
        <v>0</v>
      </c>
      <c r="BH15" s="59">
        <f t="shared" si="2"/>
        <v>0</v>
      </c>
      <c r="BI15" s="59">
        <f t="shared" si="2"/>
        <v>0</v>
      </c>
      <c r="BJ15" s="59">
        <f t="shared" si="2"/>
        <v>0</v>
      </c>
      <c r="BK15" s="59">
        <f t="shared" si="2"/>
        <v>0</v>
      </c>
      <c r="BL15" s="59">
        <f t="shared" si="2"/>
        <v>0</v>
      </c>
      <c r="BM15" s="59">
        <f t="shared" si="2"/>
        <v>0</v>
      </c>
      <c r="BN15" s="59">
        <f t="shared" si="2"/>
        <v>0</v>
      </c>
      <c r="BO15" s="59">
        <f t="shared" si="2"/>
        <v>0</v>
      </c>
      <c r="BP15" s="59">
        <f t="shared" si="2"/>
        <v>0</v>
      </c>
      <c r="BQ15" s="59">
        <f t="shared" si="2"/>
        <v>0</v>
      </c>
      <c r="BR15" s="59">
        <f t="shared" si="2"/>
        <v>0</v>
      </c>
      <c r="BS15" s="59">
        <f t="shared" si="2"/>
        <v>0</v>
      </c>
      <c r="BT15" s="59">
        <f t="shared" si="2"/>
        <v>0</v>
      </c>
      <c r="BU15" s="59">
        <f t="shared" si="2"/>
        <v>0</v>
      </c>
      <c r="BV15" s="59">
        <f t="shared" si="2"/>
        <v>0</v>
      </c>
      <c r="BW15" s="59">
        <f t="shared" si="2"/>
        <v>0</v>
      </c>
      <c r="BX15" s="59">
        <f t="shared" si="2"/>
        <v>0</v>
      </c>
      <c r="BY15" s="59">
        <f t="shared" si="2"/>
        <v>0</v>
      </c>
      <c r="BZ15" s="59">
        <f t="shared" si="2"/>
        <v>0</v>
      </c>
      <c r="CA15" s="59">
        <f t="shared" si="2"/>
        <v>0</v>
      </c>
      <c r="CB15" s="59">
        <f t="shared" si="2"/>
        <v>0</v>
      </c>
      <c r="CC15" s="59">
        <f t="shared" si="2"/>
        <v>0</v>
      </c>
      <c r="CD15" s="59">
        <f t="shared" si="2"/>
        <v>0</v>
      </c>
      <c r="CE15" s="59">
        <f t="shared" si="2"/>
        <v>0</v>
      </c>
      <c r="CF15" s="59">
        <f t="shared" si="2"/>
        <v>0</v>
      </c>
      <c r="CG15" s="59">
        <f t="shared" si="2"/>
        <v>0</v>
      </c>
      <c r="CH15" s="59">
        <f t="shared" si="2"/>
        <v>0</v>
      </c>
      <c r="CI15" s="59">
        <f t="shared" si="2"/>
        <v>0</v>
      </c>
      <c r="CJ15" s="59">
        <f t="shared" si="2"/>
        <v>0</v>
      </c>
      <c r="CK15" s="59">
        <f t="shared" si="2"/>
        <v>0</v>
      </c>
      <c r="CL15" s="59">
        <f t="shared" si="2"/>
        <v>0</v>
      </c>
      <c r="CM15" s="59">
        <f t="shared" si="2"/>
        <v>0</v>
      </c>
      <c r="CN15" s="59">
        <f t="shared" si="2"/>
        <v>0</v>
      </c>
      <c r="CO15" s="59">
        <f t="shared" si="2"/>
        <v>0</v>
      </c>
      <c r="CP15" s="59">
        <f t="shared" si="2"/>
        <v>0</v>
      </c>
      <c r="CQ15" s="59">
        <f t="shared" si="2"/>
        <v>0</v>
      </c>
      <c r="CR15" s="59">
        <f t="shared" si="2"/>
        <v>0</v>
      </c>
    </row>
  </sheetData>
  <mergeCells count="20">
    <mergeCell ref="CL1:CR1"/>
    <mergeCell ref="BS1:BT1"/>
    <mergeCell ref="BU1:BV1"/>
    <mergeCell ref="BW1:BY1"/>
    <mergeCell ref="BZ1:CA1"/>
    <mergeCell ref="CB1:CD1"/>
    <mergeCell ref="CF1:CK1"/>
    <mergeCell ref="O3:P3"/>
    <mergeCell ref="AS1:BC1"/>
    <mergeCell ref="BP1:BR1"/>
    <mergeCell ref="A1:K1"/>
    <mergeCell ref="M1:N1"/>
    <mergeCell ref="O1:P1"/>
    <mergeCell ref="R1:AB1"/>
    <mergeCell ref="AC1:AH1"/>
    <mergeCell ref="AI1:AJ1"/>
    <mergeCell ref="AK1:AL1"/>
    <mergeCell ref="AM1:AR1"/>
    <mergeCell ref="BG1:BH1"/>
    <mergeCell ref="BI1:BN1"/>
  </mergeCells>
  <conditionalFormatting sqref="BE3:BF14">
    <cfRule type="cellIs" dxfId="5" priority="7" operator="between">
      <formula>#REF!</formula>
      <formula>#REF!</formula>
    </cfRule>
    <cfRule type="cellIs" dxfId="4" priority="8" operator="between">
      <formula>#REF!</formula>
      <formula>#REF!</formula>
    </cfRule>
    <cfRule type="cellIs" dxfId="3" priority="9" operator="between">
      <formula>#REF!</formula>
      <formula>#REF!</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D085-3EC8-4747-8665-0C0DE48A09D1}">
  <dimension ref="A1:CR12"/>
  <sheetViews>
    <sheetView showGridLines="0" zoomScale="90" zoomScaleNormal="90" workbookViewId="0">
      <pane ySplit="2" topLeftCell="A7" activePane="bottomLeft" state="frozen"/>
      <selection pane="bottomLeft" sqref="A1:BC12"/>
    </sheetView>
  </sheetViews>
  <sheetFormatPr baseColWidth="10" defaultRowHeight="12.75" x14ac:dyDescent="0.2"/>
  <cols>
    <col min="1" max="1" width="3.28515625" style="8" customWidth="1"/>
    <col min="2" max="2" width="4" style="8" customWidth="1"/>
    <col min="3" max="3" width="16.5703125" style="8" customWidth="1"/>
    <col min="4" max="4" width="11.140625" style="8" hidden="1" customWidth="1"/>
    <col min="5" max="5" width="9.42578125" style="8" customWidth="1"/>
    <col min="6" max="6" width="4.42578125" style="34" customWidth="1"/>
    <col min="7" max="7" width="8.7109375" style="440" hidden="1" customWidth="1"/>
    <col min="8" max="8" width="8.5703125" style="440" hidden="1" customWidth="1"/>
    <col min="9" max="9" width="4.85546875" style="34" hidden="1" customWidth="1"/>
    <col min="10" max="10" width="4.85546875" style="8" hidden="1" customWidth="1"/>
    <col min="11" max="11" width="4.5703125" style="8" hidden="1" customWidth="1"/>
    <col min="12" max="12" width="18.42578125" style="35" hidden="1" customWidth="1"/>
    <col min="13" max="13" width="8.42578125" style="35" hidden="1" customWidth="1"/>
    <col min="14" max="14" width="6.28515625" style="35" hidden="1" customWidth="1"/>
    <col min="15" max="16" width="5" style="38" hidden="1" customWidth="1"/>
    <col min="17" max="17" width="80.140625" style="36" hidden="1" customWidth="1"/>
    <col min="18" max="18" width="5.42578125" style="8" customWidth="1"/>
    <col min="19" max="25" width="4.42578125" style="8" customWidth="1"/>
    <col min="26" max="26" width="6.140625" style="8" customWidth="1"/>
    <col min="27" max="52" width="4.42578125" style="8" customWidth="1"/>
    <col min="53" max="53" width="6" style="8" customWidth="1"/>
    <col min="54" max="54" width="9" style="8" customWidth="1"/>
    <col min="55" max="55" width="8.42578125" style="8"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4"/>
      <c r="BB1" s="474"/>
      <c r="BC1" s="475"/>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147" customHeight="1"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39" t="s">
        <v>22</v>
      </c>
      <c r="BE2" s="40" t="s">
        <v>68</v>
      </c>
      <c r="BF2" s="40" t="s">
        <v>69</v>
      </c>
      <c r="BG2" s="39" t="s">
        <v>70</v>
      </c>
      <c r="BH2" s="39" t="s">
        <v>71</v>
      </c>
      <c r="BI2" s="39" t="s">
        <v>72</v>
      </c>
      <c r="BJ2" s="39" t="s">
        <v>73</v>
      </c>
      <c r="BK2" s="39" t="s">
        <v>74</v>
      </c>
      <c r="BL2" s="39" t="s">
        <v>75</v>
      </c>
      <c r="BM2" s="39" t="s">
        <v>76</v>
      </c>
      <c r="BN2" s="39" t="s">
        <v>77</v>
      </c>
      <c r="BO2" s="39" t="s">
        <v>78</v>
      </c>
      <c r="BP2" s="39" t="s">
        <v>79</v>
      </c>
      <c r="BQ2" s="39" t="s">
        <v>80</v>
      </c>
      <c r="BR2" s="39" t="s">
        <v>81</v>
      </c>
      <c r="BS2" s="39" t="s">
        <v>82</v>
      </c>
      <c r="BT2" s="39" t="s">
        <v>83</v>
      </c>
      <c r="BU2" s="39" t="s">
        <v>84</v>
      </c>
      <c r="BV2" s="39" t="s">
        <v>85</v>
      </c>
      <c r="BW2" s="39" t="s">
        <v>86</v>
      </c>
      <c r="BX2" s="39" t="s">
        <v>87</v>
      </c>
      <c r="BY2" s="39" t="s">
        <v>88</v>
      </c>
      <c r="BZ2" s="39" t="s">
        <v>89</v>
      </c>
      <c r="CA2" s="39" t="s">
        <v>90</v>
      </c>
      <c r="CB2" s="39" t="s">
        <v>91</v>
      </c>
      <c r="CC2" s="39" t="s">
        <v>92</v>
      </c>
      <c r="CD2" s="39" t="s">
        <v>93</v>
      </c>
      <c r="CE2" s="39" t="s">
        <v>94</v>
      </c>
      <c r="CF2" s="39" t="s">
        <v>95</v>
      </c>
      <c r="CG2" s="39" t="s">
        <v>96</v>
      </c>
      <c r="CH2" s="39" t="s">
        <v>97</v>
      </c>
      <c r="CI2" s="39" t="s">
        <v>98</v>
      </c>
      <c r="CJ2" s="39" t="s">
        <v>99</v>
      </c>
      <c r="CK2" s="39" t="s">
        <v>100</v>
      </c>
      <c r="CL2" s="39" t="s">
        <v>101</v>
      </c>
      <c r="CM2" s="39" t="s">
        <v>102</v>
      </c>
      <c r="CN2" s="39" t="s">
        <v>103</v>
      </c>
      <c r="CO2" s="39" t="s">
        <v>104</v>
      </c>
      <c r="CP2" s="39" t="s">
        <v>105</v>
      </c>
      <c r="CQ2" s="39" t="s">
        <v>106</v>
      </c>
      <c r="CR2" s="39" t="s">
        <v>107</v>
      </c>
    </row>
    <row r="3" spans="1:96" ht="43.5" customHeight="1" x14ac:dyDescent="0.2">
      <c r="A3" s="14">
        <v>1</v>
      </c>
      <c r="B3" s="15">
        <v>0</v>
      </c>
      <c r="C3" s="443" t="s">
        <v>398</v>
      </c>
      <c r="D3" s="17" t="s">
        <v>248</v>
      </c>
      <c r="E3" s="17" t="s">
        <v>134</v>
      </c>
      <c r="F3" s="18">
        <v>0</v>
      </c>
      <c r="G3" s="438">
        <v>41992</v>
      </c>
      <c r="H3" s="438">
        <v>51093</v>
      </c>
      <c r="I3" s="28">
        <v>152.24</v>
      </c>
      <c r="J3" s="14" t="s">
        <v>182</v>
      </c>
      <c r="K3" s="14">
        <v>3</v>
      </c>
      <c r="L3" s="20">
        <v>1647776111169</v>
      </c>
      <c r="M3" s="20"/>
      <c r="N3" s="20"/>
      <c r="O3" s="478">
        <v>9000</v>
      </c>
      <c r="P3" s="479"/>
      <c r="Q3" s="22" t="s">
        <v>213</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t="s">
        <v>108</v>
      </c>
      <c r="BB3" s="7">
        <v>0</v>
      </c>
      <c r="BC3" s="7" t="s">
        <v>136</v>
      </c>
      <c r="BD3" s="25" t="s">
        <v>134</v>
      </c>
      <c r="BE3" s="45">
        <v>41992</v>
      </c>
      <c r="BF3" s="32">
        <v>51093</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43.5" customHeight="1" x14ac:dyDescent="0.2">
      <c r="A4" s="14">
        <v>1</v>
      </c>
      <c r="B4" s="15">
        <f t="shared" ref="B4:B6" si="0">+B3+1</f>
        <v>1</v>
      </c>
      <c r="C4" s="443" t="s">
        <v>398</v>
      </c>
      <c r="D4" s="17" t="s">
        <v>248</v>
      </c>
      <c r="E4" s="25" t="s">
        <v>109</v>
      </c>
      <c r="F4" s="18">
        <v>1</v>
      </c>
      <c r="G4" s="438">
        <v>41992</v>
      </c>
      <c r="H4" s="438">
        <v>51093</v>
      </c>
      <c r="I4" s="28">
        <v>152.24</v>
      </c>
      <c r="J4" s="14" t="s">
        <v>182</v>
      </c>
      <c r="K4" s="14">
        <v>3</v>
      </c>
      <c r="L4" s="20"/>
      <c r="M4" s="20">
        <v>0</v>
      </c>
      <c r="N4" s="20">
        <v>0</v>
      </c>
      <c r="O4" s="21"/>
      <c r="P4" s="21"/>
      <c r="Q4" s="22" t="s">
        <v>194</v>
      </c>
      <c r="R4" s="7">
        <v>1</v>
      </c>
      <c r="S4" s="7">
        <v>0</v>
      </c>
      <c r="T4" s="7">
        <v>0</v>
      </c>
      <c r="U4" s="7">
        <v>0</v>
      </c>
      <c r="V4" s="7">
        <v>0</v>
      </c>
      <c r="W4" s="7">
        <v>0</v>
      </c>
      <c r="X4" s="7">
        <v>0</v>
      </c>
      <c r="Y4" s="7">
        <v>0</v>
      </c>
      <c r="Z4" s="7">
        <v>0</v>
      </c>
      <c r="AA4" s="7">
        <v>0</v>
      </c>
      <c r="AB4" s="7">
        <v>0</v>
      </c>
      <c r="AC4" s="7">
        <v>0</v>
      </c>
      <c r="AD4" s="7">
        <v>1</v>
      </c>
      <c r="AE4" s="7">
        <v>0</v>
      </c>
      <c r="AF4" s="7">
        <v>0</v>
      </c>
      <c r="AG4" s="7">
        <v>0</v>
      </c>
      <c r="AH4" s="7">
        <v>0</v>
      </c>
      <c r="AI4" s="7">
        <v>0</v>
      </c>
      <c r="AJ4" s="7">
        <v>0</v>
      </c>
      <c r="AK4" s="7">
        <v>1</v>
      </c>
      <c r="AL4" s="7">
        <v>0</v>
      </c>
      <c r="AM4" s="7">
        <v>1</v>
      </c>
      <c r="AN4" s="7">
        <v>0</v>
      </c>
      <c r="AO4" s="7">
        <v>0</v>
      </c>
      <c r="AP4" s="7">
        <v>0</v>
      </c>
      <c r="AQ4" s="7">
        <v>0</v>
      </c>
      <c r="AR4" s="7">
        <v>0</v>
      </c>
      <c r="AS4" s="7">
        <v>0</v>
      </c>
      <c r="AT4" s="7">
        <v>0</v>
      </c>
      <c r="AU4" s="7">
        <v>0</v>
      </c>
      <c r="AV4" s="7">
        <v>0</v>
      </c>
      <c r="AW4" s="7">
        <v>0</v>
      </c>
      <c r="AX4" s="7">
        <v>0</v>
      </c>
      <c r="AY4" s="7">
        <v>0</v>
      </c>
      <c r="AZ4" s="7">
        <v>0</v>
      </c>
      <c r="BA4" s="7" t="s">
        <v>108</v>
      </c>
      <c r="BB4" s="7" t="s">
        <v>135</v>
      </c>
      <c r="BC4" s="7" t="s">
        <v>136</v>
      </c>
      <c r="BD4" s="25" t="s">
        <v>279</v>
      </c>
      <c r="BE4" s="45">
        <v>41992</v>
      </c>
      <c r="BF4" s="32"/>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43.5" customHeight="1" x14ac:dyDescent="0.2">
      <c r="A5" s="14">
        <v>1</v>
      </c>
      <c r="B5" s="15">
        <f t="shared" si="0"/>
        <v>2</v>
      </c>
      <c r="C5" s="443" t="s">
        <v>398</v>
      </c>
      <c r="D5" s="17" t="s">
        <v>248</v>
      </c>
      <c r="E5" s="25" t="s">
        <v>109</v>
      </c>
      <c r="F5" s="18">
        <v>2</v>
      </c>
      <c r="G5" s="438">
        <v>42151</v>
      </c>
      <c r="H5" s="438">
        <v>51093</v>
      </c>
      <c r="I5" s="28">
        <v>152.24</v>
      </c>
      <c r="J5" s="14" t="s">
        <v>182</v>
      </c>
      <c r="K5" s="14">
        <v>3</v>
      </c>
      <c r="L5" s="20"/>
      <c r="M5" s="20">
        <v>0</v>
      </c>
      <c r="N5" s="20">
        <v>0</v>
      </c>
      <c r="O5" s="21"/>
      <c r="P5" s="21"/>
      <c r="Q5" s="22" t="s">
        <v>214</v>
      </c>
      <c r="R5" s="7">
        <v>1</v>
      </c>
      <c r="S5" s="7">
        <v>1</v>
      </c>
      <c r="T5" s="7">
        <v>0</v>
      </c>
      <c r="U5" s="7">
        <v>0</v>
      </c>
      <c r="V5" s="7">
        <v>0</v>
      </c>
      <c r="W5" s="7">
        <v>0</v>
      </c>
      <c r="X5" s="7">
        <v>1</v>
      </c>
      <c r="Y5" s="7">
        <v>0</v>
      </c>
      <c r="Z5" s="7">
        <v>0</v>
      </c>
      <c r="AA5" s="7">
        <v>0</v>
      </c>
      <c r="AB5" s="7">
        <v>0</v>
      </c>
      <c r="AC5" s="7">
        <v>1</v>
      </c>
      <c r="AD5" s="7">
        <v>0</v>
      </c>
      <c r="AE5" s="7">
        <v>0</v>
      </c>
      <c r="AF5" s="7">
        <v>0</v>
      </c>
      <c r="AG5" s="7">
        <v>0</v>
      </c>
      <c r="AH5" s="7">
        <v>0</v>
      </c>
      <c r="AI5" s="7">
        <v>0</v>
      </c>
      <c r="AJ5" s="7">
        <v>0</v>
      </c>
      <c r="AK5" s="7">
        <v>1</v>
      </c>
      <c r="AL5" s="7">
        <v>0</v>
      </c>
      <c r="AM5" s="7">
        <v>0</v>
      </c>
      <c r="AN5" s="7">
        <v>1</v>
      </c>
      <c r="AO5" s="7">
        <v>0</v>
      </c>
      <c r="AP5" s="7">
        <v>0</v>
      </c>
      <c r="AQ5" s="7">
        <v>0</v>
      </c>
      <c r="AR5" s="7">
        <v>0</v>
      </c>
      <c r="AS5" s="7">
        <v>0</v>
      </c>
      <c r="AT5" s="7">
        <v>0</v>
      </c>
      <c r="AU5" s="7">
        <v>0</v>
      </c>
      <c r="AV5" s="7">
        <v>0</v>
      </c>
      <c r="AW5" s="7">
        <v>0</v>
      </c>
      <c r="AX5" s="7">
        <v>0</v>
      </c>
      <c r="AY5" s="7">
        <v>0</v>
      </c>
      <c r="AZ5" s="7">
        <v>0</v>
      </c>
      <c r="BA5" s="7" t="s">
        <v>108</v>
      </c>
      <c r="BB5" s="7" t="s">
        <v>135</v>
      </c>
      <c r="BC5" s="7" t="s">
        <v>136</v>
      </c>
      <c r="BD5" s="25" t="s">
        <v>280</v>
      </c>
      <c r="BE5" s="45">
        <v>42149</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43.5" customHeight="1" x14ac:dyDescent="0.2">
      <c r="A6" s="14">
        <v>1</v>
      </c>
      <c r="B6" s="15">
        <f t="shared" si="0"/>
        <v>3</v>
      </c>
      <c r="C6" s="443" t="s">
        <v>398</v>
      </c>
      <c r="D6" s="17" t="s">
        <v>248</v>
      </c>
      <c r="E6" s="25" t="s">
        <v>109</v>
      </c>
      <c r="F6" s="18">
        <v>3</v>
      </c>
      <c r="G6" s="438">
        <v>42340</v>
      </c>
      <c r="H6" s="438">
        <v>51093</v>
      </c>
      <c r="I6" s="28">
        <v>152.24</v>
      </c>
      <c r="J6" s="14" t="s">
        <v>182</v>
      </c>
      <c r="K6" s="14">
        <v>3</v>
      </c>
      <c r="L6" s="20"/>
      <c r="M6" s="20">
        <v>0</v>
      </c>
      <c r="N6" s="20">
        <v>0</v>
      </c>
      <c r="O6" s="21"/>
      <c r="P6" s="21"/>
      <c r="Q6" s="22" t="s">
        <v>215</v>
      </c>
      <c r="R6" s="7">
        <v>0</v>
      </c>
      <c r="S6" s="7">
        <v>1</v>
      </c>
      <c r="T6" s="7">
        <v>0</v>
      </c>
      <c r="U6" s="7">
        <v>0</v>
      </c>
      <c r="V6" s="7">
        <v>0</v>
      </c>
      <c r="W6" s="7">
        <v>0</v>
      </c>
      <c r="X6" s="7">
        <v>0</v>
      </c>
      <c r="Y6" s="7">
        <v>0</v>
      </c>
      <c r="Z6" s="7">
        <v>0</v>
      </c>
      <c r="AA6" s="7">
        <v>0</v>
      </c>
      <c r="AB6" s="7">
        <v>0</v>
      </c>
      <c r="AC6" s="7">
        <v>1</v>
      </c>
      <c r="AD6" s="7">
        <v>0</v>
      </c>
      <c r="AE6" s="7">
        <v>0</v>
      </c>
      <c r="AF6" s="7">
        <v>0</v>
      </c>
      <c r="AG6" s="7">
        <v>0</v>
      </c>
      <c r="AH6" s="7">
        <v>0</v>
      </c>
      <c r="AI6" s="7">
        <v>0</v>
      </c>
      <c r="AJ6" s="7">
        <v>0</v>
      </c>
      <c r="AK6" s="7">
        <v>1</v>
      </c>
      <c r="AL6" s="7">
        <v>0</v>
      </c>
      <c r="AM6" s="7">
        <v>0</v>
      </c>
      <c r="AN6" s="7">
        <v>0</v>
      </c>
      <c r="AO6" s="7">
        <v>0</v>
      </c>
      <c r="AP6" s="7">
        <v>0</v>
      </c>
      <c r="AQ6" s="7">
        <v>0</v>
      </c>
      <c r="AR6" s="7">
        <v>0</v>
      </c>
      <c r="AS6" s="7">
        <v>0</v>
      </c>
      <c r="AT6" s="7">
        <v>0</v>
      </c>
      <c r="AU6" s="7">
        <v>0</v>
      </c>
      <c r="AV6" s="7">
        <v>0</v>
      </c>
      <c r="AW6" s="7">
        <v>0</v>
      </c>
      <c r="AX6" s="7">
        <v>0</v>
      </c>
      <c r="AY6" s="7">
        <v>0</v>
      </c>
      <c r="AZ6" s="7">
        <v>0</v>
      </c>
      <c r="BA6" s="7" t="s">
        <v>108</v>
      </c>
      <c r="BB6" s="7" t="s">
        <v>135</v>
      </c>
      <c r="BC6" s="7" t="s">
        <v>136</v>
      </c>
      <c r="BD6" s="25" t="s">
        <v>281</v>
      </c>
      <c r="BE6" s="45">
        <v>42340</v>
      </c>
      <c r="BF6" s="32"/>
      <c r="BG6" s="23">
        <v>0</v>
      </c>
      <c r="BH6" s="23">
        <v>0</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row>
    <row r="7" spans="1:96" ht="43.5" customHeight="1" x14ac:dyDescent="0.2">
      <c r="A7" s="14">
        <v>1</v>
      </c>
      <c r="B7" s="15">
        <f t="shared" ref="B7:B11" si="1">+B6+1</f>
        <v>4</v>
      </c>
      <c r="C7" s="443" t="s">
        <v>398</v>
      </c>
      <c r="D7" s="17" t="s">
        <v>248</v>
      </c>
      <c r="E7" s="25" t="s">
        <v>109</v>
      </c>
      <c r="F7" s="18">
        <v>4</v>
      </c>
      <c r="G7" s="438">
        <v>42478</v>
      </c>
      <c r="H7" s="438">
        <v>51093</v>
      </c>
      <c r="I7" s="28">
        <v>152.24</v>
      </c>
      <c r="J7" s="14" t="s">
        <v>182</v>
      </c>
      <c r="K7" s="14">
        <v>3</v>
      </c>
      <c r="L7" s="20"/>
      <c r="M7" s="20">
        <v>0</v>
      </c>
      <c r="N7" s="20">
        <v>0</v>
      </c>
      <c r="O7" s="21"/>
      <c r="P7" s="21">
        <v>630</v>
      </c>
      <c r="Q7" s="22" t="s">
        <v>216</v>
      </c>
      <c r="R7" s="7">
        <v>1</v>
      </c>
      <c r="S7" s="7">
        <v>0</v>
      </c>
      <c r="T7" s="7">
        <v>0</v>
      </c>
      <c r="U7" s="7">
        <v>0</v>
      </c>
      <c r="V7" s="7">
        <v>0</v>
      </c>
      <c r="W7" s="7">
        <v>0</v>
      </c>
      <c r="X7" s="7">
        <v>1</v>
      </c>
      <c r="Y7" s="7">
        <v>0</v>
      </c>
      <c r="Z7" s="7">
        <v>0</v>
      </c>
      <c r="AA7" s="7">
        <v>1</v>
      </c>
      <c r="AB7" s="7">
        <v>0</v>
      </c>
      <c r="AC7" s="7">
        <v>0</v>
      </c>
      <c r="AD7" s="7">
        <v>0</v>
      </c>
      <c r="AE7" s="7">
        <v>0</v>
      </c>
      <c r="AF7" s="7">
        <v>0</v>
      </c>
      <c r="AG7" s="7">
        <v>0</v>
      </c>
      <c r="AH7" s="7">
        <v>0</v>
      </c>
      <c r="AI7" s="7">
        <v>0</v>
      </c>
      <c r="AJ7" s="7">
        <v>0</v>
      </c>
      <c r="AK7" s="7">
        <v>1</v>
      </c>
      <c r="AL7" s="7">
        <v>0</v>
      </c>
      <c r="AM7" s="7">
        <v>0</v>
      </c>
      <c r="AN7" s="7">
        <v>0</v>
      </c>
      <c r="AO7" s="7">
        <v>0</v>
      </c>
      <c r="AP7" s="7">
        <v>1</v>
      </c>
      <c r="AQ7" s="7">
        <v>0</v>
      </c>
      <c r="AR7" s="7">
        <v>0</v>
      </c>
      <c r="AS7" s="7">
        <v>0</v>
      </c>
      <c r="AT7" s="7">
        <v>0</v>
      </c>
      <c r="AU7" s="7">
        <v>0</v>
      </c>
      <c r="AV7" s="7">
        <v>0</v>
      </c>
      <c r="AW7" s="7">
        <v>0</v>
      </c>
      <c r="AX7" s="7">
        <v>0</v>
      </c>
      <c r="AY7" s="7">
        <v>0</v>
      </c>
      <c r="AZ7" s="7">
        <v>0</v>
      </c>
      <c r="BA7" s="7" t="s">
        <v>108</v>
      </c>
      <c r="BB7" s="7" t="s">
        <v>115</v>
      </c>
      <c r="BC7" s="7" t="s">
        <v>136</v>
      </c>
      <c r="BD7" s="25" t="s">
        <v>282</v>
      </c>
      <c r="BE7" s="45">
        <v>42478</v>
      </c>
      <c r="BF7" s="32"/>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23">
        <v>0</v>
      </c>
    </row>
    <row r="8" spans="1:96" ht="43.5" customHeight="1" x14ac:dyDescent="0.2">
      <c r="A8" s="14">
        <v>1</v>
      </c>
      <c r="B8" s="15">
        <f t="shared" si="1"/>
        <v>5</v>
      </c>
      <c r="C8" s="443" t="s">
        <v>398</v>
      </c>
      <c r="D8" s="17" t="s">
        <v>248</v>
      </c>
      <c r="E8" s="25" t="s">
        <v>109</v>
      </c>
      <c r="F8" s="18">
        <v>5</v>
      </c>
      <c r="G8" s="438">
        <v>42601</v>
      </c>
      <c r="H8" s="438">
        <v>51093</v>
      </c>
      <c r="I8" s="28">
        <v>152.24</v>
      </c>
      <c r="J8" s="14" t="s">
        <v>182</v>
      </c>
      <c r="K8" s="14">
        <v>3</v>
      </c>
      <c r="L8" s="20"/>
      <c r="M8" s="20">
        <v>0</v>
      </c>
      <c r="N8" s="20">
        <v>0</v>
      </c>
      <c r="O8" s="21"/>
      <c r="P8" s="21"/>
      <c r="Q8" s="22" t="s">
        <v>293</v>
      </c>
      <c r="R8" s="7">
        <v>0</v>
      </c>
      <c r="S8" s="7">
        <v>0</v>
      </c>
      <c r="T8" s="7">
        <v>1</v>
      </c>
      <c r="U8" s="7">
        <v>0</v>
      </c>
      <c r="V8" s="7">
        <v>0</v>
      </c>
      <c r="W8" s="7">
        <v>0</v>
      </c>
      <c r="X8" s="7">
        <v>0</v>
      </c>
      <c r="Y8" s="7">
        <v>0</v>
      </c>
      <c r="Z8" s="7">
        <v>0</v>
      </c>
      <c r="AA8" s="7">
        <v>0</v>
      </c>
      <c r="AB8" s="7">
        <v>0</v>
      </c>
      <c r="AC8" s="7">
        <v>0</v>
      </c>
      <c r="AD8" s="7">
        <v>0</v>
      </c>
      <c r="AE8" s="7">
        <v>1</v>
      </c>
      <c r="AF8" s="7">
        <v>0</v>
      </c>
      <c r="AG8" s="7">
        <v>0</v>
      </c>
      <c r="AH8" s="7">
        <v>0</v>
      </c>
      <c r="AI8" s="7">
        <v>0</v>
      </c>
      <c r="AJ8" s="7">
        <v>0</v>
      </c>
      <c r="AK8" s="7">
        <v>1</v>
      </c>
      <c r="AL8" s="7">
        <v>0</v>
      </c>
      <c r="AM8" s="7">
        <v>0</v>
      </c>
      <c r="AN8" s="7">
        <v>0</v>
      </c>
      <c r="AO8" s="7">
        <v>1</v>
      </c>
      <c r="AP8" s="7">
        <v>0</v>
      </c>
      <c r="AQ8" s="7">
        <v>0</v>
      </c>
      <c r="AR8" s="7">
        <v>0</v>
      </c>
      <c r="AS8" s="7">
        <v>0</v>
      </c>
      <c r="AT8" s="7">
        <v>0</v>
      </c>
      <c r="AU8" s="7">
        <v>0</v>
      </c>
      <c r="AV8" s="7">
        <v>0</v>
      </c>
      <c r="AW8" s="7">
        <v>0</v>
      </c>
      <c r="AX8" s="7">
        <v>0</v>
      </c>
      <c r="AY8" s="7">
        <v>0</v>
      </c>
      <c r="AZ8" s="7">
        <v>0</v>
      </c>
      <c r="BA8" s="7" t="s">
        <v>108</v>
      </c>
      <c r="BB8" s="7" t="s">
        <v>115</v>
      </c>
      <c r="BC8" s="7" t="s">
        <v>136</v>
      </c>
      <c r="BD8" s="25" t="s">
        <v>283</v>
      </c>
      <c r="BE8" s="45">
        <v>42601</v>
      </c>
      <c r="BF8" s="32"/>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c r="CR8" s="23">
        <v>0</v>
      </c>
    </row>
    <row r="9" spans="1:96" ht="43.5" customHeight="1" x14ac:dyDescent="0.2">
      <c r="A9" s="14">
        <v>1</v>
      </c>
      <c r="B9" s="15">
        <f t="shared" si="1"/>
        <v>6</v>
      </c>
      <c r="C9" s="443" t="s">
        <v>398</v>
      </c>
      <c r="D9" s="17" t="s">
        <v>248</v>
      </c>
      <c r="E9" s="25" t="s">
        <v>109</v>
      </c>
      <c r="F9" s="18">
        <v>6</v>
      </c>
      <c r="G9" s="438">
        <v>42677</v>
      </c>
      <c r="H9" s="438">
        <v>51093</v>
      </c>
      <c r="I9" s="28">
        <v>152.24</v>
      </c>
      <c r="J9" s="14" t="s">
        <v>182</v>
      </c>
      <c r="K9" s="14">
        <v>3</v>
      </c>
      <c r="L9" s="20"/>
      <c r="M9" s="20">
        <v>0</v>
      </c>
      <c r="N9" s="20">
        <v>0</v>
      </c>
      <c r="O9" s="21"/>
      <c r="P9" s="21"/>
      <c r="Q9" s="22" t="s">
        <v>217</v>
      </c>
      <c r="R9" s="7">
        <v>0</v>
      </c>
      <c r="S9" s="7">
        <v>1</v>
      </c>
      <c r="T9" s="7">
        <v>0</v>
      </c>
      <c r="U9" s="7">
        <v>0</v>
      </c>
      <c r="V9" s="7">
        <v>0</v>
      </c>
      <c r="W9" s="7">
        <v>1</v>
      </c>
      <c r="X9" s="7">
        <v>0</v>
      </c>
      <c r="Y9" s="7">
        <v>0</v>
      </c>
      <c r="Z9" s="7">
        <v>0</v>
      </c>
      <c r="AA9" s="7">
        <v>0</v>
      </c>
      <c r="AB9" s="7">
        <v>0</v>
      </c>
      <c r="AC9" s="7">
        <v>1</v>
      </c>
      <c r="AD9" s="7">
        <v>0</v>
      </c>
      <c r="AE9" s="7">
        <v>0</v>
      </c>
      <c r="AF9" s="7">
        <v>1</v>
      </c>
      <c r="AG9" s="7">
        <v>0</v>
      </c>
      <c r="AH9" s="7">
        <v>0</v>
      </c>
      <c r="AI9" s="7">
        <v>0</v>
      </c>
      <c r="AJ9" s="7">
        <v>0</v>
      </c>
      <c r="AK9" s="7">
        <v>1</v>
      </c>
      <c r="AL9" s="7">
        <v>0</v>
      </c>
      <c r="AM9" s="7">
        <v>0</v>
      </c>
      <c r="AN9" s="7">
        <v>0</v>
      </c>
      <c r="AO9" s="7">
        <v>0</v>
      </c>
      <c r="AP9" s="7">
        <v>0</v>
      </c>
      <c r="AQ9" s="7">
        <v>0</v>
      </c>
      <c r="AR9" s="7">
        <v>0</v>
      </c>
      <c r="AS9" s="7">
        <v>0</v>
      </c>
      <c r="AT9" s="7">
        <v>0</v>
      </c>
      <c r="AU9" s="7">
        <v>0</v>
      </c>
      <c r="AV9" s="7">
        <v>0</v>
      </c>
      <c r="AW9" s="7">
        <v>0</v>
      </c>
      <c r="AX9" s="7">
        <v>0</v>
      </c>
      <c r="AY9" s="7">
        <v>0</v>
      </c>
      <c r="AZ9" s="7">
        <v>0</v>
      </c>
      <c r="BA9" s="7" t="s">
        <v>108</v>
      </c>
      <c r="BB9" s="7" t="s">
        <v>115</v>
      </c>
      <c r="BC9" s="7" t="s">
        <v>136</v>
      </c>
      <c r="BD9" s="25" t="s">
        <v>285</v>
      </c>
      <c r="BE9" s="45">
        <v>42677</v>
      </c>
      <c r="BF9" s="32"/>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row>
    <row r="10" spans="1:96" ht="43.5" customHeight="1" x14ac:dyDescent="0.2">
      <c r="A10" s="14">
        <v>1</v>
      </c>
      <c r="B10" s="15">
        <f t="shared" si="1"/>
        <v>7</v>
      </c>
      <c r="C10" s="443" t="s">
        <v>398</v>
      </c>
      <c r="D10" s="17" t="s">
        <v>248</v>
      </c>
      <c r="E10" s="25" t="s">
        <v>109</v>
      </c>
      <c r="F10" s="18">
        <v>7</v>
      </c>
      <c r="G10" s="438">
        <v>43136</v>
      </c>
      <c r="H10" s="438">
        <v>51093</v>
      </c>
      <c r="I10" s="28">
        <v>152.24</v>
      </c>
      <c r="J10" s="14" t="s">
        <v>182</v>
      </c>
      <c r="K10" s="14">
        <v>3</v>
      </c>
      <c r="L10" s="20"/>
      <c r="M10" s="20">
        <v>0</v>
      </c>
      <c r="N10" s="20">
        <v>0</v>
      </c>
      <c r="O10" s="21">
        <v>60</v>
      </c>
      <c r="P10" s="21"/>
      <c r="Q10" s="22" t="s">
        <v>218</v>
      </c>
      <c r="R10" s="7">
        <v>1</v>
      </c>
      <c r="S10" s="7">
        <v>1</v>
      </c>
      <c r="T10" s="7">
        <v>0</v>
      </c>
      <c r="U10" s="7">
        <v>0</v>
      </c>
      <c r="V10" s="7">
        <v>0</v>
      </c>
      <c r="W10" s="7">
        <v>1</v>
      </c>
      <c r="X10" s="7">
        <v>1</v>
      </c>
      <c r="Y10" s="7">
        <v>0</v>
      </c>
      <c r="Z10" s="7">
        <v>0</v>
      </c>
      <c r="AA10" s="7">
        <v>0</v>
      </c>
      <c r="AB10" s="7">
        <v>0</v>
      </c>
      <c r="AC10" s="7">
        <v>1</v>
      </c>
      <c r="AD10" s="7">
        <v>0</v>
      </c>
      <c r="AE10" s="7">
        <v>0</v>
      </c>
      <c r="AF10" s="7">
        <v>0</v>
      </c>
      <c r="AG10" s="7">
        <v>0</v>
      </c>
      <c r="AH10" s="7">
        <v>0</v>
      </c>
      <c r="AI10" s="7">
        <v>0</v>
      </c>
      <c r="AJ10" s="7">
        <v>0</v>
      </c>
      <c r="AK10" s="7">
        <v>1</v>
      </c>
      <c r="AL10" s="7">
        <v>0</v>
      </c>
      <c r="AM10" s="7">
        <v>0</v>
      </c>
      <c r="AN10" s="7">
        <v>0</v>
      </c>
      <c r="AO10" s="7">
        <v>0</v>
      </c>
      <c r="AP10" s="7">
        <v>0</v>
      </c>
      <c r="AQ10" s="7">
        <v>0</v>
      </c>
      <c r="AR10" s="7">
        <v>0</v>
      </c>
      <c r="AS10" s="7">
        <v>0</v>
      </c>
      <c r="AT10" s="7">
        <v>0</v>
      </c>
      <c r="AU10" s="7">
        <v>1</v>
      </c>
      <c r="AV10" s="7">
        <v>0</v>
      </c>
      <c r="AW10" s="7">
        <v>0</v>
      </c>
      <c r="AX10" s="7">
        <v>0</v>
      </c>
      <c r="AY10" s="7">
        <v>0</v>
      </c>
      <c r="AZ10" s="7">
        <v>0</v>
      </c>
      <c r="BA10" s="7" t="s">
        <v>108</v>
      </c>
      <c r="BB10" s="7" t="s">
        <v>115</v>
      </c>
      <c r="BC10" s="7" t="s">
        <v>136</v>
      </c>
      <c r="BD10" s="25" t="s">
        <v>286</v>
      </c>
      <c r="BE10" s="45">
        <v>43136</v>
      </c>
      <c r="BF10" s="32"/>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row>
    <row r="11" spans="1:96" ht="43.5" customHeight="1" x14ac:dyDescent="0.2">
      <c r="A11" s="14">
        <v>1</v>
      </c>
      <c r="B11" s="15">
        <f t="shared" si="1"/>
        <v>8</v>
      </c>
      <c r="C11" s="443" t="s">
        <v>398</v>
      </c>
      <c r="D11" s="17" t="s">
        <v>248</v>
      </c>
      <c r="E11" s="25" t="s">
        <v>109</v>
      </c>
      <c r="F11" s="18">
        <v>8</v>
      </c>
      <c r="G11" s="438">
        <v>43700</v>
      </c>
      <c r="H11" s="438">
        <v>51093</v>
      </c>
      <c r="I11" s="28">
        <v>152.24</v>
      </c>
      <c r="J11" s="14" t="s">
        <v>182</v>
      </c>
      <c r="K11" s="14">
        <v>3</v>
      </c>
      <c r="L11" s="20"/>
      <c r="M11" s="20">
        <v>0</v>
      </c>
      <c r="N11" s="20">
        <v>0</v>
      </c>
      <c r="O11" s="21"/>
      <c r="P11" s="21"/>
      <c r="Q11" s="22" t="s">
        <v>219</v>
      </c>
      <c r="R11" s="7">
        <v>0</v>
      </c>
      <c r="S11" s="7">
        <v>1</v>
      </c>
      <c r="T11" s="7">
        <v>0</v>
      </c>
      <c r="U11" s="7">
        <v>0</v>
      </c>
      <c r="V11" s="7">
        <v>0</v>
      </c>
      <c r="W11" s="7">
        <v>0</v>
      </c>
      <c r="X11" s="7">
        <v>0</v>
      </c>
      <c r="Y11" s="7">
        <v>0</v>
      </c>
      <c r="Z11" s="7">
        <v>0</v>
      </c>
      <c r="AA11" s="7">
        <v>0</v>
      </c>
      <c r="AB11" s="7">
        <v>0</v>
      </c>
      <c r="AC11" s="7">
        <v>1</v>
      </c>
      <c r="AD11" s="7">
        <v>0</v>
      </c>
      <c r="AE11" s="7">
        <v>0</v>
      </c>
      <c r="AF11" s="7">
        <v>0</v>
      </c>
      <c r="AG11" s="7">
        <v>0</v>
      </c>
      <c r="AH11" s="7">
        <v>0</v>
      </c>
      <c r="AI11" s="7">
        <v>0</v>
      </c>
      <c r="AJ11" s="7">
        <v>0</v>
      </c>
      <c r="AK11" s="7">
        <v>1</v>
      </c>
      <c r="AL11" s="7">
        <v>0</v>
      </c>
      <c r="AM11" s="7">
        <v>0</v>
      </c>
      <c r="AN11" s="7">
        <v>0</v>
      </c>
      <c r="AO11" s="7">
        <v>0</v>
      </c>
      <c r="AP11" s="7">
        <v>0</v>
      </c>
      <c r="AQ11" s="7">
        <v>0</v>
      </c>
      <c r="AR11" s="7">
        <v>0</v>
      </c>
      <c r="AS11" s="7">
        <v>0</v>
      </c>
      <c r="AT11" s="7">
        <v>0</v>
      </c>
      <c r="AU11" s="7">
        <v>0</v>
      </c>
      <c r="AV11" s="23">
        <v>0</v>
      </c>
      <c r="AW11" s="23">
        <v>0</v>
      </c>
      <c r="AX11" s="23">
        <v>0</v>
      </c>
      <c r="AY11" s="23">
        <v>0</v>
      </c>
      <c r="AZ11" s="23">
        <v>0</v>
      </c>
      <c r="BA11" s="7" t="s">
        <v>108</v>
      </c>
      <c r="BB11" s="7" t="s">
        <v>115</v>
      </c>
      <c r="BC11" s="7" t="s">
        <v>140</v>
      </c>
      <c r="BD11" s="25" t="s">
        <v>287</v>
      </c>
      <c r="BE11" s="45">
        <v>43700</v>
      </c>
      <c r="BF11" s="32"/>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row>
    <row r="12" spans="1:96" s="55" customFormat="1" x14ac:dyDescent="0.2">
      <c r="F12" s="56"/>
      <c r="G12" s="439"/>
      <c r="H12" s="439"/>
      <c r="I12" s="56"/>
      <c r="L12" s="57"/>
      <c r="M12" s="58">
        <f>SUM(M3:M11)</f>
        <v>0</v>
      </c>
      <c r="N12" s="58">
        <f>SUM(N3:N11)</f>
        <v>0</v>
      </c>
      <c r="O12" s="59">
        <f>SUM(O4:O11)</f>
        <v>60</v>
      </c>
      <c r="P12" s="59">
        <f>SUM(P4:P11)</f>
        <v>630</v>
      </c>
      <c r="Q12" s="60"/>
      <c r="R12" s="59">
        <f>SUM(R3:R11)</f>
        <v>4</v>
      </c>
      <c r="S12" s="59">
        <f t="shared" ref="S12:AZ12" si="2">SUM(S3:S11)</f>
        <v>5</v>
      </c>
      <c r="T12" s="59">
        <f t="shared" si="2"/>
        <v>1</v>
      </c>
      <c r="U12" s="59">
        <f t="shared" si="2"/>
        <v>0</v>
      </c>
      <c r="V12" s="59">
        <f t="shared" si="2"/>
        <v>0</v>
      </c>
      <c r="W12" s="59">
        <f t="shared" si="2"/>
        <v>2</v>
      </c>
      <c r="X12" s="59">
        <f t="shared" si="2"/>
        <v>3</v>
      </c>
      <c r="Y12" s="59">
        <f t="shared" si="2"/>
        <v>0</v>
      </c>
      <c r="Z12" s="59">
        <f t="shared" si="2"/>
        <v>0</v>
      </c>
      <c r="AA12" s="59">
        <f>SUM(AA3:AA11)</f>
        <v>1</v>
      </c>
      <c r="AB12" s="59">
        <f t="shared" si="2"/>
        <v>0</v>
      </c>
      <c r="AC12" s="59">
        <f t="shared" si="2"/>
        <v>5</v>
      </c>
      <c r="AD12" s="59">
        <f t="shared" si="2"/>
        <v>1</v>
      </c>
      <c r="AE12" s="59">
        <f t="shared" si="2"/>
        <v>1</v>
      </c>
      <c r="AF12" s="59">
        <f t="shared" si="2"/>
        <v>1</v>
      </c>
      <c r="AG12" s="59">
        <f t="shared" si="2"/>
        <v>0</v>
      </c>
      <c r="AH12" s="59">
        <f t="shared" si="2"/>
        <v>0</v>
      </c>
      <c r="AI12" s="59">
        <f t="shared" si="2"/>
        <v>0</v>
      </c>
      <c r="AJ12" s="59">
        <f t="shared" si="2"/>
        <v>0</v>
      </c>
      <c r="AK12" s="59">
        <f t="shared" si="2"/>
        <v>8</v>
      </c>
      <c r="AL12" s="59">
        <f t="shared" si="2"/>
        <v>0</v>
      </c>
      <c r="AM12" s="59">
        <f t="shared" si="2"/>
        <v>1</v>
      </c>
      <c r="AN12" s="59">
        <f t="shared" si="2"/>
        <v>1</v>
      </c>
      <c r="AO12" s="59">
        <f t="shared" si="2"/>
        <v>1</v>
      </c>
      <c r="AP12" s="59">
        <f t="shared" si="2"/>
        <v>1</v>
      </c>
      <c r="AQ12" s="59">
        <f t="shared" si="2"/>
        <v>0</v>
      </c>
      <c r="AR12" s="59">
        <f t="shared" si="2"/>
        <v>0</v>
      </c>
      <c r="AS12" s="59">
        <f t="shared" si="2"/>
        <v>0</v>
      </c>
      <c r="AT12" s="59">
        <f t="shared" si="2"/>
        <v>0</v>
      </c>
      <c r="AU12" s="59">
        <f t="shared" si="2"/>
        <v>1</v>
      </c>
      <c r="AV12" s="59">
        <f t="shared" si="2"/>
        <v>0</v>
      </c>
      <c r="AW12" s="59">
        <f t="shared" si="2"/>
        <v>0</v>
      </c>
      <c r="AX12" s="59">
        <f t="shared" si="2"/>
        <v>0</v>
      </c>
      <c r="AY12" s="59">
        <f t="shared" si="2"/>
        <v>0</v>
      </c>
      <c r="AZ12" s="59">
        <f t="shared" si="2"/>
        <v>0</v>
      </c>
      <c r="BE12" s="61"/>
      <c r="BF12" s="62"/>
      <c r="BG12" s="59">
        <f t="shared" ref="BG12:CR12" si="3">SUM(BG3:BG11)</f>
        <v>0</v>
      </c>
      <c r="BH12" s="59">
        <f t="shared" si="3"/>
        <v>0</v>
      </c>
      <c r="BI12" s="59">
        <f t="shared" si="3"/>
        <v>0</v>
      </c>
      <c r="BJ12" s="59">
        <f t="shared" si="3"/>
        <v>0</v>
      </c>
      <c r="BK12" s="59">
        <f t="shared" si="3"/>
        <v>0</v>
      </c>
      <c r="BL12" s="59">
        <f t="shared" si="3"/>
        <v>0</v>
      </c>
      <c r="BM12" s="59">
        <f t="shared" si="3"/>
        <v>0</v>
      </c>
      <c r="BN12" s="59">
        <f t="shared" si="3"/>
        <v>0</v>
      </c>
      <c r="BO12" s="59">
        <f t="shared" si="3"/>
        <v>0</v>
      </c>
      <c r="BP12" s="59">
        <f t="shared" si="3"/>
        <v>0</v>
      </c>
      <c r="BQ12" s="59">
        <f t="shared" si="3"/>
        <v>0</v>
      </c>
      <c r="BR12" s="59">
        <f t="shared" si="3"/>
        <v>0</v>
      </c>
      <c r="BS12" s="59">
        <f t="shared" si="3"/>
        <v>0</v>
      </c>
      <c r="BT12" s="59">
        <f t="shared" si="3"/>
        <v>0</v>
      </c>
      <c r="BU12" s="59">
        <f t="shared" si="3"/>
        <v>0</v>
      </c>
      <c r="BV12" s="59">
        <f t="shared" si="3"/>
        <v>0</v>
      </c>
      <c r="BW12" s="59">
        <f t="shared" si="3"/>
        <v>0</v>
      </c>
      <c r="BX12" s="59">
        <f t="shared" si="3"/>
        <v>0</v>
      </c>
      <c r="BY12" s="59">
        <f t="shared" si="3"/>
        <v>0</v>
      </c>
      <c r="BZ12" s="59">
        <f t="shared" si="3"/>
        <v>0</v>
      </c>
      <c r="CA12" s="59">
        <f t="shared" si="3"/>
        <v>0</v>
      </c>
      <c r="CB12" s="59">
        <f t="shared" si="3"/>
        <v>0</v>
      </c>
      <c r="CC12" s="59">
        <f t="shared" si="3"/>
        <v>0</v>
      </c>
      <c r="CD12" s="59">
        <f t="shared" si="3"/>
        <v>0</v>
      </c>
      <c r="CE12" s="59">
        <f t="shared" si="3"/>
        <v>0</v>
      </c>
      <c r="CF12" s="59">
        <f t="shared" si="3"/>
        <v>0</v>
      </c>
      <c r="CG12" s="59">
        <f t="shared" si="3"/>
        <v>0</v>
      </c>
      <c r="CH12" s="59">
        <f t="shared" si="3"/>
        <v>0</v>
      </c>
      <c r="CI12" s="59">
        <f t="shared" si="3"/>
        <v>0</v>
      </c>
      <c r="CJ12" s="59">
        <f t="shared" si="3"/>
        <v>0</v>
      </c>
      <c r="CK12" s="59">
        <f t="shared" si="3"/>
        <v>0</v>
      </c>
      <c r="CL12" s="59">
        <f t="shared" si="3"/>
        <v>0</v>
      </c>
      <c r="CM12" s="59">
        <f t="shared" si="3"/>
        <v>0</v>
      </c>
      <c r="CN12" s="59">
        <f t="shared" si="3"/>
        <v>0</v>
      </c>
      <c r="CO12" s="59">
        <f t="shared" si="3"/>
        <v>0</v>
      </c>
      <c r="CP12" s="59">
        <f t="shared" si="3"/>
        <v>0</v>
      </c>
      <c r="CQ12" s="59">
        <f t="shared" si="3"/>
        <v>0</v>
      </c>
      <c r="CR12" s="59">
        <f t="shared" si="3"/>
        <v>0</v>
      </c>
    </row>
  </sheetData>
  <autoFilter ref="A2:CR12" xr:uid="{D35C390C-6019-4C4E-A07A-25CC8CAC8DCB}"/>
  <mergeCells count="20">
    <mergeCell ref="CL1:CR1"/>
    <mergeCell ref="BS1:BT1"/>
    <mergeCell ref="BU1:BV1"/>
    <mergeCell ref="BW1:BY1"/>
    <mergeCell ref="BZ1:CA1"/>
    <mergeCell ref="CB1:CD1"/>
    <mergeCell ref="CF1:CK1"/>
    <mergeCell ref="O3:P3"/>
    <mergeCell ref="BP1:BR1"/>
    <mergeCell ref="A1:K1"/>
    <mergeCell ref="M1:N1"/>
    <mergeCell ref="O1:P1"/>
    <mergeCell ref="R1:AB1"/>
    <mergeCell ref="AC1:AH1"/>
    <mergeCell ref="AI1:AJ1"/>
    <mergeCell ref="AS1:BC1"/>
    <mergeCell ref="AK1:AL1"/>
    <mergeCell ref="AM1:AR1"/>
    <mergeCell ref="BG1:BH1"/>
    <mergeCell ref="BI1:BN1"/>
  </mergeCells>
  <conditionalFormatting sqref="BE3:BF11">
    <cfRule type="cellIs" dxfId="2" priority="1" operator="between">
      <formula>#REF!</formula>
      <formula>#REF!</formula>
    </cfRule>
    <cfRule type="cellIs" dxfId="1" priority="2" operator="between">
      <formula>#REF!</formula>
      <formula>#REF!</formula>
    </cfRule>
    <cfRule type="cellIs" dxfId="0" priority="3" operator="between">
      <formula>#REF!</formula>
      <formula>#REF!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CE3D6-B863-4463-A035-1873B0FDE0BE}">
  <sheetPr>
    <tabColor rgb="FFFF99FF"/>
  </sheetPr>
  <dimension ref="A3:AM29"/>
  <sheetViews>
    <sheetView showGridLines="0" zoomScale="70" zoomScaleNormal="70" workbookViewId="0">
      <pane xSplit="5" ySplit="3" topLeftCell="G9" activePane="bottomRight" state="frozen"/>
      <selection pane="topRight" activeCell="D1" sqref="D1"/>
      <selection pane="bottomLeft" activeCell="A4" sqref="A4"/>
      <selection pane="bottomRight" activeCell="P10" sqref="P10"/>
    </sheetView>
  </sheetViews>
  <sheetFormatPr baseColWidth="10" defaultRowHeight="15" x14ac:dyDescent="0.2"/>
  <cols>
    <col min="1" max="1" width="7.85546875" style="204" hidden="1" customWidth="1"/>
    <col min="2" max="2" width="7.85546875" style="204" customWidth="1"/>
    <col min="3" max="3" width="5.85546875" style="213" customWidth="1"/>
    <col min="4" max="4" width="17.42578125" style="213" customWidth="1"/>
    <col min="5" max="5" width="16.42578125" style="213" customWidth="1"/>
    <col min="6" max="6" width="16" style="214" hidden="1" customWidth="1"/>
    <col min="7" max="9" width="12.140625" style="213" customWidth="1"/>
    <col min="10" max="10" width="8.28515625" style="204" customWidth="1"/>
    <col min="11" max="11" width="6.140625" style="205" customWidth="1"/>
    <col min="12" max="12" width="8.5703125" style="205" hidden="1" customWidth="1"/>
    <col min="13" max="13" width="9.42578125" style="205" hidden="1" customWidth="1"/>
    <col min="14" max="14" width="8.5703125" style="205" hidden="1" customWidth="1"/>
    <col min="15" max="15" width="10.140625" style="205" hidden="1" customWidth="1"/>
    <col min="16" max="17" width="23.7109375" style="210" bestFit="1" customWidth="1"/>
    <col min="18" max="18" width="23.7109375" style="215" bestFit="1" customWidth="1"/>
    <col min="19" max="19" width="19.28515625" style="204" hidden="1" customWidth="1"/>
    <col min="20" max="20" width="9" style="204" bestFit="1" customWidth="1"/>
    <col min="21" max="21" width="7.28515625" style="204" bestFit="1" customWidth="1"/>
    <col min="22" max="22" width="7.28515625" style="204" hidden="1" customWidth="1"/>
    <col min="23" max="23" width="12.7109375" style="204" customWidth="1"/>
    <col min="24" max="24" width="9" style="204" bestFit="1" customWidth="1"/>
    <col min="25" max="25" width="13.28515625" style="204" customWidth="1"/>
    <col min="26" max="26" width="14.42578125" style="204" customWidth="1"/>
    <col min="27" max="27" width="10" style="213" customWidth="1"/>
    <col min="28" max="28" width="17.7109375" style="204" hidden="1" customWidth="1"/>
    <col min="29" max="29" width="13.42578125" style="204" customWidth="1"/>
    <col min="30" max="31" width="17.7109375" style="204" customWidth="1"/>
    <col min="32" max="38" width="11.42578125" style="204"/>
    <col min="39" max="39" width="12.7109375" style="204" bestFit="1" customWidth="1"/>
    <col min="40" max="16384" width="11.42578125" style="204"/>
  </cols>
  <sheetData>
    <row r="3" spans="1:39" s="180" customFormat="1" ht="107.25" x14ac:dyDescent="0.25">
      <c r="A3" s="175" t="s">
        <v>330</v>
      </c>
      <c r="B3" s="175" t="s">
        <v>778</v>
      </c>
      <c r="C3" s="175" t="s">
        <v>331</v>
      </c>
      <c r="D3" s="175" t="s">
        <v>332</v>
      </c>
      <c r="E3" s="175" t="s">
        <v>333</v>
      </c>
      <c r="F3" s="175" t="s">
        <v>779</v>
      </c>
      <c r="G3" s="175" t="s">
        <v>780</v>
      </c>
      <c r="H3" s="175" t="s">
        <v>781</v>
      </c>
      <c r="I3" s="176" t="s">
        <v>336</v>
      </c>
      <c r="J3" s="175" t="s">
        <v>782</v>
      </c>
      <c r="K3" s="175" t="s">
        <v>26</v>
      </c>
      <c r="L3" s="175" t="s">
        <v>783</v>
      </c>
      <c r="M3" s="175" t="s">
        <v>784</v>
      </c>
      <c r="N3" s="175" t="s">
        <v>785</v>
      </c>
      <c r="O3" s="175" t="s">
        <v>786</v>
      </c>
      <c r="P3" s="177" t="s">
        <v>787</v>
      </c>
      <c r="Q3" s="177" t="s">
        <v>788</v>
      </c>
      <c r="R3" s="484" t="s">
        <v>368</v>
      </c>
      <c r="S3" s="484"/>
      <c r="T3" s="175" t="s">
        <v>372</v>
      </c>
      <c r="U3" s="175" t="s">
        <v>347</v>
      </c>
      <c r="V3" s="175" t="s">
        <v>346</v>
      </c>
      <c r="W3" s="175" t="s">
        <v>21</v>
      </c>
      <c r="X3" s="175" t="s">
        <v>375</v>
      </c>
      <c r="Y3" s="175" t="s">
        <v>789</v>
      </c>
      <c r="Z3" s="175" t="s">
        <v>376</v>
      </c>
      <c r="AA3" s="175" t="s">
        <v>67</v>
      </c>
      <c r="AB3" s="175" t="s">
        <v>596</v>
      </c>
      <c r="AC3" s="175" t="s">
        <v>377</v>
      </c>
      <c r="AD3" s="175" t="s">
        <v>597</v>
      </c>
      <c r="AE3" s="178" t="s">
        <v>790</v>
      </c>
      <c r="AF3" s="179"/>
    </row>
    <row r="4" spans="1:39" s="191" customFormat="1" ht="93.75" customHeight="1" x14ac:dyDescent="0.25">
      <c r="A4" s="181"/>
      <c r="B4" s="181">
        <v>1</v>
      </c>
      <c r="C4" s="182" t="s">
        <v>791</v>
      </c>
      <c r="D4" s="182" t="s">
        <v>792</v>
      </c>
      <c r="E4" s="182" t="s">
        <v>793</v>
      </c>
      <c r="F4" s="182">
        <v>8</v>
      </c>
      <c r="G4" s="183">
        <v>44356</v>
      </c>
      <c r="H4" s="183">
        <f>+G4</f>
        <v>44356</v>
      </c>
      <c r="I4" s="183">
        <f>H4+DATE(K4,0,0)</f>
        <v>54918</v>
      </c>
      <c r="J4" s="184">
        <v>310</v>
      </c>
      <c r="K4" s="181">
        <v>29</v>
      </c>
      <c r="L4" s="181">
        <v>15.6</v>
      </c>
      <c r="M4" s="181">
        <v>12.6</v>
      </c>
      <c r="N4" s="181"/>
      <c r="O4" s="181">
        <v>291.39999999999998</v>
      </c>
      <c r="P4" s="185">
        <v>1162755158051</v>
      </c>
      <c r="Q4" s="185">
        <v>1837835522568</v>
      </c>
      <c r="R4" s="186">
        <v>3000697126249</v>
      </c>
      <c r="S4" s="187">
        <f>R4/4300</f>
        <v>697836540.98813951</v>
      </c>
      <c r="T4" s="188">
        <v>5.7219999999999997E-3</v>
      </c>
      <c r="U4" s="181">
        <v>8</v>
      </c>
      <c r="V4" s="181">
        <v>5</v>
      </c>
      <c r="W4" s="182" t="s">
        <v>794</v>
      </c>
      <c r="X4" s="182" t="s">
        <v>401</v>
      </c>
      <c r="Y4" s="181" t="s">
        <v>795</v>
      </c>
      <c r="Z4" s="182" t="s">
        <v>402</v>
      </c>
      <c r="AA4" s="182" t="s">
        <v>796</v>
      </c>
      <c r="AB4" s="181" t="s">
        <v>797</v>
      </c>
      <c r="AC4" s="182" t="s">
        <v>798</v>
      </c>
      <c r="AD4" s="189" t="s">
        <v>799</v>
      </c>
      <c r="AE4" s="190"/>
      <c r="AF4" s="182" t="s">
        <v>800</v>
      </c>
      <c r="AM4" s="192"/>
    </row>
    <row r="5" spans="1:39" s="191" customFormat="1" ht="72" customHeight="1" x14ac:dyDescent="0.25">
      <c r="A5" s="181"/>
      <c r="B5" s="181">
        <f>+B4+1</f>
        <v>2</v>
      </c>
      <c r="C5" s="182" t="s">
        <v>801</v>
      </c>
      <c r="D5" s="181" t="s">
        <v>801</v>
      </c>
      <c r="E5" s="182" t="s">
        <v>802</v>
      </c>
      <c r="F5" s="480" t="s">
        <v>803</v>
      </c>
      <c r="G5" s="481"/>
      <c r="H5" s="481"/>
      <c r="I5" s="482"/>
      <c r="J5" s="184">
        <v>24.5</v>
      </c>
      <c r="K5" s="181">
        <v>30</v>
      </c>
      <c r="L5" s="181">
        <v>19</v>
      </c>
      <c r="M5" s="181"/>
      <c r="N5" s="181"/>
      <c r="O5" s="181">
        <v>4.5</v>
      </c>
      <c r="P5" s="185">
        <v>689850000000</v>
      </c>
      <c r="Q5" s="185">
        <f>R5-P5</f>
        <v>426574092832</v>
      </c>
      <c r="R5" s="186">
        <v>1116424092832</v>
      </c>
      <c r="S5" s="187">
        <f t="shared" ref="S5:S11" si="0">R5/4300</f>
        <v>259633509.96093023</v>
      </c>
      <c r="T5" s="193" t="s">
        <v>801</v>
      </c>
      <c r="U5" s="181">
        <v>2</v>
      </c>
      <c r="V5" s="181">
        <v>6</v>
      </c>
      <c r="W5" s="182" t="s">
        <v>794</v>
      </c>
      <c r="X5" s="182" t="s">
        <v>437</v>
      </c>
      <c r="Y5" s="182" t="s">
        <v>804</v>
      </c>
      <c r="Z5" s="182" t="s">
        <v>402</v>
      </c>
      <c r="AA5" s="182" t="s">
        <v>796</v>
      </c>
      <c r="AB5" s="181"/>
      <c r="AC5" s="182" t="s">
        <v>805</v>
      </c>
      <c r="AD5" s="189" t="s">
        <v>806</v>
      </c>
      <c r="AE5" s="194" t="s">
        <v>807</v>
      </c>
      <c r="AF5" s="182" t="s">
        <v>808</v>
      </c>
    </row>
    <row r="6" spans="1:39" s="191" customFormat="1" ht="72" customHeight="1" x14ac:dyDescent="0.25">
      <c r="A6" s="181"/>
      <c r="B6" s="181">
        <f t="shared" ref="B6:B11" si="1">+B5+1</f>
        <v>3</v>
      </c>
      <c r="C6" s="182" t="s">
        <v>801</v>
      </c>
      <c r="D6" s="181" t="s">
        <v>801</v>
      </c>
      <c r="E6" s="182" t="s">
        <v>809</v>
      </c>
      <c r="F6" s="480" t="s">
        <v>803</v>
      </c>
      <c r="G6" s="481"/>
      <c r="H6" s="481"/>
      <c r="I6" s="482"/>
      <c r="J6" s="184">
        <v>17.96</v>
      </c>
      <c r="K6" s="181">
        <v>29</v>
      </c>
      <c r="L6" s="181"/>
      <c r="M6" s="181">
        <v>4.93</v>
      </c>
      <c r="N6" s="181">
        <v>5.83</v>
      </c>
      <c r="O6" s="181"/>
      <c r="P6" s="185">
        <v>1320000000000</v>
      </c>
      <c r="Q6" s="185">
        <f>R6-P6</f>
        <v>477567970825</v>
      </c>
      <c r="R6" s="186">
        <v>1797567970825</v>
      </c>
      <c r="S6" s="187">
        <f t="shared" si="0"/>
        <v>418039062.98255813</v>
      </c>
      <c r="T6" s="188">
        <v>7.3530000000000002E-3</v>
      </c>
      <c r="U6" s="181">
        <v>3</v>
      </c>
      <c r="V6" s="181">
        <v>8</v>
      </c>
      <c r="W6" s="182" t="s">
        <v>794</v>
      </c>
      <c r="X6" s="182" t="s">
        <v>401</v>
      </c>
      <c r="Y6" s="181" t="s">
        <v>810</v>
      </c>
      <c r="Z6" s="182" t="s">
        <v>402</v>
      </c>
      <c r="AA6" s="182" t="s">
        <v>796</v>
      </c>
      <c r="AB6" s="181"/>
      <c r="AC6" s="182" t="s">
        <v>811</v>
      </c>
      <c r="AD6" s="189" t="s">
        <v>812</v>
      </c>
      <c r="AE6" s="194" t="s">
        <v>813</v>
      </c>
      <c r="AF6" s="182" t="s">
        <v>814</v>
      </c>
    </row>
    <row r="7" spans="1:39" s="191" customFormat="1" ht="72" customHeight="1" x14ac:dyDescent="0.25">
      <c r="A7" s="181"/>
      <c r="B7" s="181">
        <f t="shared" si="1"/>
        <v>4</v>
      </c>
      <c r="C7" s="182" t="s">
        <v>801</v>
      </c>
      <c r="D7" s="181" t="s">
        <v>801</v>
      </c>
      <c r="E7" s="182" t="s">
        <v>815</v>
      </c>
      <c r="F7" s="480" t="s">
        <v>803</v>
      </c>
      <c r="G7" s="481"/>
      <c r="H7" s="481"/>
      <c r="I7" s="482"/>
      <c r="J7" s="184">
        <v>54.63</v>
      </c>
      <c r="K7" s="181">
        <v>29</v>
      </c>
      <c r="L7" s="181"/>
      <c r="M7" s="181">
        <v>24.82</v>
      </c>
      <c r="N7" s="181"/>
      <c r="O7" s="181">
        <v>30.14</v>
      </c>
      <c r="P7" s="185">
        <v>1400000000000</v>
      </c>
      <c r="Q7" s="185">
        <f>R7-P7</f>
        <v>800000000000</v>
      </c>
      <c r="R7" s="186">
        <v>2200000000000</v>
      </c>
      <c r="S7" s="187">
        <f t="shared" si="0"/>
        <v>511627906.97674417</v>
      </c>
      <c r="T7" s="193" t="s">
        <v>801</v>
      </c>
      <c r="U7" s="181" t="s">
        <v>801</v>
      </c>
      <c r="V7" s="181" t="s">
        <v>801</v>
      </c>
      <c r="W7" s="182" t="s">
        <v>794</v>
      </c>
      <c r="X7" s="181" t="s">
        <v>801</v>
      </c>
      <c r="Y7" s="181" t="s">
        <v>816</v>
      </c>
      <c r="Z7" s="182" t="s">
        <v>402</v>
      </c>
      <c r="AA7" s="182" t="s">
        <v>796</v>
      </c>
      <c r="AB7" s="181"/>
      <c r="AC7" s="483" t="s">
        <v>817</v>
      </c>
      <c r="AD7" s="483"/>
      <c r="AE7" s="195"/>
      <c r="AF7" s="182" t="s">
        <v>818</v>
      </c>
    </row>
    <row r="8" spans="1:39" s="191" customFormat="1" ht="75" x14ac:dyDescent="0.25">
      <c r="A8" s="181"/>
      <c r="B8" s="181">
        <f t="shared" si="1"/>
        <v>5</v>
      </c>
      <c r="C8" s="182" t="s">
        <v>801</v>
      </c>
      <c r="D8" s="181" t="s">
        <v>801</v>
      </c>
      <c r="E8" s="182" t="s">
        <v>819</v>
      </c>
      <c r="F8" s="480" t="s">
        <v>803</v>
      </c>
      <c r="G8" s="481"/>
      <c r="H8" s="481"/>
      <c r="I8" s="482"/>
      <c r="J8" s="184">
        <v>56.49</v>
      </c>
      <c r="K8" s="181">
        <v>29</v>
      </c>
      <c r="L8" s="181"/>
      <c r="M8" s="181">
        <v>17.3</v>
      </c>
      <c r="N8" s="181"/>
      <c r="O8" s="181">
        <v>37.049999999999997</v>
      </c>
      <c r="P8" s="185">
        <f>R8-Q8</f>
        <v>990000000000</v>
      </c>
      <c r="Q8" s="185">
        <v>940000000000</v>
      </c>
      <c r="R8" s="186">
        <v>1930000000000</v>
      </c>
      <c r="S8" s="187">
        <f t="shared" si="0"/>
        <v>448837209.30232561</v>
      </c>
      <c r="T8" s="193" t="s">
        <v>801</v>
      </c>
      <c r="U8" s="181" t="s">
        <v>801</v>
      </c>
      <c r="V8" s="181" t="s">
        <v>801</v>
      </c>
      <c r="W8" s="182" t="s">
        <v>794</v>
      </c>
      <c r="X8" s="181" t="s">
        <v>801</v>
      </c>
      <c r="Y8" s="181" t="s">
        <v>816</v>
      </c>
      <c r="Z8" s="182" t="s">
        <v>402</v>
      </c>
      <c r="AA8" s="182" t="s">
        <v>796</v>
      </c>
      <c r="AB8" s="181"/>
      <c r="AC8" s="483" t="s">
        <v>817</v>
      </c>
      <c r="AD8" s="483"/>
      <c r="AE8" s="195"/>
      <c r="AF8" s="182" t="s">
        <v>818</v>
      </c>
    </row>
    <row r="9" spans="1:39" s="191" customFormat="1" ht="120" x14ac:dyDescent="0.25">
      <c r="A9" s="181"/>
      <c r="B9" s="181">
        <f t="shared" si="1"/>
        <v>6</v>
      </c>
      <c r="C9" s="182" t="s">
        <v>801</v>
      </c>
      <c r="D9" s="181" t="s">
        <v>801</v>
      </c>
      <c r="E9" s="182" t="s">
        <v>820</v>
      </c>
      <c r="F9" s="480" t="s">
        <v>803</v>
      </c>
      <c r="G9" s="481"/>
      <c r="H9" s="481"/>
      <c r="I9" s="482"/>
      <c r="J9" s="184">
        <v>259.10000000000002</v>
      </c>
      <c r="K9" s="181">
        <v>25</v>
      </c>
      <c r="L9" s="181"/>
      <c r="M9" s="181">
        <v>148.1</v>
      </c>
      <c r="N9" s="181"/>
      <c r="O9" s="181">
        <v>153</v>
      </c>
      <c r="P9" s="186">
        <v>2070000000000</v>
      </c>
      <c r="Q9" s="186">
        <v>1680000000000</v>
      </c>
      <c r="R9" s="186">
        <f>SUM(P9:Q9)</f>
        <v>3750000000000</v>
      </c>
      <c r="S9" s="187">
        <f t="shared" si="0"/>
        <v>872093023.25581396</v>
      </c>
      <c r="T9" s="193" t="s">
        <v>801</v>
      </c>
      <c r="U9" s="181">
        <v>2</v>
      </c>
      <c r="V9" s="181">
        <v>13</v>
      </c>
      <c r="W9" s="182" t="s">
        <v>794</v>
      </c>
      <c r="X9" s="181" t="s">
        <v>801</v>
      </c>
      <c r="Y9" s="181" t="s">
        <v>816</v>
      </c>
      <c r="Z9" s="182" t="s">
        <v>402</v>
      </c>
      <c r="AA9" s="182" t="s">
        <v>796</v>
      </c>
      <c r="AB9" s="181"/>
      <c r="AC9" s="483" t="s">
        <v>817</v>
      </c>
      <c r="AD9" s="483"/>
      <c r="AE9" s="195"/>
      <c r="AF9" s="182" t="s">
        <v>821</v>
      </c>
    </row>
    <row r="10" spans="1:39" s="191" customFormat="1" ht="120" x14ac:dyDescent="0.25">
      <c r="A10" s="181"/>
      <c r="B10" s="181">
        <f t="shared" si="1"/>
        <v>7</v>
      </c>
      <c r="C10" s="182" t="s">
        <v>801</v>
      </c>
      <c r="D10" s="181" t="s">
        <v>801</v>
      </c>
      <c r="E10" s="182" t="s">
        <v>822</v>
      </c>
      <c r="F10" s="480" t="s">
        <v>803</v>
      </c>
      <c r="G10" s="481"/>
      <c r="H10" s="481"/>
      <c r="I10" s="482"/>
      <c r="J10" s="184">
        <v>272.10000000000002</v>
      </c>
      <c r="K10" s="181">
        <v>25</v>
      </c>
      <c r="L10" s="181"/>
      <c r="M10" s="181">
        <v>125.6</v>
      </c>
      <c r="N10" s="181"/>
      <c r="O10" s="181">
        <v>112.5</v>
      </c>
      <c r="P10" s="186">
        <v>1700000000000</v>
      </c>
      <c r="Q10" s="186">
        <v>1900000000000</v>
      </c>
      <c r="R10" s="186">
        <f>SUM(P10:Q10)</f>
        <v>3600000000000</v>
      </c>
      <c r="S10" s="187">
        <f t="shared" si="0"/>
        <v>837209302.32558143</v>
      </c>
      <c r="T10" s="193" t="s">
        <v>801</v>
      </c>
      <c r="U10" s="181">
        <v>3</v>
      </c>
      <c r="V10" s="181" t="s">
        <v>801</v>
      </c>
      <c r="W10" s="182" t="s">
        <v>794</v>
      </c>
      <c r="X10" s="181" t="s">
        <v>801</v>
      </c>
      <c r="Y10" s="181" t="s">
        <v>816</v>
      </c>
      <c r="Z10" s="182" t="s">
        <v>402</v>
      </c>
      <c r="AA10" s="182" t="s">
        <v>796</v>
      </c>
      <c r="AB10" s="181"/>
      <c r="AC10" s="483" t="s">
        <v>817</v>
      </c>
      <c r="AD10" s="483"/>
      <c r="AE10" s="195"/>
      <c r="AF10" s="182" t="s">
        <v>821</v>
      </c>
    </row>
    <row r="11" spans="1:39" s="191" customFormat="1" ht="60" x14ac:dyDescent="0.25">
      <c r="A11" s="181"/>
      <c r="B11" s="181">
        <f t="shared" si="1"/>
        <v>8</v>
      </c>
      <c r="C11" s="182" t="s">
        <v>801</v>
      </c>
      <c r="D11" s="181" t="s">
        <v>801</v>
      </c>
      <c r="E11" s="182" t="s">
        <v>823</v>
      </c>
      <c r="F11" s="480" t="s">
        <v>803</v>
      </c>
      <c r="G11" s="481"/>
      <c r="H11" s="481"/>
      <c r="I11" s="482"/>
      <c r="J11" s="184">
        <v>108.5</v>
      </c>
      <c r="K11" s="181">
        <v>40</v>
      </c>
      <c r="L11" s="181">
        <v>57.5</v>
      </c>
      <c r="M11" s="181">
        <v>37.5</v>
      </c>
      <c r="N11" s="181"/>
      <c r="O11" s="181"/>
      <c r="P11" s="186">
        <v>3250000000000</v>
      </c>
      <c r="Q11" s="186">
        <v>3250000000000</v>
      </c>
      <c r="R11" s="186">
        <f>SUM(P11:Q11)</f>
        <v>6500000000000</v>
      </c>
      <c r="S11" s="187">
        <f t="shared" si="0"/>
        <v>1511627906.9767442</v>
      </c>
      <c r="T11" s="193" t="s">
        <v>801</v>
      </c>
      <c r="U11" s="181" t="s">
        <v>801</v>
      </c>
      <c r="V11" s="181" t="s">
        <v>801</v>
      </c>
      <c r="W11" s="182" t="s">
        <v>794</v>
      </c>
      <c r="X11" s="181" t="s">
        <v>801</v>
      </c>
      <c r="Y11" s="181" t="s">
        <v>816</v>
      </c>
      <c r="Z11" s="182" t="s">
        <v>402</v>
      </c>
      <c r="AA11" s="182" t="s">
        <v>796</v>
      </c>
      <c r="AB11" s="181"/>
      <c r="AC11" s="483" t="s">
        <v>817</v>
      </c>
      <c r="AD11" s="483"/>
      <c r="AE11" s="195"/>
      <c r="AF11" s="182" t="s">
        <v>824</v>
      </c>
    </row>
    <row r="12" spans="1:39" s="201" customFormat="1" ht="22.5" customHeight="1" x14ac:dyDescent="0.25">
      <c r="A12" s="485" t="s">
        <v>825</v>
      </c>
      <c r="B12" s="485"/>
      <c r="C12" s="485"/>
      <c r="D12" s="485"/>
      <c r="E12" s="485"/>
      <c r="F12" s="485"/>
      <c r="G12" s="485"/>
      <c r="H12" s="485"/>
      <c r="I12" s="485"/>
      <c r="J12" s="196">
        <f>SUM(J4:J11)</f>
        <v>1103.2800000000002</v>
      </c>
      <c r="K12" s="196"/>
      <c r="L12" s="196">
        <f t="shared" ref="L12:O12" si="2">SUM(L4:L11)</f>
        <v>92.1</v>
      </c>
      <c r="M12" s="196">
        <f t="shared" si="2"/>
        <v>370.85</v>
      </c>
      <c r="N12" s="196">
        <f t="shared" si="2"/>
        <v>5.83</v>
      </c>
      <c r="O12" s="196">
        <f t="shared" si="2"/>
        <v>628.58999999999992</v>
      </c>
      <c r="P12" s="197">
        <f>SUM(P4:P11)</f>
        <v>12582605158051</v>
      </c>
      <c r="Q12" s="197">
        <f t="shared" ref="Q12:S12" si="3">SUM(Q4:Q11)</f>
        <v>11311977586225</v>
      </c>
      <c r="R12" s="197">
        <f>SUM(R4:R11)</f>
        <v>23894689189906</v>
      </c>
      <c r="S12" s="198">
        <f t="shared" si="3"/>
        <v>5556904462.768837</v>
      </c>
      <c r="T12" s="199"/>
      <c r="U12" s="199"/>
      <c r="V12" s="199"/>
      <c r="W12" s="199"/>
      <c r="X12" s="199"/>
      <c r="Y12" s="199"/>
      <c r="Z12" s="199"/>
      <c r="AA12" s="200"/>
      <c r="AB12" s="199"/>
      <c r="AC12" s="199"/>
      <c r="AD12" s="199"/>
      <c r="AE12" s="199"/>
      <c r="AF12" s="199"/>
    </row>
    <row r="13" spans="1:39" x14ac:dyDescent="0.2">
      <c r="A13" s="202"/>
      <c r="B13" s="202"/>
      <c r="C13" s="203"/>
      <c r="D13" s="203"/>
      <c r="E13" s="203"/>
      <c r="F13" s="203"/>
      <c r="G13" s="203"/>
      <c r="H13" s="203"/>
      <c r="I13" s="203"/>
      <c r="P13" s="206"/>
      <c r="Q13" s="206"/>
      <c r="R13" s="207"/>
      <c r="S13" s="202"/>
      <c r="T13" s="202"/>
      <c r="U13" s="202"/>
      <c r="V13" s="202"/>
      <c r="W13" s="202"/>
      <c r="X13" s="202"/>
      <c r="Y13" s="202"/>
      <c r="Z13" s="202"/>
      <c r="AA13" s="203"/>
      <c r="AB13" s="202"/>
      <c r="AC13" s="202"/>
      <c r="AD13" s="202"/>
      <c r="AE13" s="202"/>
      <c r="AF13" s="202"/>
    </row>
    <row r="14" spans="1:39" x14ac:dyDescent="0.2">
      <c r="A14" s="202"/>
      <c r="B14" s="202"/>
      <c r="C14" s="203"/>
      <c r="D14" s="203"/>
      <c r="E14" s="203"/>
      <c r="F14" s="203"/>
      <c r="G14" s="203"/>
      <c r="H14" s="203"/>
      <c r="I14" s="203"/>
      <c r="P14" s="206"/>
      <c r="Q14" s="206"/>
      <c r="R14" s="207"/>
      <c r="S14" s="202"/>
      <c r="T14" s="202"/>
      <c r="U14" s="202"/>
      <c r="V14" s="202"/>
      <c r="W14" s="202"/>
      <c r="X14" s="202"/>
      <c r="Y14" s="202"/>
      <c r="Z14" s="202"/>
      <c r="AA14" s="203"/>
      <c r="AB14" s="202"/>
      <c r="AC14" s="202"/>
      <c r="AD14" s="202"/>
      <c r="AE14" s="202"/>
      <c r="AF14" s="202"/>
    </row>
    <row r="15" spans="1:39" x14ac:dyDescent="0.2">
      <c r="A15" s="202"/>
      <c r="B15" s="202"/>
      <c r="C15" s="203">
        <v>8</v>
      </c>
      <c r="D15" s="203"/>
      <c r="E15" s="203"/>
      <c r="F15" s="203"/>
      <c r="G15" s="203"/>
      <c r="H15" s="203"/>
      <c r="I15" s="203"/>
      <c r="P15" s="206"/>
      <c r="Q15" s="206"/>
      <c r="R15" s="207"/>
      <c r="S15" s="202"/>
      <c r="T15" s="202"/>
      <c r="U15" s="202"/>
      <c r="V15" s="202"/>
      <c r="W15" s="202"/>
      <c r="X15" s="202"/>
      <c r="Y15" s="202"/>
      <c r="Z15" s="202"/>
      <c r="AA15" s="203"/>
      <c r="AB15" s="202"/>
      <c r="AC15" s="202"/>
      <c r="AD15" s="202"/>
      <c r="AE15" s="202"/>
      <c r="AF15" s="202"/>
    </row>
    <row r="27" spans="10:15" x14ac:dyDescent="0.2">
      <c r="J27" s="202"/>
      <c r="K27" s="202"/>
      <c r="L27" s="208">
        <f>L12/$J$29</f>
        <v>8.392793679433555E-2</v>
      </c>
      <c r="M27" s="208">
        <f>M12/$J$29</f>
        <v>0.33794435787382565</v>
      </c>
      <c r="N27" s="209">
        <f>N12/$J$29</f>
        <v>5.3127021879584829E-3</v>
      </c>
      <c r="O27" s="208">
        <f>O12/$J$29</f>
        <v>0.57281500314388034</v>
      </c>
    </row>
    <row r="28" spans="10:15" x14ac:dyDescent="0.2">
      <c r="J28" s="202"/>
      <c r="K28" s="202"/>
      <c r="L28" s="202"/>
      <c r="M28" s="202"/>
      <c r="N28" s="202"/>
      <c r="O28" s="202"/>
    </row>
    <row r="29" spans="10:15" x14ac:dyDescent="0.2">
      <c r="J29" s="211">
        <f>SUM(L12:O12)</f>
        <v>1097.3699999999999</v>
      </c>
      <c r="K29" s="212">
        <v>1</v>
      </c>
      <c r="M29" s="202"/>
      <c r="N29" s="202"/>
      <c r="O29" s="202"/>
    </row>
  </sheetData>
  <mergeCells count="14">
    <mergeCell ref="A12:I12"/>
    <mergeCell ref="F9:I9"/>
    <mergeCell ref="AC9:AD9"/>
    <mergeCell ref="F10:I10"/>
    <mergeCell ref="AC10:AD10"/>
    <mergeCell ref="F11:I11"/>
    <mergeCell ref="AC11:AD11"/>
    <mergeCell ref="F8:I8"/>
    <mergeCell ref="AC8:AD8"/>
    <mergeCell ref="R3:S3"/>
    <mergeCell ref="F5:I5"/>
    <mergeCell ref="F6:I6"/>
    <mergeCell ref="F7:I7"/>
    <mergeCell ref="AC7:AD7"/>
  </mergeCells>
  <hyperlinks>
    <hyperlink ref="AD5" r:id="rId1" display="https://www.contratos.gov.co/consultas/detalleProceso.do?numConstancia=21-20-7728&amp;g-recaptcha-response=03AGdBq26wlCnJPJAe6OmtKUpAjfvOmP6CHbqZLj0WznWxYo6z9rZwx4UHC7iRwzrvthumzvqD6akPlfbDenaXQ0330KOihqYCWJVDWEVcxHkXpY8PkjN1dMFOn1EoxFGgRAEh0C1PUMOdQ516fLTN4iGMGlZm9pcVi4PdKHqBxkgQyPtNw39YIj_6Tg9eX-dIiemNlx94HlqopBGADO99EW8HOg6Kx7v1tLtEdCcib91ll7cG-OHXAOSiU-WH71ao84c6kz-rptJBK1xjjYi2l8i0KQnwuR3uMMhRLTs9Waxm9ZfnSbESuhVQJN5-QI9BkZDOCyAK0gM5yMQL_JQeBZPpS0sl0c4uCWcKiZxVWQ4UPRTKxaJD9cEg4KsBmgi5mcduHaFPPRlZwYJuSq976cpBTA7mxK2odiPlSifXKJEiow6r35Jq9n2e7UGohyrvjbEDtcmDqJ98oxe2S48N6oHlHYQkZmesuA" xr:uid="{D680F216-7BF4-4F87-BCF4-A28614D3D738}"/>
    <hyperlink ref="AD6" r:id="rId2" display="https://www.contratos.gov.co/consultas/detalleProceso.do?numConstancia=21-19-11785244&amp;g-recaptcha-response=03AGdBq24dx-yMonBIWb7dIwFnAYjH-SUPT_9MafPa7OKxGpqzgtlAG-8NBe4OhNNmkOQfTjTg1rAAGFIq5-lAf2abe1YZeErVtVze_4ItZLdaxHm6bp2Qh4ayJizw6oZQlaD-nX2BFNGGcSgM5qr4pwSVCfIFlb8BaMjNN8XC8znrHFdsnl-iEwvqNO2uxnAljyVOPgwGFpxr6_iNohC_1Lz09GIkx2pGjX7BsjofL3RY6MINSopW7yb2pA8L16RwxnCZDPIA2EgYxgO7hWBm4nsQog6aY5lHComPe9n7IVfigcjnqGImefhPYD1m7JHm4YC87kOjO9SCnPUzF24nrGbjXFhzD0LeW6zAv1t8dbMTs-6Ul12nSWYgAwkl191yH4zFeqlR-nEIkoYPhu0UTWe4nyLpPVuvK0ZypmitC29ojafOgw2vN0GlZFjzjMwAm907Yc3FICD3f7Ns5op7EIiLYHPyzoW1Dg" xr:uid="{9E6E9113-CAFE-4856-ABB7-D42760928399}"/>
    <hyperlink ref="AE6" r:id="rId3" xr:uid="{D02CA247-5CD3-464D-92CB-748FE2B18F52}"/>
    <hyperlink ref="AE5" r:id="rId4" xr:uid="{376780F4-9B78-4277-89B6-C3610D21241F}"/>
    <hyperlink ref="AD4" r:id="rId5" xr:uid="{091E26C2-9B05-494A-8CE7-42FF6E5A6945}"/>
  </hyperlinks>
  <pageMargins left="0.7" right="0.7" top="0.75" bottom="0.75" header="0.3" footer="0.3"/>
  <pageSetup paperSize="9" orientation="portrait" r:id="rId6"/>
  <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FD82A-BC9C-4372-81B1-AFEFDC153D67}">
  <sheetPr>
    <tabColor rgb="FF00B0F0"/>
  </sheetPr>
  <dimension ref="A1:AT27"/>
  <sheetViews>
    <sheetView showGridLines="0" topLeftCell="A3" zoomScale="90" zoomScaleNormal="90" workbookViewId="0">
      <pane xSplit="3" ySplit="1" topLeftCell="E18" activePane="bottomRight" state="frozen"/>
      <selection activeCell="G27" sqref="G27:J27"/>
      <selection pane="topRight" activeCell="G27" sqref="G27:J27"/>
      <selection pane="bottomLeft" activeCell="G27" sqref="G27:J27"/>
      <selection pane="bottomRight" activeCell="G27" sqref="G27:J27"/>
    </sheetView>
  </sheetViews>
  <sheetFormatPr baseColWidth="10" defaultRowHeight="14.25" x14ac:dyDescent="0.2"/>
  <cols>
    <col min="1" max="1" width="11.42578125" style="216"/>
    <col min="2" max="2" width="7.140625" style="216" bestFit="1" customWidth="1"/>
    <col min="3" max="3" width="7.85546875" style="217" customWidth="1"/>
    <col min="4" max="5" width="13" style="217" customWidth="1"/>
    <col min="6" max="6" width="9" style="218" bestFit="1" customWidth="1"/>
    <col min="7" max="7" width="10" style="218" customWidth="1"/>
    <col min="8" max="8" width="9" style="218" bestFit="1" customWidth="1"/>
    <col min="9" max="9" width="7.140625" style="216" bestFit="1" customWidth="1"/>
    <col min="10" max="10" width="5.7109375" style="219" bestFit="1" customWidth="1"/>
    <col min="11" max="11" width="18.5703125" style="220" hidden="1" customWidth="1"/>
    <col min="12" max="12" width="19.7109375" style="220" hidden="1" customWidth="1"/>
    <col min="13" max="16" width="18.5703125" style="220" hidden="1" customWidth="1"/>
    <col min="17" max="17" width="21.5703125" style="222" bestFit="1" customWidth="1"/>
    <col min="18" max="18" width="9.28515625" style="216" bestFit="1" customWidth="1"/>
    <col min="19" max="19" width="3.85546875" style="216" bestFit="1" customWidth="1"/>
    <col min="20" max="20" width="17.5703125" style="217" customWidth="1"/>
    <col min="21" max="21" width="11" style="216" bestFit="1" customWidth="1"/>
    <col min="22" max="22" width="11.28515625" style="216" bestFit="1" customWidth="1"/>
    <col min="23" max="23" width="11.7109375" style="217" bestFit="1" customWidth="1"/>
    <col min="24" max="24" width="13.140625" style="216" customWidth="1"/>
    <col min="25" max="25" width="9.85546875" style="217" customWidth="1"/>
    <col min="26" max="26" width="13.42578125" style="223" bestFit="1" customWidth="1"/>
    <col min="27" max="27" width="23.85546875" style="216" customWidth="1"/>
    <col min="28" max="28" width="23.85546875" style="217" customWidth="1"/>
    <col min="29" max="31" width="11.42578125" style="216"/>
    <col min="32" max="32" width="14.140625" style="216" customWidth="1"/>
    <col min="33" max="33" width="12.7109375" style="224" bestFit="1" customWidth="1"/>
    <col min="34" max="34" width="12.7109375" style="216" bestFit="1" customWidth="1"/>
    <col min="35" max="16384" width="11.42578125" style="216"/>
  </cols>
  <sheetData>
    <row r="1" spans="1:46" x14ac:dyDescent="0.2">
      <c r="L1" s="221"/>
    </row>
    <row r="3" spans="1:46" customFormat="1" ht="96.75" x14ac:dyDescent="0.25">
      <c r="A3" s="225" t="s">
        <v>19</v>
      </c>
      <c r="B3" s="226" t="s">
        <v>330</v>
      </c>
      <c r="C3" s="227" t="s">
        <v>331</v>
      </c>
      <c r="D3" s="227" t="s">
        <v>332</v>
      </c>
      <c r="E3" s="228" t="s">
        <v>333</v>
      </c>
      <c r="F3" s="229" t="s">
        <v>826</v>
      </c>
      <c r="G3" s="230" t="s">
        <v>827</v>
      </c>
      <c r="H3" s="230" t="s">
        <v>336</v>
      </c>
      <c r="I3" s="227" t="s">
        <v>782</v>
      </c>
      <c r="J3" s="227" t="s">
        <v>26</v>
      </c>
      <c r="K3" s="227" t="s">
        <v>28</v>
      </c>
      <c r="L3" s="231" t="s">
        <v>29</v>
      </c>
      <c r="M3" s="231" t="s">
        <v>31</v>
      </c>
      <c r="N3" s="231" t="s">
        <v>366</v>
      </c>
      <c r="O3" s="231" t="s">
        <v>828</v>
      </c>
      <c r="P3" s="231" t="s">
        <v>6</v>
      </c>
      <c r="Q3" s="231" t="s">
        <v>829</v>
      </c>
      <c r="R3" s="232" t="s">
        <v>830</v>
      </c>
      <c r="S3" s="232" t="s">
        <v>831</v>
      </c>
      <c r="T3" s="232" t="s">
        <v>374</v>
      </c>
      <c r="U3" s="232" t="s">
        <v>21</v>
      </c>
      <c r="V3" s="232" t="s">
        <v>789</v>
      </c>
      <c r="W3" s="232" t="s">
        <v>832</v>
      </c>
      <c r="X3" s="232" t="s">
        <v>376</v>
      </c>
      <c r="Y3" s="232" t="s">
        <v>67</v>
      </c>
      <c r="Z3" s="232" t="s">
        <v>833</v>
      </c>
      <c r="AA3" s="232" t="s">
        <v>596</v>
      </c>
      <c r="AB3" s="232" t="s">
        <v>834</v>
      </c>
      <c r="AC3" s="233"/>
      <c r="AD3" s="233"/>
      <c r="AE3" s="233"/>
      <c r="AF3" s="233"/>
      <c r="AG3" s="233"/>
      <c r="AH3" s="234"/>
      <c r="AI3" s="234"/>
      <c r="AJ3" s="233"/>
      <c r="AK3" s="233"/>
      <c r="AL3" s="233"/>
      <c r="AM3" s="233"/>
      <c r="AN3" s="233"/>
      <c r="AO3" s="233"/>
      <c r="AP3" s="233"/>
      <c r="AQ3" s="233"/>
      <c r="AR3" s="235"/>
      <c r="AS3" s="235"/>
      <c r="AT3" s="235"/>
    </row>
    <row r="4" spans="1:46" s="223" customFormat="1" ht="60" x14ac:dyDescent="0.25">
      <c r="A4" s="236">
        <v>1</v>
      </c>
      <c r="B4" s="237" t="s">
        <v>835</v>
      </c>
      <c r="C4" s="238" t="s">
        <v>836</v>
      </c>
      <c r="D4" s="239" t="s">
        <v>837</v>
      </c>
      <c r="E4" s="238" t="s">
        <v>838</v>
      </c>
      <c r="F4" s="240">
        <v>37452</v>
      </c>
      <c r="G4" s="240">
        <f>+F4</f>
        <v>37452</v>
      </c>
      <c r="H4" s="240">
        <v>53888</v>
      </c>
      <c r="I4" s="241">
        <v>202</v>
      </c>
      <c r="J4" s="242">
        <v>20</v>
      </c>
      <c r="K4" s="492" t="s">
        <v>839</v>
      </c>
      <c r="L4" s="493"/>
      <c r="M4" s="493"/>
      <c r="N4" s="493"/>
      <c r="O4" s="493"/>
      <c r="P4" s="493"/>
      <c r="Q4" s="243">
        <v>238853000000</v>
      </c>
      <c r="R4" s="244" t="s">
        <v>840</v>
      </c>
      <c r="S4" s="242">
        <v>3</v>
      </c>
      <c r="T4" s="238" t="s">
        <v>841</v>
      </c>
      <c r="U4" s="245" t="s">
        <v>321</v>
      </c>
      <c r="V4" s="245" t="s">
        <v>795</v>
      </c>
      <c r="W4" s="238" t="s">
        <v>842</v>
      </c>
      <c r="X4" s="238" t="s">
        <v>843</v>
      </c>
      <c r="Y4" s="238" t="s">
        <v>844</v>
      </c>
      <c r="Z4" s="239" t="s">
        <v>30</v>
      </c>
      <c r="AA4" s="245" t="s">
        <v>845</v>
      </c>
      <c r="AB4" s="246" t="s">
        <v>846</v>
      </c>
      <c r="AG4" s="247"/>
    </row>
    <row r="5" spans="1:46" s="223" customFormat="1" ht="99.75" x14ac:dyDescent="0.25">
      <c r="B5" s="237" t="s">
        <v>847</v>
      </c>
      <c r="C5" s="238" t="s">
        <v>848</v>
      </c>
      <c r="D5" s="239" t="s">
        <v>849</v>
      </c>
      <c r="E5" s="238" t="s">
        <v>850</v>
      </c>
      <c r="F5" s="240">
        <v>38169</v>
      </c>
      <c r="G5" s="240">
        <v>38169</v>
      </c>
      <c r="H5" s="240">
        <v>44446</v>
      </c>
      <c r="I5" s="241">
        <v>131.75</v>
      </c>
      <c r="J5" s="242">
        <v>16</v>
      </c>
      <c r="K5" s="243">
        <v>25500000000</v>
      </c>
      <c r="L5" s="243">
        <f>365000000000</f>
        <v>365000000000</v>
      </c>
      <c r="M5" s="243">
        <v>4500000000</v>
      </c>
      <c r="N5" s="243">
        <v>11012084020</v>
      </c>
      <c r="O5" s="243">
        <v>27000000000</v>
      </c>
      <c r="P5" s="243"/>
      <c r="Q5" s="243">
        <f>SUM(K5:P5)</f>
        <v>433012084020</v>
      </c>
      <c r="R5" s="244" t="s">
        <v>840</v>
      </c>
      <c r="S5" s="242">
        <v>2</v>
      </c>
      <c r="T5" s="238" t="s">
        <v>851</v>
      </c>
      <c r="U5" s="245" t="s">
        <v>321</v>
      </c>
      <c r="V5" s="245" t="s">
        <v>795</v>
      </c>
      <c r="W5" s="238" t="s">
        <v>842</v>
      </c>
      <c r="X5" s="238" t="s">
        <v>852</v>
      </c>
      <c r="Y5" s="238" t="s">
        <v>853</v>
      </c>
      <c r="Z5" s="239" t="s">
        <v>854</v>
      </c>
      <c r="AA5" s="245" t="s">
        <v>855</v>
      </c>
      <c r="AB5" s="246" t="s">
        <v>856</v>
      </c>
      <c r="AG5" s="247"/>
    </row>
    <row r="6" spans="1:46" s="223" customFormat="1" ht="60" x14ac:dyDescent="0.25">
      <c r="B6" s="237" t="s">
        <v>857</v>
      </c>
      <c r="C6" s="238" t="s">
        <v>858</v>
      </c>
      <c r="D6" s="239" t="s">
        <v>859</v>
      </c>
      <c r="E6" s="238" t="s">
        <v>860</v>
      </c>
      <c r="F6" s="240">
        <v>38201</v>
      </c>
      <c r="G6" s="240">
        <f>+F6</f>
        <v>38201</v>
      </c>
      <c r="H6" s="240">
        <v>42548</v>
      </c>
      <c r="I6" s="241">
        <v>54.49</v>
      </c>
      <c r="J6" s="242" t="s">
        <v>861</v>
      </c>
      <c r="K6" s="494">
        <v>60000000000</v>
      </c>
      <c r="L6" s="495"/>
      <c r="M6" s="496"/>
      <c r="N6" s="243">
        <v>2003024489</v>
      </c>
      <c r="O6" s="243">
        <f>3870000000+650000000</f>
        <v>4520000000</v>
      </c>
      <c r="P6" s="243"/>
      <c r="Q6" s="243">
        <v>750000000</v>
      </c>
      <c r="R6" s="244" t="s">
        <v>840</v>
      </c>
      <c r="S6" s="242">
        <v>1</v>
      </c>
      <c r="T6" s="238" t="s">
        <v>862</v>
      </c>
      <c r="U6" s="245" t="s">
        <v>321</v>
      </c>
      <c r="V6" s="245" t="s">
        <v>795</v>
      </c>
      <c r="W6" s="238" t="s">
        <v>842</v>
      </c>
      <c r="X6" s="238" t="s">
        <v>852</v>
      </c>
      <c r="Y6" s="238" t="s">
        <v>853</v>
      </c>
      <c r="Z6" s="239" t="s">
        <v>30</v>
      </c>
      <c r="AA6" s="245" t="s">
        <v>863</v>
      </c>
      <c r="AB6" s="246" t="s">
        <v>864</v>
      </c>
      <c r="AG6" s="247"/>
    </row>
    <row r="7" spans="1:46" s="223" customFormat="1" ht="71.25" x14ac:dyDescent="0.25">
      <c r="B7" s="237" t="s">
        <v>865</v>
      </c>
      <c r="C7" s="238" t="s">
        <v>866</v>
      </c>
      <c r="D7" s="239" t="s">
        <v>867</v>
      </c>
      <c r="E7" s="238" t="s">
        <v>868</v>
      </c>
      <c r="F7" s="240">
        <v>39080</v>
      </c>
      <c r="G7" s="240">
        <f>+F7</f>
        <v>39080</v>
      </c>
      <c r="H7" s="240">
        <v>44662</v>
      </c>
      <c r="I7" s="241">
        <v>58.2</v>
      </c>
      <c r="J7" s="242">
        <v>20</v>
      </c>
      <c r="K7" s="494">
        <v>80000000000</v>
      </c>
      <c r="L7" s="495"/>
      <c r="M7" s="496"/>
      <c r="N7" s="243">
        <v>4834240000</v>
      </c>
      <c r="O7" s="243">
        <v>17078658600</v>
      </c>
      <c r="P7" s="243">
        <f>3000000000+5000000000</f>
        <v>8000000000</v>
      </c>
      <c r="Q7" s="243">
        <v>109878658600</v>
      </c>
      <c r="R7" s="244" t="s">
        <v>840</v>
      </c>
      <c r="S7" s="242">
        <v>2</v>
      </c>
      <c r="T7" s="238" t="s">
        <v>869</v>
      </c>
      <c r="U7" s="245" t="s">
        <v>321</v>
      </c>
      <c r="V7" s="245" t="s">
        <v>795</v>
      </c>
      <c r="W7" s="238" t="s">
        <v>842</v>
      </c>
      <c r="X7" s="238" t="s">
        <v>852</v>
      </c>
      <c r="Y7" s="238" t="s">
        <v>853</v>
      </c>
      <c r="Z7" s="239" t="s">
        <v>870</v>
      </c>
      <c r="AA7" s="245" t="s">
        <v>871</v>
      </c>
      <c r="AB7" s="246" t="s">
        <v>872</v>
      </c>
      <c r="AG7" s="247"/>
    </row>
    <row r="8" spans="1:46" s="223" customFormat="1" ht="85.5" x14ac:dyDescent="0.25">
      <c r="B8" s="237" t="s">
        <v>873</v>
      </c>
      <c r="C8" s="238" t="s">
        <v>874</v>
      </c>
      <c r="D8" s="239" t="s">
        <v>875</v>
      </c>
      <c r="E8" s="238" t="s">
        <v>525</v>
      </c>
      <c r="F8" s="240">
        <v>39080</v>
      </c>
      <c r="G8" s="240">
        <f>+F8</f>
        <v>39080</v>
      </c>
      <c r="H8" s="240">
        <v>46160</v>
      </c>
      <c r="I8" s="241">
        <v>155.72</v>
      </c>
      <c r="J8" s="242" t="s">
        <v>876</v>
      </c>
      <c r="K8" s="494">
        <v>165500000000</v>
      </c>
      <c r="L8" s="496"/>
      <c r="M8" s="243">
        <v>90324000000</v>
      </c>
      <c r="N8" s="243">
        <v>5300000000</v>
      </c>
      <c r="O8" s="243">
        <v>6900000000</v>
      </c>
      <c r="P8" s="243">
        <v>9900000000</v>
      </c>
      <c r="Q8" s="243">
        <v>277924000000</v>
      </c>
      <c r="R8" s="244" t="s">
        <v>840</v>
      </c>
      <c r="S8" s="242">
        <v>3</v>
      </c>
      <c r="T8" s="238" t="s">
        <v>877</v>
      </c>
      <c r="U8" s="245" t="s">
        <v>321</v>
      </c>
      <c r="V8" s="245" t="s">
        <v>795</v>
      </c>
      <c r="W8" s="238" t="s">
        <v>878</v>
      </c>
      <c r="X8" s="238" t="s">
        <v>852</v>
      </c>
      <c r="Y8" s="238" t="s">
        <v>853</v>
      </c>
      <c r="Z8" s="239" t="s">
        <v>870</v>
      </c>
      <c r="AA8" s="245" t="s">
        <v>879</v>
      </c>
      <c r="AB8" s="246" t="s">
        <v>880</v>
      </c>
      <c r="AG8" s="247"/>
    </row>
    <row r="9" spans="1:46" s="223" customFormat="1" ht="60" x14ac:dyDescent="0.25">
      <c r="B9" s="237" t="s">
        <v>881</v>
      </c>
      <c r="C9" s="238" t="s">
        <v>882</v>
      </c>
      <c r="D9" s="239" t="s">
        <v>869</v>
      </c>
      <c r="E9" s="238" t="s">
        <v>883</v>
      </c>
      <c r="F9" s="240">
        <v>39147</v>
      </c>
      <c r="G9" s="240">
        <f>+F9</f>
        <v>39147</v>
      </c>
      <c r="H9" s="240">
        <v>46328</v>
      </c>
      <c r="I9" s="241">
        <v>178.5</v>
      </c>
      <c r="J9" s="242" t="s">
        <v>876</v>
      </c>
      <c r="K9" s="494">
        <f>190000000000+5600000000</f>
        <v>195600000000</v>
      </c>
      <c r="L9" s="495"/>
      <c r="M9" s="496"/>
      <c r="N9" s="243">
        <v>5403000000</v>
      </c>
      <c r="O9" s="243">
        <v>8601000000</v>
      </c>
      <c r="P9" s="243">
        <v>5831000000</v>
      </c>
      <c r="Q9" s="243">
        <v>215438000000</v>
      </c>
      <c r="R9" s="244" t="s">
        <v>840</v>
      </c>
      <c r="S9" s="242">
        <v>2</v>
      </c>
      <c r="T9" s="238" t="s">
        <v>884</v>
      </c>
      <c r="U9" s="245" t="s">
        <v>321</v>
      </c>
      <c r="V9" s="245" t="s">
        <v>885</v>
      </c>
      <c r="W9" s="238" t="s">
        <v>842</v>
      </c>
      <c r="X9" s="238" t="s">
        <v>852</v>
      </c>
      <c r="Y9" s="238" t="s">
        <v>853</v>
      </c>
      <c r="Z9" s="239" t="s">
        <v>29</v>
      </c>
      <c r="AA9" s="245" t="s">
        <v>886</v>
      </c>
      <c r="AB9" s="246" t="s">
        <v>887</v>
      </c>
      <c r="AG9" s="247"/>
    </row>
    <row r="10" spans="1:46" s="223" customFormat="1" ht="60" x14ac:dyDescent="0.25">
      <c r="B10" s="237" t="s">
        <v>888</v>
      </c>
      <c r="C10" s="238" t="s">
        <v>889</v>
      </c>
      <c r="D10" s="239" t="s">
        <v>890</v>
      </c>
      <c r="E10" s="238" t="s">
        <v>891</v>
      </c>
      <c r="F10" s="240">
        <v>39296</v>
      </c>
      <c r="G10" s="240" t="s">
        <v>892</v>
      </c>
      <c r="H10" s="240">
        <v>46359</v>
      </c>
      <c r="I10" s="241">
        <v>152.04</v>
      </c>
      <c r="J10" s="242" t="s">
        <v>876</v>
      </c>
      <c r="K10" s="243"/>
      <c r="L10" s="243"/>
      <c r="M10" s="243"/>
      <c r="N10" s="243">
        <v>4500000000</v>
      </c>
      <c r="O10" s="243">
        <v>14543000000</v>
      </c>
      <c r="P10" s="243">
        <v>10065000000</v>
      </c>
      <c r="Q10" s="243">
        <v>166138000000</v>
      </c>
      <c r="R10" s="248" t="s">
        <v>840</v>
      </c>
      <c r="S10" s="242">
        <v>3</v>
      </c>
      <c r="T10" s="238" t="s">
        <v>893</v>
      </c>
      <c r="U10" s="245" t="s">
        <v>321</v>
      </c>
      <c r="V10" s="245" t="s">
        <v>885</v>
      </c>
      <c r="W10" s="238" t="s">
        <v>842</v>
      </c>
      <c r="X10" s="238" t="s">
        <v>852</v>
      </c>
      <c r="Y10" s="238" t="s">
        <v>853</v>
      </c>
      <c r="Z10" s="239" t="s">
        <v>29</v>
      </c>
      <c r="AA10" s="245" t="s">
        <v>894</v>
      </c>
      <c r="AB10" s="246" t="s">
        <v>895</v>
      </c>
      <c r="AG10" s="247"/>
    </row>
    <row r="11" spans="1:46" s="223" customFormat="1" ht="60" x14ac:dyDescent="0.25">
      <c r="B11" s="249" t="s">
        <v>896</v>
      </c>
      <c r="C11" s="239" t="s">
        <v>897</v>
      </c>
      <c r="D11" s="250" t="s">
        <v>898</v>
      </c>
      <c r="E11" s="238" t="s">
        <v>899</v>
      </c>
      <c r="F11" s="240">
        <v>39316</v>
      </c>
      <c r="G11" s="240">
        <v>39335</v>
      </c>
      <c r="H11" s="240">
        <v>49829</v>
      </c>
      <c r="I11" s="241">
        <v>288.62</v>
      </c>
      <c r="J11" s="242" t="s">
        <v>900</v>
      </c>
      <c r="K11" s="243"/>
      <c r="L11" s="243"/>
      <c r="M11" s="243"/>
      <c r="N11" s="243">
        <v>4800000000</v>
      </c>
      <c r="O11" s="243"/>
      <c r="P11" s="243"/>
      <c r="Q11" s="243">
        <v>518288000000</v>
      </c>
      <c r="R11" s="248" t="s">
        <v>840</v>
      </c>
      <c r="S11" s="242">
        <v>5</v>
      </c>
      <c r="T11" s="239" t="s">
        <v>901</v>
      </c>
      <c r="U11" s="245" t="s">
        <v>321</v>
      </c>
      <c r="V11" s="245" t="s">
        <v>795</v>
      </c>
      <c r="W11" s="238" t="s">
        <v>842</v>
      </c>
      <c r="X11" s="238" t="s">
        <v>852</v>
      </c>
      <c r="Y11" s="238" t="s">
        <v>853</v>
      </c>
      <c r="Z11" s="250" t="s">
        <v>30</v>
      </c>
      <c r="AA11" s="245" t="s">
        <v>902</v>
      </c>
      <c r="AB11" s="251" t="s">
        <v>903</v>
      </c>
      <c r="AG11" s="247"/>
    </row>
    <row r="12" spans="1:46" s="223" customFormat="1" ht="72.75" customHeight="1" x14ac:dyDescent="0.25">
      <c r="B12" s="237" t="s">
        <v>904</v>
      </c>
      <c r="C12" s="252" t="s">
        <v>905</v>
      </c>
      <c r="D12" s="238" t="s">
        <v>906</v>
      </c>
      <c r="E12" s="238" t="s">
        <v>907</v>
      </c>
      <c r="F12" s="240">
        <v>39307</v>
      </c>
      <c r="G12" s="240">
        <f>+F12</f>
        <v>39307</v>
      </c>
      <c r="H12" s="240">
        <v>44561</v>
      </c>
      <c r="I12" s="241">
        <v>147</v>
      </c>
      <c r="J12" s="242" t="s">
        <v>876</v>
      </c>
      <c r="K12" s="243"/>
      <c r="L12" s="243"/>
      <c r="M12" s="243"/>
      <c r="N12" s="243"/>
      <c r="O12" s="243"/>
      <c r="P12" s="243"/>
      <c r="Q12" s="243">
        <v>333200000000</v>
      </c>
      <c r="R12" s="248" t="s">
        <v>840</v>
      </c>
      <c r="S12" s="242">
        <v>2</v>
      </c>
      <c r="T12" s="252" t="s">
        <v>908</v>
      </c>
      <c r="U12" s="245" t="s">
        <v>321</v>
      </c>
      <c r="V12" s="245" t="s">
        <v>885</v>
      </c>
      <c r="W12" s="238" t="s">
        <v>842</v>
      </c>
      <c r="X12" s="238" t="s">
        <v>852</v>
      </c>
      <c r="Y12" s="238" t="s">
        <v>853</v>
      </c>
      <c r="Z12" s="238" t="s">
        <v>30</v>
      </c>
      <c r="AA12" s="238" t="s">
        <v>909</v>
      </c>
      <c r="AB12" s="246" t="s">
        <v>910</v>
      </c>
      <c r="AG12" s="247"/>
    </row>
    <row r="13" spans="1:46" s="223" customFormat="1" ht="60" x14ac:dyDescent="0.25">
      <c r="B13" s="237" t="s">
        <v>911</v>
      </c>
      <c r="C13" s="252" t="s">
        <v>912</v>
      </c>
      <c r="D13" s="238" t="s">
        <v>913</v>
      </c>
      <c r="E13" s="238" t="s">
        <v>914</v>
      </c>
      <c r="F13" s="240">
        <v>40192</v>
      </c>
      <c r="G13" s="240">
        <v>40337</v>
      </c>
      <c r="H13" s="240">
        <v>42894</v>
      </c>
      <c r="I13" s="241">
        <v>78.3</v>
      </c>
      <c r="J13" s="242" t="s">
        <v>915</v>
      </c>
      <c r="K13" s="243"/>
      <c r="L13" s="243"/>
      <c r="M13" s="243"/>
      <c r="N13" s="243"/>
      <c r="O13" s="243"/>
      <c r="P13" s="243"/>
      <c r="Q13" s="243">
        <v>962075973782</v>
      </c>
      <c r="R13" s="248" t="s">
        <v>840</v>
      </c>
      <c r="S13" s="242">
        <v>1</v>
      </c>
      <c r="T13" s="252" t="s">
        <v>916</v>
      </c>
      <c r="U13" s="245" t="s">
        <v>321</v>
      </c>
      <c r="V13" s="245" t="s">
        <v>795</v>
      </c>
      <c r="W13" s="238" t="s">
        <v>842</v>
      </c>
      <c r="X13" s="238" t="s">
        <v>852</v>
      </c>
      <c r="Y13" s="238" t="s">
        <v>853</v>
      </c>
      <c r="Z13" s="238" t="s">
        <v>29</v>
      </c>
      <c r="AA13" s="245" t="s">
        <v>917</v>
      </c>
      <c r="AB13" s="246" t="s">
        <v>918</v>
      </c>
      <c r="AG13" s="247"/>
    </row>
    <row r="14" spans="1:46" s="223" customFormat="1" ht="60" x14ac:dyDescent="0.25">
      <c r="B14" s="237" t="s">
        <v>919</v>
      </c>
      <c r="C14" s="238" t="s">
        <v>920</v>
      </c>
      <c r="D14" s="238" t="s">
        <v>921</v>
      </c>
      <c r="E14" s="238" t="s">
        <v>922</v>
      </c>
      <c r="F14" s="240">
        <v>40192</v>
      </c>
      <c r="G14" s="240">
        <v>40268</v>
      </c>
      <c r="H14" s="240">
        <v>49674</v>
      </c>
      <c r="I14" s="241">
        <v>575.75</v>
      </c>
      <c r="J14" s="241">
        <v>20</v>
      </c>
      <c r="K14" s="243"/>
      <c r="L14" s="243"/>
      <c r="M14" s="243"/>
      <c r="N14" s="243"/>
      <c r="O14" s="243"/>
      <c r="P14" s="243"/>
      <c r="Q14" s="243">
        <v>2094286000000</v>
      </c>
      <c r="R14" s="248" t="s">
        <v>840</v>
      </c>
      <c r="S14" s="242">
        <v>5</v>
      </c>
      <c r="T14" s="238" t="s">
        <v>923</v>
      </c>
      <c r="U14" s="245" t="s">
        <v>321</v>
      </c>
      <c r="V14" s="245" t="s">
        <v>795</v>
      </c>
      <c r="W14" s="238" t="s">
        <v>842</v>
      </c>
      <c r="X14" s="238" t="s">
        <v>852</v>
      </c>
      <c r="Y14" s="238" t="s">
        <v>853</v>
      </c>
      <c r="Z14" s="239" t="s">
        <v>870</v>
      </c>
      <c r="AA14" s="245" t="s">
        <v>924</v>
      </c>
      <c r="AB14" s="246" t="s">
        <v>918</v>
      </c>
      <c r="AG14" s="247"/>
    </row>
    <row r="15" spans="1:46" ht="114" x14ac:dyDescent="0.25">
      <c r="B15" s="237" t="s">
        <v>925</v>
      </c>
      <c r="C15" s="238" t="s">
        <v>926</v>
      </c>
      <c r="D15" s="238" t="s">
        <v>927</v>
      </c>
      <c r="E15" s="238" t="s">
        <v>928</v>
      </c>
      <c r="F15" s="253">
        <v>40394</v>
      </c>
      <c r="G15" s="253"/>
      <c r="H15" s="253">
        <v>49828</v>
      </c>
      <c r="I15" s="254">
        <v>465</v>
      </c>
      <c r="J15" s="242" t="s">
        <v>182</v>
      </c>
      <c r="K15" s="255"/>
      <c r="L15" s="255"/>
      <c r="M15" s="255"/>
      <c r="N15" s="255">
        <v>24770805970</v>
      </c>
      <c r="O15" s="255"/>
      <c r="P15" s="255"/>
      <c r="Q15" s="255">
        <v>2079953179851</v>
      </c>
      <c r="R15" s="238" t="s">
        <v>840</v>
      </c>
      <c r="S15" s="245">
        <v>6</v>
      </c>
      <c r="T15" s="238" t="s">
        <v>929</v>
      </c>
      <c r="U15" s="245" t="s">
        <v>321</v>
      </c>
      <c r="V15" s="245" t="s">
        <v>795</v>
      </c>
      <c r="W15" s="238" t="s">
        <v>842</v>
      </c>
      <c r="X15" s="238" t="s">
        <v>852</v>
      </c>
      <c r="Y15" s="238" t="s">
        <v>853</v>
      </c>
      <c r="Z15" s="239" t="s">
        <v>29</v>
      </c>
      <c r="AA15" s="256" t="s">
        <v>930</v>
      </c>
      <c r="AB15" s="257" t="s">
        <v>931</v>
      </c>
      <c r="AF15" s="223"/>
      <c r="AG15" s="247"/>
    </row>
    <row r="16" spans="1:46" ht="85.5" x14ac:dyDescent="0.25">
      <c r="A16" s="216">
        <v>1</v>
      </c>
      <c r="B16" s="237" t="s">
        <v>932</v>
      </c>
      <c r="C16" s="238" t="s">
        <v>933</v>
      </c>
      <c r="D16" s="238" t="s">
        <v>934</v>
      </c>
      <c r="E16" s="238" t="s">
        <v>935</v>
      </c>
      <c r="F16" s="253">
        <v>40396</v>
      </c>
      <c r="G16" s="253"/>
      <c r="H16" s="253">
        <v>43251</v>
      </c>
      <c r="I16" s="254">
        <v>714</v>
      </c>
      <c r="J16" s="242" t="s">
        <v>915</v>
      </c>
      <c r="K16" s="255"/>
      <c r="L16" s="255"/>
      <c r="M16" s="255"/>
      <c r="N16" s="255"/>
      <c r="O16" s="255"/>
      <c r="P16" s="255"/>
      <c r="Q16" s="255">
        <v>1158081139000</v>
      </c>
      <c r="R16" s="238" t="s">
        <v>840</v>
      </c>
      <c r="S16" s="245">
        <v>2</v>
      </c>
      <c r="T16" s="238" t="s">
        <v>936</v>
      </c>
      <c r="U16" s="245" t="s">
        <v>321</v>
      </c>
      <c r="V16" s="245" t="s">
        <v>885</v>
      </c>
      <c r="W16" s="238" t="s">
        <v>842</v>
      </c>
      <c r="X16" s="238" t="s">
        <v>852</v>
      </c>
      <c r="Y16" s="238" t="s">
        <v>853</v>
      </c>
      <c r="Z16" s="239" t="s">
        <v>29</v>
      </c>
      <c r="AA16" s="256" t="s">
        <v>937</v>
      </c>
      <c r="AB16" s="257" t="s">
        <v>938</v>
      </c>
      <c r="AF16" s="223"/>
      <c r="AG16" s="247"/>
    </row>
    <row r="17" spans="1:34" ht="99.75" x14ac:dyDescent="0.25">
      <c r="A17" s="216">
        <f>+A16+1</f>
        <v>2</v>
      </c>
      <c r="B17" s="238" t="s">
        <v>939</v>
      </c>
      <c r="C17" s="238" t="s">
        <v>940</v>
      </c>
      <c r="D17" s="238" t="s">
        <v>941</v>
      </c>
      <c r="E17" s="238" t="s">
        <v>942</v>
      </c>
      <c r="F17" s="253">
        <v>41619</v>
      </c>
      <c r="G17" s="253">
        <v>41640</v>
      </c>
      <c r="H17" s="253"/>
      <c r="I17" s="254">
        <v>370</v>
      </c>
      <c r="J17" s="242">
        <v>3</v>
      </c>
      <c r="K17" s="255"/>
      <c r="L17" s="255"/>
      <c r="M17" s="255"/>
      <c r="N17" s="255">
        <v>11786739241</v>
      </c>
      <c r="O17" s="255"/>
      <c r="P17" s="255"/>
      <c r="Q17" s="255">
        <v>283289000000</v>
      </c>
      <c r="R17" s="238" t="s">
        <v>840</v>
      </c>
      <c r="S17" s="245"/>
      <c r="T17" s="238"/>
      <c r="U17" s="245" t="s">
        <v>321</v>
      </c>
      <c r="V17" s="245" t="s">
        <v>795</v>
      </c>
      <c r="W17" s="238" t="s">
        <v>842</v>
      </c>
      <c r="X17" s="238" t="s">
        <v>402</v>
      </c>
      <c r="Y17" s="238" t="s">
        <v>136</v>
      </c>
      <c r="Z17" s="239" t="s">
        <v>854</v>
      </c>
      <c r="AA17" s="216" t="s">
        <v>943</v>
      </c>
      <c r="AB17" s="257" t="s">
        <v>944</v>
      </c>
      <c r="AF17" s="223"/>
      <c r="AG17" s="247"/>
    </row>
    <row r="18" spans="1:34" ht="142.5" x14ac:dyDescent="0.25">
      <c r="A18" s="216">
        <f>+A17+1</f>
        <v>3</v>
      </c>
      <c r="B18" s="238" t="s">
        <v>945</v>
      </c>
      <c r="C18" s="238" t="s">
        <v>946</v>
      </c>
      <c r="D18" s="238" t="s">
        <v>947</v>
      </c>
      <c r="E18" s="238" t="s">
        <v>948</v>
      </c>
      <c r="F18" s="253">
        <v>41484</v>
      </c>
      <c r="G18" s="253">
        <v>41558</v>
      </c>
      <c r="H18" s="253"/>
      <c r="I18" s="254">
        <v>47.6</v>
      </c>
      <c r="J18" s="242">
        <v>3</v>
      </c>
      <c r="K18" s="255"/>
      <c r="L18" s="255"/>
      <c r="M18" s="255"/>
      <c r="N18" s="255">
        <v>4488645026</v>
      </c>
      <c r="O18" s="255"/>
      <c r="P18" s="255"/>
      <c r="Q18" s="255">
        <v>52631000000</v>
      </c>
      <c r="R18" s="238" t="s">
        <v>840</v>
      </c>
      <c r="S18" s="245"/>
      <c r="T18" s="238"/>
      <c r="U18" s="245" t="s">
        <v>321</v>
      </c>
      <c r="V18" s="245" t="s">
        <v>795</v>
      </c>
      <c r="W18" s="238" t="s">
        <v>842</v>
      </c>
      <c r="X18" s="238" t="s">
        <v>402</v>
      </c>
      <c r="Y18" s="238" t="s">
        <v>136</v>
      </c>
      <c r="Z18" s="239" t="s">
        <v>870</v>
      </c>
      <c r="AA18" s="256" t="s">
        <v>949</v>
      </c>
      <c r="AB18" s="257" t="s">
        <v>950</v>
      </c>
      <c r="AF18" s="223"/>
      <c r="AG18" s="247"/>
    </row>
    <row r="19" spans="1:34" s="258" customFormat="1" ht="15" x14ac:dyDescent="0.25">
      <c r="C19" s="259"/>
      <c r="D19" s="260"/>
      <c r="E19" s="259"/>
      <c r="F19" s="261"/>
      <c r="G19" s="261"/>
      <c r="H19" s="261" t="s">
        <v>581</v>
      </c>
      <c r="I19" s="262">
        <f>SUM(I4:I18)</f>
        <v>3618.97</v>
      </c>
      <c r="J19" s="263"/>
      <c r="K19" s="264"/>
      <c r="L19" s="264"/>
      <c r="M19" s="264"/>
      <c r="N19" s="264"/>
      <c r="O19" s="264"/>
      <c r="P19" s="264"/>
      <c r="Q19" s="265">
        <f>SUM(Q4:Q18)</f>
        <v>8923798035253</v>
      </c>
      <c r="S19" s="262">
        <f>SUM(S4:S18)</f>
        <v>37</v>
      </c>
      <c r="T19" s="259"/>
      <c r="W19" s="259"/>
      <c r="Y19" s="259"/>
      <c r="Z19" s="266"/>
      <c r="AB19" s="259"/>
      <c r="AG19" s="267"/>
      <c r="AH19" s="267"/>
    </row>
    <row r="20" spans="1:34" x14ac:dyDescent="0.2">
      <c r="I20" s="268"/>
    </row>
    <row r="21" spans="1:34" ht="15" x14ac:dyDescent="0.2">
      <c r="AF21" s="266"/>
      <c r="AG21" s="269"/>
      <c r="AH21" s="269"/>
    </row>
    <row r="22" spans="1:34" x14ac:dyDescent="0.2">
      <c r="AH22" s="224"/>
    </row>
    <row r="23" spans="1:34" ht="19.5" customHeight="1" x14ac:dyDescent="0.25">
      <c r="B23" s="486" t="s">
        <v>951</v>
      </c>
      <c r="C23" s="487"/>
      <c r="D23" s="487"/>
      <c r="E23" s="488"/>
      <c r="F23" s="270" t="s">
        <v>952</v>
      </c>
      <c r="G23" s="489">
        <f>+Q19</f>
        <v>8923798035253</v>
      </c>
      <c r="H23" s="490"/>
      <c r="I23" s="490"/>
      <c r="J23" s="491"/>
      <c r="K23" s="271"/>
      <c r="L23" s="272"/>
      <c r="M23" s="272"/>
      <c r="N23" s="272"/>
      <c r="O23" s="272"/>
      <c r="P23" s="272"/>
      <c r="Q23" s="272"/>
    </row>
    <row r="24" spans="1:34" ht="19.5" customHeight="1" x14ac:dyDescent="0.25">
      <c r="B24" s="486" t="s">
        <v>953</v>
      </c>
      <c r="C24" s="487"/>
      <c r="D24" s="487"/>
      <c r="E24" s="488"/>
      <c r="F24" s="270" t="s">
        <v>954</v>
      </c>
      <c r="G24" s="489">
        <f>+S19</f>
        <v>37</v>
      </c>
      <c r="H24" s="490"/>
      <c r="I24" s="490"/>
      <c r="J24" s="491"/>
      <c r="K24" s="273"/>
    </row>
    <row r="25" spans="1:34" ht="19.5" customHeight="1" x14ac:dyDescent="0.25">
      <c r="B25" s="486" t="s">
        <v>955</v>
      </c>
      <c r="C25" s="487"/>
      <c r="D25" s="487"/>
      <c r="E25" s="488"/>
      <c r="F25" s="270" t="s">
        <v>956</v>
      </c>
      <c r="G25" s="489">
        <f>AVERAGE(J4:J18)</f>
        <v>13.666666666666666</v>
      </c>
      <c r="H25" s="490"/>
      <c r="I25" s="490"/>
      <c r="J25" s="491"/>
      <c r="K25" s="273"/>
    </row>
    <row r="26" spans="1:34" ht="19.5" customHeight="1" x14ac:dyDescent="0.25">
      <c r="B26" s="486" t="s">
        <v>957</v>
      </c>
      <c r="C26" s="487"/>
      <c r="D26" s="487"/>
      <c r="E26" s="488"/>
      <c r="F26" s="270" t="s">
        <v>958</v>
      </c>
      <c r="G26" s="489">
        <f>+I19</f>
        <v>3618.97</v>
      </c>
      <c r="H26" s="490"/>
      <c r="I26" s="490"/>
      <c r="J26" s="491"/>
      <c r="K26" s="273"/>
    </row>
    <row r="27" spans="1:34" x14ac:dyDescent="0.2">
      <c r="G27" s="497">
        <f>G23/G26</f>
        <v>2465839184.9761119</v>
      </c>
      <c r="H27" s="498">
        <f>G23/G26</f>
        <v>2465839184.9761119</v>
      </c>
      <c r="I27" s="498"/>
      <c r="J27" s="499"/>
      <c r="K27" s="271"/>
    </row>
  </sheetData>
  <mergeCells count="14">
    <mergeCell ref="G27:J27"/>
    <mergeCell ref="B24:E24"/>
    <mergeCell ref="G24:J24"/>
    <mergeCell ref="B25:E25"/>
    <mergeCell ref="G25:J25"/>
    <mergeCell ref="B26:E26"/>
    <mergeCell ref="G26:J26"/>
    <mergeCell ref="B23:E23"/>
    <mergeCell ref="G23:J23"/>
    <mergeCell ref="K4:P4"/>
    <mergeCell ref="K6:M6"/>
    <mergeCell ref="K7:M7"/>
    <mergeCell ref="K8:L8"/>
    <mergeCell ref="K9:M9"/>
  </mergeCells>
  <hyperlinks>
    <hyperlink ref="AB4" r:id="rId1" xr:uid="{D72DA4D5-8E5C-4D80-BAE2-66A354D585C2}"/>
    <hyperlink ref="AB5" r:id="rId2" xr:uid="{A22EE667-19AE-46C5-A1D1-20D7B3DFBE24}"/>
    <hyperlink ref="AB6" r:id="rId3" xr:uid="{D6EA5FE5-591C-49E4-9285-FD03665894CF}"/>
    <hyperlink ref="AB7" r:id="rId4" xr:uid="{81B1926A-4B95-43D3-B007-82493C5270F3}"/>
    <hyperlink ref="AB8" r:id="rId5" xr:uid="{A446B1EF-1D48-410A-B1EB-704BE3AC7F86}"/>
    <hyperlink ref="AB9" r:id="rId6" xr:uid="{195470D8-2ED8-4BE1-B21A-FE94A7E32BA7}"/>
    <hyperlink ref="AB10" r:id="rId7" xr:uid="{6167F552-9FBC-4A19-AD54-50659C737C9E}"/>
    <hyperlink ref="AB11" r:id="rId8" xr:uid="{29F7CBA7-EEC2-4260-9D6F-96F937CE559F}"/>
    <hyperlink ref="AB12" r:id="rId9" xr:uid="{3D5D9D0B-A200-4C80-B357-7B77003CD837}"/>
    <hyperlink ref="AB13" r:id="rId10" xr:uid="{B43EBCEA-CDC0-4B94-84E3-E63F7EBB2006}"/>
    <hyperlink ref="AB14" r:id="rId11" xr:uid="{E64C2E47-622B-42F7-AC57-743FE621C6AB}"/>
    <hyperlink ref="AB15" r:id="rId12" xr:uid="{FB595819-C4AA-423C-BA38-14ADA92FCB97}"/>
    <hyperlink ref="AB16" r:id="rId13" xr:uid="{5659AAB3-92B3-405C-B49A-BEBD2D9DA0E8}"/>
    <hyperlink ref="AB17" r:id="rId14" xr:uid="{AB666934-AD36-4E1F-8714-2BBCA3F64270}"/>
    <hyperlink ref="AB18" r:id="rId15" xr:uid="{A950D81A-EBC4-4532-BBC2-47F512207A32}"/>
  </hyperlinks>
  <pageMargins left="0.7" right="0.7" top="0.75" bottom="0.75" header="0.3" footer="0.3"/>
  <pageSetup paperSize="9" orientation="portrait" r:id="rId1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07E5E-2F3A-40F0-8CEE-A3F4ECC2A4A5}">
  <sheetPr>
    <tabColor rgb="FF92D050"/>
  </sheetPr>
  <dimension ref="A1:AC6"/>
  <sheetViews>
    <sheetView showGridLines="0" zoomScale="70" zoomScaleNormal="70" workbookViewId="0">
      <selection activeCell="G27" sqref="G27:J27"/>
    </sheetView>
  </sheetViews>
  <sheetFormatPr baseColWidth="10" defaultRowHeight="15" x14ac:dyDescent="0.2"/>
  <cols>
    <col min="1" max="1" width="11.42578125" style="204"/>
    <col min="2" max="2" width="10.85546875" style="204" customWidth="1"/>
    <col min="3" max="3" width="18.85546875" style="213" customWidth="1"/>
    <col min="4" max="4" width="14" style="213" customWidth="1"/>
    <col min="5" max="5" width="12.7109375" style="213" customWidth="1"/>
    <col min="6" max="6" width="14.140625" style="213" customWidth="1"/>
    <col min="7" max="7" width="13" style="274" customWidth="1"/>
    <col min="8" max="8" width="8.5703125" style="205" bestFit="1" customWidth="1"/>
    <col min="9" max="9" width="8.5703125" style="204" bestFit="1" customWidth="1"/>
    <col min="10" max="10" width="13" style="275" hidden="1" customWidth="1"/>
    <col min="11" max="11" width="10.140625" style="275" hidden="1" customWidth="1"/>
    <col min="12" max="12" width="14.42578125" style="275" hidden="1" customWidth="1"/>
    <col min="13" max="13" width="19.28515625" style="275" hidden="1" customWidth="1"/>
    <col min="14" max="15" width="20.5703125" style="275" hidden="1" customWidth="1"/>
    <col min="16" max="16" width="22" style="275" bestFit="1" customWidth="1"/>
    <col min="17" max="17" width="11.7109375" style="204" customWidth="1"/>
    <col min="18" max="18" width="16.140625" style="204" bestFit="1" customWidth="1"/>
    <col min="19" max="19" width="13.7109375" style="204" customWidth="1"/>
    <col min="20" max="20" width="12.5703125" style="204" bestFit="1" customWidth="1"/>
    <col min="21" max="21" width="14.140625" style="204" hidden="1" customWidth="1"/>
    <col min="22" max="22" width="14.42578125" style="204" customWidth="1"/>
    <col min="23" max="23" width="14" style="204" customWidth="1"/>
    <col min="24" max="24" width="31" style="204" customWidth="1"/>
    <col min="25" max="25" width="20.85546875" style="213" customWidth="1"/>
    <col min="26" max="28" width="11.42578125" style="204"/>
    <col min="29" max="29" width="12.7109375" style="204" bestFit="1" customWidth="1"/>
    <col min="30" max="16384" width="11.42578125" style="204"/>
  </cols>
  <sheetData>
    <row r="1" spans="1:29" x14ac:dyDescent="0.2">
      <c r="K1" s="276"/>
    </row>
    <row r="3" spans="1:29" s="199" customFormat="1" ht="57.75" customHeight="1" x14ac:dyDescent="0.25">
      <c r="A3" s="225" t="s">
        <v>19</v>
      </c>
      <c r="B3" s="277" t="s">
        <v>331</v>
      </c>
      <c r="C3" s="277" t="s">
        <v>332</v>
      </c>
      <c r="D3" s="277" t="s">
        <v>333</v>
      </c>
      <c r="E3" s="277" t="s">
        <v>826</v>
      </c>
      <c r="F3" s="277" t="s">
        <v>827</v>
      </c>
      <c r="G3" s="278" t="s">
        <v>336</v>
      </c>
      <c r="H3" s="277" t="s">
        <v>26</v>
      </c>
      <c r="I3" s="277" t="s">
        <v>959</v>
      </c>
      <c r="J3" s="279" t="s">
        <v>28</v>
      </c>
      <c r="K3" s="279" t="s">
        <v>29</v>
      </c>
      <c r="L3" s="279" t="s">
        <v>31</v>
      </c>
      <c r="M3" s="279" t="s">
        <v>366</v>
      </c>
      <c r="N3" s="279" t="s">
        <v>828</v>
      </c>
      <c r="O3" s="279" t="s">
        <v>6</v>
      </c>
      <c r="P3" s="280" t="s">
        <v>829</v>
      </c>
      <c r="Q3" s="277" t="s">
        <v>960</v>
      </c>
      <c r="R3" s="225" t="s">
        <v>374</v>
      </c>
      <c r="S3" s="277" t="s">
        <v>21</v>
      </c>
      <c r="T3" s="225" t="s">
        <v>789</v>
      </c>
      <c r="U3" s="225" t="s">
        <v>832</v>
      </c>
      <c r="V3" s="277" t="s">
        <v>376</v>
      </c>
      <c r="W3" s="277" t="s">
        <v>67</v>
      </c>
      <c r="X3" s="277" t="s">
        <v>596</v>
      </c>
      <c r="Y3" s="199" t="s">
        <v>834</v>
      </c>
    </row>
    <row r="4" spans="1:29" s="191" customFormat="1" ht="89.25" customHeight="1" x14ac:dyDescent="0.25">
      <c r="A4" s="236">
        <v>1</v>
      </c>
      <c r="B4" s="281" t="s">
        <v>961</v>
      </c>
      <c r="C4" s="281" t="s">
        <v>962</v>
      </c>
      <c r="D4" s="281" t="s">
        <v>963</v>
      </c>
      <c r="E4" s="282">
        <v>36189</v>
      </c>
      <c r="F4" s="282"/>
      <c r="G4" s="282">
        <v>43374</v>
      </c>
      <c r="H4" s="181">
        <v>20</v>
      </c>
      <c r="I4" s="283" t="s">
        <v>964</v>
      </c>
      <c r="J4" s="500">
        <v>344250000000</v>
      </c>
      <c r="K4" s="501"/>
      <c r="L4" s="502"/>
      <c r="M4" s="284">
        <v>9579000000</v>
      </c>
      <c r="N4" s="284">
        <v>20601000000</v>
      </c>
      <c r="O4" s="284">
        <f>3600000000+1030000000+7859000000</f>
        <v>12489000000</v>
      </c>
      <c r="P4" s="284">
        <v>386919000000</v>
      </c>
      <c r="Q4" s="285">
        <v>9</v>
      </c>
      <c r="R4" s="281" t="s">
        <v>965</v>
      </c>
      <c r="S4" s="236" t="s">
        <v>321</v>
      </c>
      <c r="T4" s="236" t="s">
        <v>885</v>
      </c>
      <c r="U4" s="286" t="s">
        <v>966</v>
      </c>
      <c r="V4" s="286" t="s">
        <v>843</v>
      </c>
      <c r="W4" s="286" t="s">
        <v>967</v>
      </c>
      <c r="X4" s="286" t="s">
        <v>968</v>
      </c>
      <c r="Y4" s="246" t="s">
        <v>969</v>
      </c>
      <c r="AC4" s="192"/>
    </row>
    <row r="5" spans="1:29" s="191" customFormat="1" ht="109.5" customHeight="1" x14ac:dyDescent="0.25">
      <c r="A5" s="236">
        <v>2</v>
      </c>
      <c r="B5" s="281" t="s">
        <v>970</v>
      </c>
      <c r="C5" s="281" t="s">
        <v>971</v>
      </c>
      <c r="D5" s="281" t="s">
        <v>972</v>
      </c>
      <c r="E5" s="282">
        <v>35779</v>
      </c>
      <c r="F5" s="282">
        <v>35788</v>
      </c>
      <c r="G5" s="282">
        <v>37499</v>
      </c>
      <c r="H5" s="285">
        <v>31</v>
      </c>
      <c r="I5" s="283">
        <v>621</v>
      </c>
      <c r="J5" s="284"/>
      <c r="K5" s="284"/>
      <c r="L5" s="284"/>
      <c r="M5" s="284"/>
      <c r="N5" s="284"/>
      <c r="O5" s="284"/>
      <c r="P5" s="284"/>
      <c r="Q5" s="285"/>
      <c r="R5" s="281"/>
      <c r="S5" s="236" t="s">
        <v>321</v>
      </c>
      <c r="T5" s="236" t="s">
        <v>973</v>
      </c>
      <c r="U5" s="236"/>
      <c r="V5" s="286" t="s">
        <v>843</v>
      </c>
      <c r="W5" s="286" t="s">
        <v>967</v>
      </c>
      <c r="X5" s="236"/>
      <c r="Y5" s="286"/>
      <c r="AC5" s="192"/>
    </row>
    <row r="6" spans="1:29" s="201" customFormat="1" ht="15.75" x14ac:dyDescent="0.25">
      <c r="B6" s="503" t="s">
        <v>581</v>
      </c>
      <c r="C6" s="504"/>
      <c r="D6" s="504"/>
      <c r="E6" s="504"/>
      <c r="F6" s="504"/>
      <c r="G6" s="504"/>
      <c r="H6" s="505"/>
      <c r="I6" s="287">
        <f>SUM(I4:I5)</f>
        <v>621</v>
      </c>
      <c r="J6" s="506">
        <f>SUM(J4:O5)</f>
        <v>386919000000</v>
      </c>
      <c r="K6" s="506"/>
      <c r="L6" s="506"/>
      <c r="M6" s="506"/>
      <c r="N6" s="506"/>
      <c r="O6" s="506"/>
      <c r="P6" s="288">
        <f>SUM(P4:P5)</f>
        <v>386919000000</v>
      </c>
      <c r="Y6" s="289"/>
    </row>
  </sheetData>
  <mergeCells count="3">
    <mergeCell ref="J4:L4"/>
    <mergeCell ref="B6:H6"/>
    <mergeCell ref="J6:O6"/>
  </mergeCells>
  <hyperlinks>
    <hyperlink ref="Y4" r:id="rId1" xr:uid="{55C0895D-C933-49E1-849E-DE385247417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907CC-7198-4195-B50A-032B0A620506}">
  <sheetPr>
    <tabColor rgb="FF92D050"/>
  </sheetPr>
  <dimension ref="A2:AO51"/>
  <sheetViews>
    <sheetView showGridLines="0" zoomScale="90" zoomScaleNormal="90" workbookViewId="0">
      <pane ySplit="3" topLeftCell="A33" activePane="bottomLeft" state="frozen"/>
      <selection activeCell="BA14" sqref="BA14"/>
      <selection pane="bottomLeft" activeCell="A2" sqref="A2:K2"/>
    </sheetView>
  </sheetViews>
  <sheetFormatPr baseColWidth="10" defaultRowHeight="12.75" x14ac:dyDescent="0.2"/>
  <cols>
    <col min="1" max="1" width="6" style="63" customWidth="1"/>
    <col min="2" max="2" width="6" style="64" customWidth="1"/>
    <col min="3" max="3" width="7.7109375" style="64" customWidth="1"/>
    <col min="4" max="4" width="15.5703125" style="64" customWidth="1"/>
    <col min="5" max="5" width="13" style="64" customWidth="1"/>
    <col min="6" max="6" width="10.7109375" style="64" customWidth="1"/>
    <col min="7" max="7" width="7.28515625" style="64" customWidth="1"/>
    <col min="8" max="8" width="8.7109375" style="64" customWidth="1"/>
    <col min="9" max="9" width="6" style="63" customWidth="1"/>
    <col min="10" max="19" width="6" style="65" customWidth="1"/>
    <col min="20" max="20" width="13.5703125" style="63" customWidth="1"/>
    <col min="21" max="21" width="33.5703125" style="64" customWidth="1"/>
    <col min="22" max="22" width="10.5703125" style="63" customWidth="1"/>
    <col min="23" max="23" width="15.7109375" style="63" customWidth="1"/>
    <col min="24" max="28" width="11.42578125" style="63" customWidth="1"/>
    <col min="29" max="29" width="18.140625" style="63" customWidth="1"/>
    <col min="30" max="30" width="11.42578125" style="63" customWidth="1"/>
    <col min="31" max="31" width="15.5703125" style="63" customWidth="1"/>
    <col min="32" max="32" width="11.42578125" style="63" customWidth="1"/>
    <col min="33" max="33" width="14.28515625" style="63" customWidth="1"/>
    <col min="34" max="41" width="11.42578125" style="63" customWidth="1"/>
    <col min="42" max="16384" width="11.42578125" style="63"/>
  </cols>
  <sheetData>
    <row r="2" spans="1:41" s="76" customFormat="1" ht="15" customHeight="1" x14ac:dyDescent="0.2">
      <c r="A2" s="457" t="s">
        <v>590</v>
      </c>
      <c r="B2" s="458"/>
      <c r="C2" s="458"/>
      <c r="D2" s="458"/>
      <c r="E2" s="458"/>
      <c r="F2" s="458"/>
      <c r="G2" s="458"/>
      <c r="H2" s="458"/>
      <c r="I2" s="458"/>
      <c r="J2" s="458"/>
      <c r="K2" s="459"/>
      <c r="L2" s="468" t="s">
        <v>40</v>
      </c>
      <c r="M2" s="468"/>
      <c r="N2" s="468"/>
      <c r="O2" s="468"/>
      <c r="P2" s="468"/>
      <c r="Q2" s="468"/>
      <c r="R2" s="468"/>
      <c r="S2" s="468"/>
      <c r="T2" s="468" t="s">
        <v>591</v>
      </c>
      <c r="U2" s="468"/>
      <c r="V2" s="115" t="s">
        <v>67</v>
      </c>
      <c r="W2" s="460" t="s">
        <v>592</v>
      </c>
      <c r="X2" s="461"/>
      <c r="Y2" s="461"/>
      <c r="Z2" s="461"/>
      <c r="AA2" s="461"/>
      <c r="AB2" s="461"/>
      <c r="AC2" s="461"/>
      <c r="AD2" s="461"/>
      <c r="AE2" s="461"/>
      <c r="AF2" s="461"/>
      <c r="AG2" s="461"/>
      <c r="AH2" s="461"/>
      <c r="AI2" s="461"/>
      <c r="AJ2" s="461"/>
      <c r="AK2" s="461"/>
      <c r="AL2" s="461"/>
      <c r="AM2" s="461"/>
      <c r="AN2" s="461"/>
      <c r="AO2" s="462"/>
    </row>
    <row r="3" spans="1:41" s="120" customFormat="1" ht="150" customHeight="1" x14ac:dyDescent="0.25">
      <c r="A3" s="1" t="s">
        <v>593</v>
      </c>
      <c r="B3" s="116" t="s">
        <v>330</v>
      </c>
      <c r="C3" s="116" t="s">
        <v>331</v>
      </c>
      <c r="D3" s="116" t="s">
        <v>332</v>
      </c>
      <c r="E3" s="116" t="s">
        <v>333</v>
      </c>
      <c r="F3" s="116" t="s">
        <v>334</v>
      </c>
      <c r="G3" s="116" t="s">
        <v>335</v>
      </c>
      <c r="H3" s="116" t="s">
        <v>336</v>
      </c>
      <c r="I3" s="116" t="s">
        <v>337</v>
      </c>
      <c r="J3" s="116" t="s">
        <v>26</v>
      </c>
      <c r="K3" s="116" t="s">
        <v>338</v>
      </c>
      <c r="L3" s="117" t="s">
        <v>339</v>
      </c>
      <c r="M3" s="117" t="s">
        <v>340</v>
      </c>
      <c r="N3" s="117" t="s">
        <v>594</v>
      </c>
      <c r="O3" s="117" t="s">
        <v>595</v>
      </c>
      <c r="P3" s="117" t="s">
        <v>343</v>
      </c>
      <c r="Q3" s="117" t="s">
        <v>344</v>
      </c>
      <c r="R3" s="117" t="s">
        <v>345</v>
      </c>
      <c r="S3" s="117" t="s">
        <v>346</v>
      </c>
      <c r="T3" s="116" t="s">
        <v>377</v>
      </c>
      <c r="U3" s="116" t="s">
        <v>597</v>
      </c>
      <c r="V3" s="118" t="s">
        <v>67</v>
      </c>
      <c r="W3" s="463" t="s">
        <v>598</v>
      </c>
      <c r="X3" s="464"/>
      <c r="Y3" s="464"/>
      <c r="Z3" s="464"/>
      <c r="AA3" s="464"/>
      <c r="AB3" s="465"/>
      <c r="AC3" s="466" t="s">
        <v>599</v>
      </c>
      <c r="AD3" s="464"/>
      <c r="AE3" s="464"/>
      <c r="AF3" s="464"/>
      <c r="AG3" s="464"/>
      <c r="AH3" s="464"/>
      <c r="AI3" s="464"/>
      <c r="AJ3" s="464"/>
      <c r="AK3" s="464"/>
      <c r="AL3" s="464"/>
      <c r="AM3" s="464"/>
      <c r="AN3" s="467"/>
      <c r="AO3" s="119" t="s">
        <v>728</v>
      </c>
    </row>
    <row r="4" spans="1:41" s="120" customFormat="1" ht="5.25" hidden="1" customHeight="1" x14ac:dyDescent="0.25">
      <c r="A4" s="157" t="s">
        <v>729</v>
      </c>
      <c r="B4" s="158" t="s">
        <v>730</v>
      </c>
      <c r="C4" s="158" t="s">
        <v>731</v>
      </c>
      <c r="D4" s="158" t="s">
        <v>732</v>
      </c>
      <c r="E4" s="158" t="s">
        <v>733</v>
      </c>
      <c r="F4" s="158" t="s">
        <v>734</v>
      </c>
      <c r="G4" s="158" t="s">
        <v>735</v>
      </c>
      <c r="H4" s="158" t="s">
        <v>736</v>
      </c>
      <c r="I4" s="158" t="s">
        <v>737</v>
      </c>
      <c r="J4" s="158" t="s">
        <v>738</v>
      </c>
      <c r="K4" s="158" t="s">
        <v>739</v>
      </c>
      <c r="L4" s="159" t="s">
        <v>740</v>
      </c>
      <c r="M4" s="159" t="s">
        <v>741</v>
      </c>
      <c r="N4" s="159" t="s">
        <v>742</v>
      </c>
      <c r="O4" s="159" t="s">
        <v>743</v>
      </c>
      <c r="P4" s="159" t="s">
        <v>744</v>
      </c>
      <c r="Q4" s="159" t="s">
        <v>745</v>
      </c>
      <c r="R4" s="159" t="s">
        <v>746</v>
      </c>
      <c r="S4" s="159" t="s">
        <v>747</v>
      </c>
      <c r="T4" s="158" t="s">
        <v>748</v>
      </c>
      <c r="U4" s="158" t="s">
        <v>749</v>
      </c>
      <c r="V4" s="160" t="s">
        <v>750</v>
      </c>
      <c r="W4" s="161" t="s">
        <v>751</v>
      </c>
      <c r="X4" s="163" t="s">
        <v>752</v>
      </c>
      <c r="Y4" s="163" t="s">
        <v>753</v>
      </c>
      <c r="Z4" s="163" t="s">
        <v>754</v>
      </c>
      <c r="AA4" s="163" t="s">
        <v>755</v>
      </c>
      <c r="AB4" s="163" t="s">
        <v>756</v>
      </c>
      <c r="AC4" s="162" t="s">
        <v>757</v>
      </c>
      <c r="AD4" s="163" t="s">
        <v>758</v>
      </c>
      <c r="AE4" s="163" t="s">
        <v>759</v>
      </c>
      <c r="AF4" s="163" t="s">
        <v>760</v>
      </c>
      <c r="AG4" s="163" t="s">
        <v>761</v>
      </c>
      <c r="AH4" s="163" t="s">
        <v>762</v>
      </c>
      <c r="AI4" s="163" t="s">
        <v>763</v>
      </c>
      <c r="AJ4" s="163" t="s">
        <v>764</v>
      </c>
      <c r="AK4" s="163" t="s">
        <v>765</v>
      </c>
      <c r="AL4" s="163" t="s">
        <v>766</v>
      </c>
      <c r="AM4" s="163" t="s">
        <v>767</v>
      </c>
      <c r="AN4" s="164" t="s">
        <v>768</v>
      </c>
      <c r="AO4" s="164" t="s">
        <v>769</v>
      </c>
    </row>
    <row r="5" spans="1:41" s="69" customFormat="1" ht="46.5" customHeight="1" x14ac:dyDescent="0.25">
      <c r="A5" s="153">
        <v>1</v>
      </c>
      <c r="B5" s="121" t="s">
        <v>396</v>
      </c>
      <c r="C5" s="122" t="s">
        <v>397</v>
      </c>
      <c r="D5" s="2" t="s">
        <v>398</v>
      </c>
      <c r="E5" s="2" t="s">
        <v>399</v>
      </c>
      <c r="F5" s="4" t="s">
        <v>29</v>
      </c>
      <c r="G5" s="67">
        <v>41992</v>
      </c>
      <c r="H5" s="67">
        <v>51093</v>
      </c>
      <c r="I5" s="68">
        <v>152.24</v>
      </c>
      <c r="J5" s="68" t="s">
        <v>182</v>
      </c>
      <c r="K5" s="68">
        <v>29</v>
      </c>
      <c r="L5" s="68"/>
      <c r="M5" s="68">
        <v>4.8499999999999996</v>
      </c>
      <c r="N5" s="68">
        <v>57.82</v>
      </c>
      <c r="O5" s="68">
        <v>89.57</v>
      </c>
      <c r="P5" s="68">
        <v>2</v>
      </c>
      <c r="Q5" s="68">
        <v>7</v>
      </c>
      <c r="R5" s="68">
        <v>0</v>
      </c>
      <c r="S5" s="68">
        <v>5</v>
      </c>
      <c r="T5" s="2" t="s">
        <v>403</v>
      </c>
      <c r="U5" s="123" t="s">
        <v>600</v>
      </c>
      <c r="V5" s="2" t="s">
        <v>136</v>
      </c>
      <c r="W5" s="2" t="s">
        <v>601</v>
      </c>
      <c r="X5" s="124">
        <v>0.375</v>
      </c>
      <c r="Y5" s="124" t="s">
        <v>602</v>
      </c>
      <c r="Z5" s="124"/>
      <c r="AA5" s="124"/>
      <c r="AB5" s="125"/>
      <c r="AC5" s="126" t="s">
        <v>603</v>
      </c>
      <c r="AD5" s="127">
        <v>0.375</v>
      </c>
      <c r="AE5" s="2" t="s">
        <v>604</v>
      </c>
      <c r="AF5" s="128">
        <v>0.25</v>
      </c>
      <c r="AG5" s="128"/>
      <c r="AH5" s="128"/>
      <c r="AI5" s="128"/>
      <c r="AJ5" s="128"/>
      <c r="AK5" s="128"/>
      <c r="AL5" s="128"/>
      <c r="AM5" s="128"/>
      <c r="AN5" s="128"/>
      <c r="AO5" s="128">
        <v>1</v>
      </c>
    </row>
    <row r="6" spans="1:41" s="69" customFormat="1" ht="46.5" customHeight="1" x14ac:dyDescent="0.25">
      <c r="A6" s="153">
        <v>2</v>
      </c>
      <c r="B6" s="121" t="s">
        <v>405</v>
      </c>
      <c r="C6" s="122" t="s">
        <v>406</v>
      </c>
      <c r="D6" s="2" t="s">
        <v>407</v>
      </c>
      <c r="E6" s="2" t="s">
        <v>408</v>
      </c>
      <c r="F6" s="4" t="s">
        <v>30</v>
      </c>
      <c r="G6" s="67">
        <v>41891</v>
      </c>
      <c r="H6" s="67">
        <v>51048</v>
      </c>
      <c r="I6" s="68">
        <v>190.56</v>
      </c>
      <c r="J6" s="68" t="s">
        <v>182</v>
      </c>
      <c r="K6" s="68">
        <v>29</v>
      </c>
      <c r="L6" s="68"/>
      <c r="M6" s="68"/>
      <c r="N6" s="68"/>
      <c r="O6" s="68"/>
      <c r="P6" s="68"/>
      <c r="Q6" s="68"/>
      <c r="R6" s="68"/>
      <c r="S6" s="68">
        <v>5</v>
      </c>
      <c r="T6" s="2" t="s">
        <v>410</v>
      </c>
      <c r="U6" s="123" t="s">
        <v>605</v>
      </c>
      <c r="V6" s="2" t="s">
        <v>136</v>
      </c>
      <c r="W6" s="2" t="s">
        <v>606</v>
      </c>
      <c r="X6" s="124">
        <v>0.3</v>
      </c>
      <c r="Y6" s="129" t="s">
        <v>607</v>
      </c>
      <c r="Z6" s="129"/>
      <c r="AA6" s="129"/>
      <c r="AB6" s="130"/>
      <c r="AC6" s="126" t="s">
        <v>608</v>
      </c>
      <c r="AD6" s="128">
        <v>0.3</v>
      </c>
      <c r="AE6" s="2" t="s">
        <v>609</v>
      </c>
      <c r="AF6" s="128">
        <v>0.3</v>
      </c>
      <c r="AG6" s="131" t="s">
        <v>610</v>
      </c>
      <c r="AH6" s="128">
        <v>0.1</v>
      </c>
      <c r="AI6" s="128"/>
      <c r="AJ6" s="128"/>
      <c r="AK6" s="128"/>
      <c r="AL6" s="128"/>
      <c r="AM6" s="128"/>
      <c r="AN6" s="128"/>
      <c r="AO6" s="128">
        <v>0.99999999999999989</v>
      </c>
    </row>
    <row r="7" spans="1:41" s="69" customFormat="1" ht="46.5" customHeight="1" x14ac:dyDescent="0.25">
      <c r="A7" s="153">
        <v>3</v>
      </c>
      <c r="B7" s="121" t="s">
        <v>411</v>
      </c>
      <c r="C7" s="122" t="s">
        <v>412</v>
      </c>
      <c r="D7" s="2" t="s">
        <v>413</v>
      </c>
      <c r="E7" s="2" t="s">
        <v>414</v>
      </c>
      <c r="F7" s="4" t="s">
        <v>30</v>
      </c>
      <c r="G7" s="67">
        <v>41892</v>
      </c>
      <c r="H7" s="67">
        <v>51049</v>
      </c>
      <c r="I7" s="68">
        <v>146</v>
      </c>
      <c r="J7" s="68" t="s">
        <v>182</v>
      </c>
      <c r="K7" s="68">
        <v>29</v>
      </c>
      <c r="L7" s="68">
        <v>36.76</v>
      </c>
      <c r="M7" s="68">
        <v>2.34</v>
      </c>
      <c r="N7" s="68">
        <v>88.4</v>
      </c>
      <c r="O7" s="68">
        <v>12</v>
      </c>
      <c r="P7" s="68">
        <v>1</v>
      </c>
      <c r="Q7" s="68">
        <v>31</v>
      </c>
      <c r="R7" s="68"/>
      <c r="S7" s="68">
        <v>6</v>
      </c>
      <c r="T7" s="2" t="s">
        <v>416</v>
      </c>
      <c r="U7" s="123" t="s">
        <v>611</v>
      </c>
      <c r="V7" s="2" t="s">
        <v>136</v>
      </c>
      <c r="W7" s="2" t="s">
        <v>606</v>
      </c>
      <c r="X7" s="124">
        <v>0.3</v>
      </c>
      <c r="Y7" s="129" t="s">
        <v>607</v>
      </c>
      <c r="Z7" s="129"/>
      <c r="AA7" s="129"/>
      <c r="AB7" s="130"/>
      <c r="AC7" s="126" t="s">
        <v>608</v>
      </c>
      <c r="AD7" s="128">
        <v>0.3</v>
      </c>
      <c r="AE7" s="2" t="s">
        <v>612</v>
      </c>
      <c r="AF7" s="128">
        <v>0.3</v>
      </c>
      <c r="AG7" s="2" t="s">
        <v>613</v>
      </c>
      <c r="AH7" s="128">
        <v>0.1</v>
      </c>
      <c r="AI7" s="128"/>
      <c r="AJ7" s="128"/>
      <c r="AK7" s="128"/>
      <c r="AL7" s="128"/>
      <c r="AM7" s="128"/>
      <c r="AN7" s="128"/>
      <c r="AO7" s="128">
        <v>0.99999999999999989</v>
      </c>
    </row>
    <row r="8" spans="1:41" s="69" customFormat="1" ht="46.5" customHeight="1" x14ac:dyDescent="0.25">
      <c r="A8" s="153">
        <v>4</v>
      </c>
      <c r="B8" s="121" t="s">
        <v>417</v>
      </c>
      <c r="C8" s="122" t="s">
        <v>418</v>
      </c>
      <c r="D8" s="2" t="s">
        <v>419</v>
      </c>
      <c r="E8" s="2" t="s">
        <v>420</v>
      </c>
      <c r="F8" s="4" t="s">
        <v>29</v>
      </c>
      <c r="G8" s="67">
        <v>41892</v>
      </c>
      <c r="H8" s="67">
        <v>51048</v>
      </c>
      <c r="I8" s="68">
        <v>146</v>
      </c>
      <c r="J8" s="68" t="s">
        <v>182</v>
      </c>
      <c r="K8" s="68">
        <v>29</v>
      </c>
      <c r="L8" s="68"/>
      <c r="M8" s="68">
        <v>28</v>
      </c>
      <c r="N8" s="68">
        <v>0.5</v>
      </c>
      <c r="O8" s="68">
        <v>117.77</v>
      </c>
      <c r="P8" s="68">
        <v>7</v>
      </c>
      <c r="Q8" s="68">
        <v>52</v>
      </c>
      <c r="R8" s="68">
        <v>2</v>
      </c>
      <c r="S8" s="68">
        <v>5</v>
      </c>
      <c r="T8" s="2" t="s">
        <v>422</v>
      </c>
      <c r="U8" s="123" t="s">
        <v>614</v>
      </c>
      <c r="V8" s="2" t="s">
        <v>136</v>
      </c>
      <c r="W8" s="2" t="s">
        <v>606</v>
      </c>
      <c r="X8" s="124">
        <v>0.26</v>
      </c>
      <c r="Y8" s="129" t="s">
        <v>607</v>
      </c>
      <c r="Z8" s="129"/>
      <c r="AA8" s="129"/>
      <c r="AB8" s="130"/>
      <c r="AC8" s="126" t="s">
        <v>608</v>
      </c>
      <c r="AD8" s="128">
        <v>0.26</v>
      </c>
      <c r="AE8" s="2" t="s">
        <v>615</v>
      </c>
      <c r="AF8" s="128">
        <v>0.48</v>
      </c>
      <c r="AG8" s="66"/>
      <c r="AH8" s="66"/>
      <c r="AI8" s="66"/>
      <c r="AJ8" s="66"/>
      <c r="AK8" s="66"/>
      <c r="AL8" s="66"/>
      <c r="AM8" s="66"/>
      <c r="AN8" s="66"/>
      <c r="AO8" s="128">
        <v>1</v>
      </c>
    </row>
    <row r="9" spans="1:41" s="69" customFormat="1" ht="46.5" customHeight="1" x14ac:dyDescent="0.25">
      <c r="A9" s="153">
        <v>5</v>
      </c>
      <c r="B9" s="121" t="s">
        <v>423</v>
      </c>
      <c r="C9" s="122" t="s">
        <v>424</v>
      </c>
      <c r="D9" s="2" t="s">
        <v>181</v>
      </c>
      <c r="E9" s="2" t="s">
        <v>425</v>
      </c>
      <c r="F9" s="4" t="s">
        <v>30</v>
      </c>
      <c r="G9" s="67">
        <v>41893</v>
      </c>
      <c r="H9" s="67">
        <v>51055</v>
      </c>
      <c r="I9" s="68">
        <v>96.5</v>
      </c>
      <c r="J9" s="68" t="s">
        <v>182</v>
      </c>
      <c r="K9" s="68">
        <v>29</v>
      </c>
      <c r="L9" s="68">
        <v>19.11</v>
      </c>
      <c r="M9" s="68"/>
      <c r="N9" s="68">
        <v>54</v>
      </c>
      <c r="O9" s="68"/>
      <c r="P9" s="68"/>
      <c r="Q9" s="68">
        <v>46</v>
      </c>
      <c r="R9" s="68">
        <v>2</v>
      </c>
      <c r="S9" s="68">
        <v>5</v>
      </c>
      <c r="T9" s="2" t="s">
        <v>427</v>
      </c>
      <c r="U9" s="123" t="s">
        <v>616</v>
      </c>
      <c r="V9" s="2" t="s">
        <v>136</v>
      </c>
      <c r="W9" s="2" t="s">
        <v>617</v>
      </c>
      <c r="X9" s="128">
        <v>0.1</v>
      </c>
      <c r="Y9" s="2" t="s">
        <v>618</v>
      </c>
      <c r="Z9" s="2"/>
      <c r="AA9" s="2"/>
      <c r="AB9" s="132"/>
      <c r="AC9" s="133" t="s">
        <v>619</v>
      </c>
      <c r="AD9" s="128">
        <v>0.25</v>
      </c>
      <c r="AE9" s="2" t="s">
        <v>615</v>
      </c>
      <c r="AF9" s="127">
        <v>0.21149999999999999</v>
      </c>
      <c r="AG9" s="2" t="s">
        <v>620</v>
      </c>
      <c r="AH9" s="124">
        <v>0.13500000000000001</v>
      </c>
      <c r="AI9" s="124" t="s">
        <v>621</v>
      </c>
      <c r="AJ9" s="127">
        <v>9.1999999999999998E-2</v>
      </c>
      <c r="AK9" s="127" t="s">
        <v>622</v>
      </c>
      <c r="AL9" s="127">
        <v>0.215</v>
      </c>
      <c r="AM9" s="127"/>
      <c r="AN9" s="127"/>
      <c r="AO9" s="128">
        <v>1.0035000000000001</v>
      </c>
    </row>
    <row r="10" spans="1:41" s="69" customFormat="1" ht="46.5" customHeight="1" x14ac:dyDescent="0.25">
      <c r="A10" s="153">
        <v>6</v>
      </c>
      <c r="B10" s="134" t="s">
        <v>428</v>
      </c>
      <c r="C10" s="122" t="s">
        <v>429</v>
      </c>
      <c r="D10" s="2" t="s">
        <v>174</v>
      </c>
      <c r="E10" s="2" t="s">
        <v>430</v>
      </c>
      <c r="F10" s="4" t="s">
        <v>29</v>
      </c>
      <c r="G10" s="67">
        <v>41897</v>
      </c>
      <c r="H10" s="67">
        <v>51055</v>
      </c>
      <c r="I10" s="68">
        <v>50.1</v>
      </c>
      <c r="J10" s="68" t="s">
        <v>182</v>
      </c>
      <c r="K10" s="68">
        <v>29</v>
      </c>
      <c r="L10" s="68">
        <v>32.1</v>
      </c>
      <c r="M10" s="68"/>
      <c r="N10" s="68"/>
      <c r="O10" s="68"/>
      <c r="P10" s="68"/>
      <c r="Q10" s="68">
        <v>63</v>
      </c>
      <c r="R10" s="68">
        <v>4</v>
      </c>
      <c r="S10" s="68">
        <v>5</v>
      </c>
      <c r="T10" s="2" t="s">
        <v>432</v>
      </c>
      <c r="U10" s="123" t="s">
        <v>623</v>
      </c>
      <c r="V10" s="2" t="s">
        <v>136</v>
      </c>
      <c r="W10" s="2" t="s">
        <v>624</v>
      </c>
      <c r="X10" s="128">
        <v>0.4</v>
      </c>
      <c r="Y10" s="66" t="s">
        <v>625</v>
      </c>
      <c r="Z10" s="66"/>
      <c r="AA10" s="66"/>
      <c r="AB10" s="135"/>
      <c r="AC10" s="126" t="s">
        <v>626</v>
      </c>
      <c r="AD10" s="128">
        <v>0.499</v>
      </c>
      <c r="AE10" s="66" t="s">
        <v>627</v>
      </c>
      <c r="AF10" s="124">
        <v>0.10100000000000001</v>
      </c>
      <c r="AG10" s="66"/>
      <c r="AH10" s="66"/>
      <c r="AI10" s="66"/>
      <c r="AJ10" s="66"/>
      <c r="AK10" s="66"/>
      <c r="AL10" s="66"/>
      <c r="AM10" s="66"/>
      <c r="AN10" s="66"/>
      <c r="AO10" s="128">
        <v>1</v>
      </c>
    </row>
    <row r="11" spans="1:41" s="69" customFormat="1" ht="46.5" customHeight="1" x14ac:dyDescent="0.25">
      <c r="A11" s="153">
        <v>7</v>
      </c>
      <c r="B11" s="134" t="s">
        <v>433</v>
      </c>
      <c r="C11" s="136" t="s">
        <v>434</v>
      </c>
      <c r="D11" s="2" t="s">
        <v>160</v>
      </c>
      <c r="E11" s="2" t="s">
        <v>435</v>
      </c>
      <c r="F11" s="4" t="s">
        <v>29</v>
      </c>
      <c r="G11" s="67">
        <v>41983</v>
      </c>
      <c r="H11" s="67">
        <v>51177</v>
      </c>
      <c r="I11" s="68">
        <v>144</v>
      </c>
      <c r="J11" s="68">
        <v>25</v>
      </c>
      <c r="K11" s="68">
        <v>29</v>
      </c>
      <c r="L11" s="68">
        <v>0</v>
      </c>
      <c r="M11" s="68">
        <v>87</v>
      </c>
      <c r="N11" s="68">
        <v>57</v>
      </c>
      <c r="O11" s="68"/>
      <c r="P11" s="68">
        <v>6</v>
      </c>
      <c r="Q11" s="68">
        <v>34</v>
      </c>
      <c r="R11" s="68"/>
      <c r="S11" s="68">
        <v>4</v>
      </c>
      <c r="T11" s="70" t="s">
        <v>438</v>
      </c>
      <c r="U11" s="137" t="s">
        <v>628</v>
      </c>
      <c r="V11" s="2" t="s">
        <v>136</v>
      </c>
      <c r="W11" s="2" t="s">
        <v>629</v>
      </c>
      <c r="X11" s="124">
        <v>0.39900000000000002</v>
      </c>
      <c r="Y11" s="66" t="s">
        <v>630</v>
      </c>
      <c r="Z11" s="66" t="s">
        <v>631</v>
      </c>
      <c r="AA11" s="138">
        <v>3.9999999999999998E-7</v>
      </c>
      <c r="AB11" s="135" t="s">
        <v>625</v>
      </c>
      <c r="AC11" s="133" t="s">
        <v>632</v>
      </c>
      <c r="AD11" s="128">
        <v>0.6</v>
      </c>
      <c r="AE11" s="66"/>
      <c r="AF11" s="66"/>
      <c r="AG11" s="66"/>
      <c r="AH11" s="66"/>
      <c r="AI11" s="66"/>
      <c r="AJ11" s="66"/>
      <c r="AK11" s="66"/>
      <c r="AL11" s="66"/>
      <c r="AM11" s="66"/>
      <c r="AN11" s="66"/>
      <c r="AO11" s="128">
        <v>0.999</v>
      </c>
    </row>
    <row r="12" spans="1:41" s="69" customFormat="1" ht="46.5" customHeight="1" x14ac:dyDescent="0.25">
      <c r="A12" s="153">
        <v>8</v>
      </c>
      <c r="B12" s="134" t="s">
        <v>439</v>
      </c>
      <c r="C12" s="122" t="s">
        <v>440</v>
      </c>
      <c r="D12" s="2" t="s">
        <v>150</v>
      </c>
      <c r="E12" s="2" t="s">
        <v>441</v>
      </c>
      <c r="F12" s="4" t="s">
        <v>29</v>
      </c>
      <c r="G12" s="67">
        <v>41983</v>
      </c>
      <c r="H12" s="67">
        <v>51141</v>
      </c>
      <c r="I12" s="68">
        <v>145</v>
      </c>
      <c r="J12" s="68" t="s">
        <v>182</v>
      </c>
      <c r="K12" s="68">
        <v>29</v>
      </c>
      <c r="L12" s="68"/>
      <c r="M12" s="68">
        <v>62.8</v>
      </c>
      <c r="N12" s="68"/>
      <c r="O12" s="68">
        <v>82</v>
      </c>
      <c r="P12" s="68">
        <v>2</v>
      </c>
      <c r="Q12" s="68">
        <v>30</v>
      </c>
      <c r="R12" s="68"/>
      <c r="S12" s="68">
        <v>2</v>
      </c>
      <c r="T12" s="2" t="s">
        <v>443</v>
      </c>
      <c r="U12" s="123" t="s">
        <v>633</v>
      </c>
      <c r="V12" s="2" t="s">
        <v>136</v>
      </c>
      <c r="W12" s="2" t="s">
        <v>634</v>
      </c>
      <c r="X12" s="124">
        <v>5.0000000000000001E-3</v>
      </c>
      <c r="Y12" s="66" t="s">
        <v>625</v>
      </c>
      <c r="Z12" s="66"/>
      <c r="AA12" s="66"/>
      <c r="AB12" s="135"/>
      <c r="AC12" s="133" t="s">
        <v>635</v>
      </c>
      <c r="AD12" s="128">
        <v>0.25</v>
      </c>
      <c r="AE12" s="66" t="s">
        <v>636</v>
      </c>
      <c r="AF12" s="124">
        <v>0.21840000000000001</v>
      </c>
      <c r="AG12" s="66" t="s">
        <v>637</v>
      </c>
      <c r="AH12" s="124">
        <v>0.21590000000000001</v>
      </c>
      <c r="AI12" s="66" t="s">
        <v>638</v>
      </c>
      <c r="AJ12" s="124">
        <v>0.13500000000000001</v>
      </c>
      <c r="AK12" s="124" t="s">
        <v>639</v>
      </c>
      <c r="AL12" s="124">
        <v>0.13250000000000001</v>
      </c>
      <c r="AM12" s="124" t="s">
        <v>640</v>
      </c>
      <c r="AN12" s="124">
        <v>4.3200000000000002E-2</v>
      </c>
      <c r="AO12" s="128">
        <v>1</v>
      </c>
    </row>
    <row r="13" spans="1:41" s="69" customFormat="1" ht="46.5" customHeight="1" x14ac:dyDescent="0.25">
      <c r="A13" s="153">
        <v>9</v>
      </c>
      <c r="B13" s="134" t="s">
        <v>444</v>
      </c>
      <c r="C13" s="5" t="s">
        <v>445</v>
      </c>
      <c r="D13" s="2" t="s">
        <v>147</v>
      </c>
      <c r="E13" s="70" t="s">
        <v>446</v>
      </c>
      <c r="F13" s="4" t="s">
        <v>447</v>
      </c>
      <c r="G13" s="67">
        <v>42026</v>
      </c>
      <c r="H13" s="67">
        <v>51182</v>
      </c>
      <c r="I13" s="68">
        <v>31.8</v>
      </c>
      <c r="J13" s="68" t="s">
        <v>182</v>
      </c>
      <c r="K13" s="68">
        <v>29</v>
      </c>
      <c r="L13" s="68">
        <v>3.92</v>
      </c>
      <c r="M13" s="68">
        <v>28.2</v>
      </c>
      <c r="N13" s="68"/>
      <c r="O13" s="68"/>
      <c r="P13" s="68"/>
      <c r="Q13" s="68">
        <v>45</v>
      </c>
      <c r="R13" s="68">
        <v>5</v>
      </c>
      <c r="S13" s="68">
        <v>5</v>
      </c>
      <c r="T13" s="3" t="s">
        <v>449</v>
      </c>
      <c r="U13" s="139" t="s">
        <v>641</v>
      </c>
      <c r="V13" s="2" t="s">
        <v>136</v>
      </c>
      <c r="W13" s="2"/>
      <c r="X13" s="66"/>
      <c r="Y13" s="66"/>
      <c r="Z13" s="66"/>
      <c r="AA13" s="66"/>
      <c r="AB13" s="135"/>
      <c r="AC13" s="133" t="s">
        <v>642</v>
      </c>
      <c r="AD13" s="128">
        <v>0.25</v>
      </c>
      <c r="AE13" s="66" t="s">
        <v>643</v>
      </c>
      <c r="AF13" s="128">
        <v>0.75</v>
      </c>
      <c r="AG13" s="66"/>
      <c r="AH13" s="66"/>
      <c r="AI13" s="66"/>
      <c r="AJ13" s="66"/>
      <c r="AK13" s="66"/>
      <c r="AL13" s="66"/>
      <c r="AM13" s="66"/>
      <c r="AN13" s="66"/>
      <c r="AO13" s="128">
        <v>1</v>
      </c>
    </row>
    <row r="14" spans="1:41" s="69" customFormat="1" ht="46.5" customHeight="1" x14ac:dyDescent="0.25">
      <c r="A14" s="153">
        <v>10</v>
      </c>
      <c r="B14" s="134" t="s">
        <v>450</v>
      </c>
      <c r="C14" s="136" t="s">
        <v>451</v>
      </c>
      <c r="D14" s="2" t="s">
        <v>143</v>
      </c>
      <c r="E14" s="2" t="s">
        <v>452</v>
      </c>
      <c r="F14" s="4" t="s">
        <v>29</v>
      </c>
      <c r="G14" s="67">
        <v>42047</v>
      </c>
      <c r="H14" s="67">
        <v>42109</v>
      </c>
      <c r="I14" s="68">
        <v>180</v>
      </c>
      <c r="J14" s="68">
        <v>28</v>
      </c>
      <c r="K14" s="68">
        <v>29</v>
      </c>
      <c r="L14" s="68"/>
      <c r="M14" s="68">
        <v>14.85</v>
      </c>
      <c r="N14" s="68">
        <v>2.9</v>
      </c>
      <c r="O14" s="68"/>
      <c r="P14" s="68"/>
      <c r="Q14" s="68">
        <v>66</v>
      </c>
      <c r="R14" s="68">
        <v>5</v>
      </c>
      <c r="S14" s="68">
        <v>3</v>
      </c>
      <c r="T14" s="70" t="s">
        <v>455</v>
      </c>
      <c r="U14" s="137" t="s">
        <v>644</v>
      </c>
      <c r="V14" s="2" t="s">
        <v>136</v>
      </c>
      <c r="W14" s="2"/>
      <c r="X14" s="66"/>
      <c r="Y14" s="66"/>
      <c r="Z14" s="66"/>
      <c r="AA14" s="66"/>
      <c r="AB14" s="135"/>
      <c r="AC14" s="133" t="s">
        <v>645</v>
      </c>
      <c r="AD14" s="128">
        <v>0.28999999999999998</v>
      </c>
      <c r="AE14" s="66" t="s">
        <v>646</v>
      </c>
      <c r="AF14" s="128">
        <v>0.28999999999999998</v>
      </c>
      <c r="AG14" s="66" t="s">
        <v>647</v>
      </c>
      <c r="AH14" s="128">
        <v>0.15</v>
      </c>
      <c r="AI14" s="66" t="s">
        <v>648</v>
      </c>
      <c r="AJ14" s="128">
        <v>0.14000000000000001</v>
      </c>
      <c r="AK14" s="66" t="s">
        <v>649</v>
      </c>
      <c r="AL14" s="128">
        <v>0.13</v>
      </c>
      <c r="AM14" s="66"/>
      <c r="AN14" s="66"/>
      <c r="AO14" s="128">
        <v>1</v>
      </c>
    </row>
    <row r="15" spans="1:41" s="69" customFormat="1" ht="46.5" customHeight="1" x14ac:dyDescent="0.25">
      <c r="A15" s="154">
        <v>11</v>
      </c>
      <c r="B15" s="151" t="s">
        <v>456</v>
      </c>
      <c r="C15" s="151" t="s">
        <v>457</v>
      </c>
      <c r="D15" s="6" t="s">
        <v>133</v>
      </c>
      <c r="E15" s="6" t="s">
        <v>458</v>
      </c>
      <c r="F15" s="4"/>
      <c r="G15" s="67">
        <v>42129</v>
      </c>
      <c r="H15" s="67">
        <v>10927</v>
      </c>
      <c r="I15" s="68">
        <v>354</v>
      </c>
      <c r="J15" s="68" t="s">
        <v>224</v>
      </c>
      <c r="K15" s="68">
        <v>36</v>
      </c>
      <c r="L15" s="68"/>
      <c r="M15" s="68"/>
      <c r="N15" s="68"/>
      <c r="O15" s="68"/>
      <c r="P15" s="68"/>
      <c r="Q15" s="68"/>
      <c r="R15" s="68"/>
      <c r="S15" s="68">
        <v>11</v>
      </c>
      <c r="T15" s="6" t="s">
        <v>650</v>
      </c>
      <c r="U15" s="140" t="s">
        <v>651</v>
      </c>
      <c r="V15" s="2" t="s">
        <v>136</v>
      </c>
      <c r="W15" s="2"/>
      <c r="X15" s="66"/>
      <c r="Y15" s="66"/>
      <c r="Z15" s="66"/>
      <c r="AA15" s="66"/>
      <c r="AB15" s="135"/>
      <c r="AC15" s="133" t="s">
        <v>652</v>
      </c>
      <c r="AD15" s="124">
        <v>0.51</v>
      </c>
      <c r="AE15" s="66" t="s">
        <v>653</v>
      </c>
      <c r="AF15" s="128">
        <v>0.3</v>
      </c>
      <c r="AG15" s="2" t="s">
        <v>654</v>
      </c>
      <c r="AH15" s="128">
        <v>0.11</v>
      </c>
      <c r="AI15" s="66" t="s">
        <v>655</v>
      </c>
      <c r="AJ15" s="128">
        <v>0.08</v>
      </c>
      <c r="AK15" s="66"/>
      <c r="AL15" s="66"/>
      <c r="AM15" s="66"/>
      <c r="AN15" s="66"/>
      <c r="AO15" s="128">
        <v>1</v>
      </c>
    </row>
    <row r="16" spans="1:41" s="69" customFormat="1" ht="46.5" customHeight="1" x14ac:dyDescent="0.25">
      <c r="A16" s="155"/>
      <c r="B16" s="152"/>
      <c r="C16" s="152"/>
      <c r="D16" s="72"/>
      <c r="E16" s="72"/>
      <c r="F16" s="4" t="s">
        <v>29</v>
      </c>
      <c r="G16" s="67">
        <v>42164</v>
      </c>
      <c r="H16" s="67">
        <v>53091</v>
      </c>
      <c r="I16" s="68">
        <v>354</v>
      </c>
      <c r="J16" s="68">
        <v>30</v>
      </c>
      <c r="K16" s="68">
        <v>36</v>
      </c>
      <c r="L16" s="68">
        <v>46</v>
      </c>
      <c r="M16" s="68"/>
      <c r="N16" s="68"/>
      <c r="O16" s="68"/>
      <c r="P16" s="68"/>
      <c r="Q16" s="68">
        <v>23</v>
      </c>
      <c r="R16" s="68"/>
      <c r="S16" s="68">
        <v>7</v>
      </c>
      <c r="T16" s="72"/>
      <c r="U16" s="140"/>
      <c r="V16" s="2"/>
      <c r="W16" s="2"/>
      <c r="X16" s="66"/>
      <c r="Y16" s="66"/>
      <c r="Z16" s="66"/>
      <c r="AA16" s="66"/>
      <c r="AB16" s="135"/>
      <c r="AC16" s="141"/>
      <c r="AD16" s="142"/>
      <c r="AE16" s="143"/>
      <c r="AF16" s="144"/>
      <c r="AG16" s="145"/>
      <c r="AH16" s="144"/>
      <c r="AI16" s="143"/>
      <c r="AJ16" s="144"/>
      <c r="AK16" s="143"/>
      <c r="AL16" s="143"/>
      <c r="AM16" s="143"/>
      <c r="AN16" s="143"/>
      <c r="AO16" s="128">
        <v>0</v>
      </c>
    </row>
    <row r="17" spans="1:41" s="69" customFormat="1" ht="46.5" customHeight="1" x14ac:dyDescent="0.25">
      <c r="A17" s="153">
        <v>12</v>
      </c>
      <c r="B17" s="122" t="s">
        <v>460</v>
      </c>
      <c r="C17" s="122" t="s">
        <v>461</v>
      </c>
      <c r="D17" s="2" t="s">
        <v>462</v>
      </c>
      <c r="E17" s="2" t="s">
        <v>463</v>
      </c>
      <c r="F17" s="4" t="s">
        <v>29</v>
      </c>
      <c r="G17" s="73">
        <v>42164</v>
      </c>
      <c r="H17" s="67">
        <v>56422</v>
      </c>
      <c r="I17" s="74">
        <v>173.46</v>
      </c>
      <c r="J17" s="68">
        <v>39</v>
      </c>
      <c r="K17" s="68">
        <v>46.7</v>
      </c>
      <c r="L17" s="68">
        <v>22.48</v>
      </c>
      <c r="M17" s="68"/>
      <c r="N17" s="68"/>
      <c r="O17" s="68"/>
      <c r="P17" s="68"/>
      <c r="Q17" s="68">
        <v>20</v>
      </c>
      <c r="R17" s="68"/>
      <c r="S17" s="74">
        <v>7</v>
      </c>
      <c r="T17" s="2" t="s">
        <v>465</v>
      </c>
      <c r="U17" s="140" t="s">
        <v>656</v>
      </c>
      <c r="V17" s="2" t="s">
        <v>136</v>
      </c>
      <c r="W17" s="2"/>
      <c r="X17" s="66"/>
      <c r="Y17" s="66"/>
      <c r="Z17" s="66"/>
      <c r="AA17" s="66"/>
      <c r="AB17" s="135"/>
      <c r="AC17" s="133" t="s">
        <v>657</v>
      </c>
      <c r="AD17" s="128">
        <v>0.75</v>
      </c>
      <c r="AE17" s="66" t="s">
        <v>658</v>
      </c>
      <c r="AF17" s="128">
        <v>0.25</v>
      </c>
      <c r="AG17" s="66"/>
      <c r="AH17" s="66"/>
      <c r="AI17" s="66"/>
      <c r="AJ17" s="66"/>
      <c r="AK17" s="66"/>
      <c r="AL17" s="66"/>
      <c r="AM17" s="66"/>
      <c r="AN17" s="66"/>
      <c r="AO17" s="128">
        <v>1</v>
      </c>
    </row>
    <row r="18" spans="1:41" s="69" customFormat="1" ht="46.5" customHeight="1" x14ac:dyDescent="0.25">
      <c r="A18" s="156">
        <v>13</v>
      </c>
      <c r="B18" s="2" t="s">
        <v>466</v>
      </c>
      <c r="C18" s="2" t="s">
        <v>467</v>
      </c>
      <c r="D18" s="2" t="s">
        <v>468</v>
      </c>
      <c r="E18" s="2" t="s">
        <v>469</v>
      </c>
      <c r="F18" s="4" t="s">
        <v>470</v>
      </c>
      <c r="G18" s="73">
        <v>42185</v>
      </c>
      <c r="H18" s="67">
        <v>12388</v>
      </c>
      <c r="I18" s="74">
        <v>350.3</v>
      </c>
      <c r="J18" s="68">
        <v>34</v>
      </c>
      <c r="K18" s="68">
        <v>40.9</v>
      </c>
      <c r="L18" s="68"/>
      <c r="M18" s="68"/>
      <c r="N18" s="68"/>
      <c r="O18" s="68"/>
      <c r="P18" s="68"/>
      <c r="Q18" s="68"/>
      <c r="R18" s="68"/>
      <c r="S18" s="68"/>
      <c r="T18" s="2" t="s">
        <v>472</v>
      </c>
      <c r="U18" s="123" t="s">
        <v>659</v>
      </c>
      <c r="V18" s="2" t="s">
        <v>136</v>
      </c>
      <c r="W18" s="2"/>
      <c r="X18" s="66"/>
      <c r="Y18" s="66"/>
      <c r="Z18" s="66"/>
      <c r="AA18" s="66"/>
      <c r="AB18" s="135"/>
      <c r="AC18" s="126" t="s">
        <v>654</v>
      </c>
      <c r="AD18" s="128">
        <v>1</v>
      </c>
      <c r="AE18" s="66"/>
      <c r="AF18" s="66"/>
      <c r="AG18" s="66"/>
      <c r="AH18" s="66"/>
      <c r="AI18" s="66"/>
      <c r="AJ18" s="66"/>
      <c r="AK18" s="66"/>
      <c r="AL18" s="66"/>
      <c r="AM18" s="66"/>
      <c r="AN18" s="66"/>
      <c r="AO18" s="128">
        <v>1</v>
      </c>
    </row>
    <row r="19" spans="1:41" s="69" customFormat="1" ht="46.5" customHeight="1" x14ac:dyDescent="0.25">
      <c r="A19" s="156">
        <v>14</v>
      </c>
      <c r="B19" s="2" t="s">
        <v>473</v>
      </c>
      <c r="C19" s="2" t="s">
        <v>474</v>
      </c>
      <c r="D19" s="2" t="s">
        <v>475</v>
      </c>
      <c r="E19" s="2" t="s">
        <v>476</v>
      </c>
      <c r="F19" s="4" t="s">
        <v>30</v>
      </c>
      <c r="G19" s="73">
        <v>42188</v>
      </c>
      <c r="H19" s="66">
        <v>49868</v>
      </c>
      <c r="I19" s="74">
        <v>202.56</v>
      </c>
      <c r="J19" s="68">
        <v>21</v>
      </c>
      <c r="K19" s="68">
        <v>25</v>
      </c>
      <c r="L19" s="68"/>
      <c r="M19" s="68">
        <v>6.37</v>
      </c>
      <c r="N19" s="68">
        <v>2.15</v>
      </c>
      <c r="O19" s="68">
        <v>196.19</v>
      </c>
      <c r="P19" s="68"/>
      <c r="Q19" s="68"/>
      <c r="R19" s="68"/>
      <c r="S19" s="68">
        <v>3</v>
      </c>
      <c r="T19" s="2" t="s">
        <v>478</v>
      </c>
      <c r="U19" s="146" t="s">
        <v>660</v>
      </c>
      <c r="V19" s="2" t="s">
        <v>136</v>
      </c>
      <c r="W19" s="2"/>
      <c r="X19" s="66"/>
      <c r="Y19" s="66"/>
      <c r="Z19" s="66"/>
      <c r="AA19" s="66"/>
      <c r="AB19" s="135"/>
      <c r="AC19" s="133" t="s">
        <v>661</v>
      </c>
      <c r="AD19" s="128">
        <v>1</v>
      </c>
      <c r="AE19" s="66"/>
      <c r="AF19" s="66"/>
      <c r="AG19" s="66"/>
      <c r="AH19" s="66"/>
      <c r="AI19" s="66"/>
      <c r="AJ19" s="66"/>
      <c r="AK19" s="66"/>
      <c r="AL19" s="66"/>
      <c r="AM19" s="66"/>
      <c r="AN19" s="66"/>
      <c r="AO19" s="128">
        <v>1</v>
      </c>
    </row>
    <row r="20" spans="1:41" s="69" customFormat="1" ht="46.5" customHeight="1" x14ac:dyDescent="0.25">
      <c r="A20" s="156">
        <v>15</v>
      </c>
      <c r="B20" s="2" t="s">
        <v>479</v>
      </c>
      <c r="C20" s="2" t="s">
        <v>480</v>
      </c>
      <c r="D20" s="2" t="s">
        <v>481</v>
      </c>
      <c r="E20" s="2" t="s">
        <v>482</v>
      </c>
      <c r="F20" s="4" t="s">
        <v>29</v>
      </c>
      <c r="G20" s="73">
        <v>42192</v>
      </c>
      <c r="H20" s="67">
        <v>54625</v>
      </c>
      <c r="I20" s="74">
        <v>256</v>
      </c>
      <c r="J20" s="68">
        <v>34</v>
      </c>
      <c r="K20" s="68">
        <v>40.1</v>
      </c>
      <c r="L20" s="68"/>
      <c r="M20" s="68"/>
      <c r="N20" s="68">
        <v>201.4</v>
      </c>
      <c r="O20" s="68">
        <v>54.6</v>
      </c>
      <c r="P20" s="68"/>
      <c r="Q20" s="68">
        <v>4</v>
      </c>
      <c r="R20" s="68"/>
      <c r="S20" s="68">
        <v>5</v>
      </c>
      <c r="T20" s="2" t="s">
        <v>484</v>
      </c>
      <c r="U20" s="123" t="s">
        <v>662</v>
      </c>
      <c r="V20" s="2" t="s">
        <v>136</v>
      </c>
      <c r="W20" s="2" t="s">
        <v>663</v>
      </c>
      <c r="X20" s="124">
        <v>0.34570000000000001</v>
      </c>
      <c r="Y20" s="66" t="s">
        <v>618</v>
      </c>
      <c r="Z20" s="66"/>
      <c r="AA20" s="66"/>
      <c r="AB20" s="135"/>
      <c r="AC20" s="133" t="s">
        <v>664</v>
      </c>
      <c r="AD20" s="124">
        <v>0.1108</v>
      </c>
      <c r="AE20" s="66" t="s">
        <v>665</v>
      </c>
      <c r="AF20" s="124">
        <v>0.29349999999999998</v>
      </c>
      <c r="AG20" s="2" t="s">
        <v>666</v>
      </c>
      <c r="AH20" s="128">
        <v>0.25</v>
      </c>
      <c r="AI20" s="66"/>
      <c r="AJ20" s="66"/>
      <c r="AK20" s="66"/>
      <c r="AL20" s="66"/>
      <c r="AM20" s="66"/>
      <c r="AN20" s="66"/>
      <c r="AO20" s="128">
        <v>1</v>
      </c>
    </row>
    <row r="21" spans="1:41" s="69" customFormat="1" ht="46.5" customHeight="1" x14ac:dyDescent="0.25">
      <c r="A21" s="156">
        <v>16</v>
      </c>
      <c r="B21" s="2" t="s">
        <v>485</v>
      </c>
      <c r="C21" s="2" t="s">
        <v>486</v>
      </c>
      <c r="D21" s="2" t="s">
        <v>487</v>
      </c>
      <c r="E21" s="2" t="s">
        <v>488</v>
      </c>
      <c r="F21" s="4" t="s">
        <v>29</v>
      </c>
      <c r="G21" s="73">
        <v>42195</v>
      </c>
      <c r="H21" s="67">
        <v>51345</v>
      </c>
      <c r="I21" s="74">
        <v>137.1</v>
      </c>
      <c r="J21" s="68">
        <v>25</v>
      </c>
      <c r="K21" s="68">
        <v>29</v>
      </c>
      <c r="L21" s="68"/>
      <c r="M21" s="68"/>
      <c r="N21" s="68">
        <v>137.06</v>
      </c>
      <c r="O21" s="68"/>
      <c r="P21" s="68"/>
      <c r="Q21" s="68">
        <v>4</v>
      </c>
      <c r="R21" s="68"/>
      <c r="S21" s="68">
        <v>4</v>
      </c>
      <c r="T21" s="2" t="s">
        <v>490</v>
      </c>
      <c r="U21" s="146" t="s">
        <v>667</v>
      </c>
      <c r="V21" s="2" t="s">
        <v>136</v>
      </c>
      <c r="W21" s="2" t="s">
        <v>668</v>
      </c>
      <c r="X21" s="124">
        <v>0.24990000000000001</v>
      </c>
      <c r="Y21" s="66" t="s">
        <v>625</v>
      </c>
      <c r="Z21" s="128"/>
      <c r="AA21" s="66"/>
      <c r="AB21" s="135"/>
      <c r="AC21" s="133" t="s">
        <v>669</v>
      </c>
      <c r="AD21" s="128">
        <v>0.5</v>
      </c>
      <c r="AE21" s="66" t="s">
        <v>670</v>
      </c>
      <c r="AF21" s="128">
        <v>0.25009999999999999</v>
      </c>
      <c r="AG21" s="66"/>
      <c r="AH21" s="66"/>
      <c r="AI21" s="66"/>
      <c r="AJ21" s="66"/>
      <c r="AK21" s="66"/>
      <c r="AL21" s="66"/>
      <c r="AM21" s="66"/>
      <c r="AN21" s="66"/>
      <c r="AO21" s="128">
        <v>1</v>
      </c>
    </row>
    <row r="22" spans="1:41" s="69" customFormat="1" ht="46.5" customHeight="1" x14ac:dyDescent="0.25">
      <c r="A22" s="156">
        <v>17</v>
      </c>
      <c r="B22" s="2" t="s">
        <v>491</v>
      </c>
      <c r="C22" s="2" t="s">
        <v>492</v>
      </c>
      <c r="D22" s="2" t="s">
        <v>493</v>
      </c>
      <c r="E22" s="2" t="s">
        <v>494</v>
      </c>
      <c r="F22" s="4" t="s">
        <v>29</v>
      </c>
      <c r="G22" s="73">
        <v>42208</v>
      </c>
      <c r="H22" s="67">
        <v>51356</v>
      </c>
      <c r="I22" s="74">
        <v>266</v>
      </c>
      <c r="J22" s="68">
        <v>25</v>
      </c>
      <c r="K22" s="68">
        <v>29</v>
      </c>
      <c r="L22" s="68"/>
      <c r="M22" s="68">
        <v>42</v>
      </c>
      <c r="N22" s="68"/>
      <c r="O22" s="68"/>
      <c r="P22" s="68"/>
      <c r="Q22" s="68"/>
      <c r="R22" s="68"/>
      <c r="S22" s="68">
        <v>6</v>
      </c>
      <c r="T22" s="2" t="s">
        <v>496</v>
      </c>
      <c r="U22" s="146" t="s">
        <v>671</v>
      </c>
      <c r="V22" s="2" t="s">
        <v>136</v>
      </c>
      <c r="W22" s="2"/>
      <c r="X22" s="66"/>
      <c r="Y22" s="66"/>
      <c r="Z22" s="66"/>
      <c r="AA22" s="66"/>
      <c r="AB22" s="135"/>
      <c r="AC22" s="133" t="s">
        <v>672</v>
      </c>
      <c r="AD22" s="128">
        <v>0.6</v>
      </c>
      <c r="AE22" s="66" t="s">
        <v>673</v>
      </c>
      <c r="AF22" s="124">
        <v>0.4</v>
      </c>
      <c r="AG22" s="66"/>
      <c r="AH22" s="66"/>
      <c r="AI22" s="66"/>
      <c r="AJ22" s="66"/>
      <c r="AK22" s="66"/>
      <c r="AL22" s="66"/>
      <c r="AM22" s="66"/>
      <c r="AN22" s="66"/>
      <c r="AO22" s="128">
        <v>1</v>
      </c>
    </row>
    <row r="23" spans="1:41" s="69" customFormat="1" ht="46.5" customHeight="1" x14ac:dyDescent="0.25">
      <c r="A23" s="156">
        <v>18</v>
      </c>
      <c r="B23" s="2" t="s">
        <v>497</v>
      </c>
      <c r="C23" s="2" t="s">
        <v>498</v>
      </c>
      <c r="D23" s="2" t="s">
        <v>499</v>
      </c>
      <c r="E23" s="2" t="s">
        <v>500</v>
      </c>
      <c r="F23" s="4" t="s">
        <v>29</v>
      </c>
      <c r="G23" s="73">
        <v>42227</v>
      </c>
      <c r="H23" s="67">
        <v>51371</v>
      </c>
      <c r="I23" s="74">
        <v>77</v>
      </c>
      <c r="J23" s="68">
        <v>25</v>
      </c>
      <c r="K23" s="68">
        <v>29</v>
      </c>
      <c r="L23" s="68">
        <v>13.65</v>
      </c>
      <c r="M23" s="68">
        <v>64.319999999999993</v>
      </c>
      <c r="N23" s="68">
        <v>33.35</v>
      </c>
      <c r="O23" s="68">
        <v>18.440000000000001</v>
      </c>
      <c r="P23" s="68">
        <v>1</v>
      </c>
      <c r="Q23" s="68">
        <v>34</v>
      </c>
      <c r="R23" s="68"/>
      <c r="S23" s="68">
        <v>4</v>
      </c>
      <c r="T23" s="2" t="s">
        <v>502</v>
      </c>
      <c r="U23" s="146" t="s">
        <v>674</v>
      </c>
      <c r="V23" s="2" t="s">
        <v>136</v>
      </c>
      <c r="W23" s="2" t="s">
        <v>675</v>
      </c>
      <c r="X23" s="128">
        <v>0.25</v>
      </c>
      <c r="Y23" s="66" t="s">
        <v>676</v>
      </c>
      <c r="Z23" s="66"/>
      <c r="AA23" s="66"/>
      <c r="AB23" s="135"/>
      <c r="AC23" s="126" t="s">
        <v>677</v>
      </c>
      <c r="AD23" s="128">
        <v>0.35</v>
      </c>
      <c r="AE23" s="66" t="s">
        <v>678</v>
      </c>
      <c r="AF23" s="128">
        <v>0.35</v>
      </c>
      <c r="AG23" s="66" t="s">
        <v>679</v>
      </c>
      <c r="AH23" s="128">
        <v>0.05</v>
      </c>
      <c r="AI23" s="66"/>
      <c r="AJ23" s="66"/>
      <c r="AK23" s="66"/>
      <c r="AL23" s="66"/>
      <c r="AM23" s="66"/>
      <c r="AN23" s="66"/>
      <c r="AO23" s="128">
        <v>1</v>
      </c>
    </row>
    <row r="24" spans="1:41" s="69" customFormat="1" ht="46.5" customHeight="1" x14ac:dyDescent="0.25">
      <c r="A24" s="156">
        <v>19</v>
      </c>
      <c r="B24" s="2" t="s">
        <v>503</v>
      </c>
      <c r="C24" s="2" t="s">
        <v>504</v>
      </c>
      <c r="D24" s="2" t="s">
        <v>505</v>
      </c>
      <c r="E24" s="2" t="s">
        <v>506</v>
      </c>
      <c r="F24" s="4" t="s">
        <v>507</v>
      </c>
      <c r="G24" s="73">
        <v>42234</v>
      </c>
      <c r="H24" s="67">
        <v>51371</v>
      </c>
      <c r="I24" s="74">
        <v>456</v>
      </c>
      <c r="J24" s="68">
        <v>25</v>
      </c>
      <c r="K24" s="68">
        <v>29</v>
      </c>
      <c r="L24" s="68">
        <v>21.9</v>
      </c>
      <c r="M24" s="68">
        <v>32.299999999999997</v>
      </c>
      <c r="N24" s="68">
        <v>329.32</v>
      </c>
      <c r="O24" s="68">
        <v>18.2</v>
      </c>
      <c r="P24" s="68">
        <v>22</v>
      </c>
      <c r="Q24" s="68"/>
      <c r="R24" s="68"/>
      <c r="S24" s="68">
        <v>7</v>
      </c>
      <c r="T24" s="2" t="s">
        <v>509</v>
      </c>
      <c r="U24" s="146" t="s">
        <v>680</v>
      </c>
      <c r="V24" s="2" t="s">
        <v>136</v>
      </c>
      <c r="W24" s="2"/>
      <c r="X24" s="128"/>
      <c r="Y24" s="66"/>
      <c r="Z24" s="66"/>
      <c r="AA24" s="66"/>
      <c r="AB24" s="135"/>
      <c r="AC24" s="126" t="s">
        <v>681</v>
      </c>
      <c r="AD24" s="124">
        <v>0.3</v>
      </c>
      <c r="AE24" s="2" t="s">
        <v>682</v>
      </c>
      <c r="AF24" s="128">
        <v>0.6</v>
      </c>
      <c r="AG24" s="2" t="s">
        <v>683</v>
      </c>
      <c r="AH24" s="128">
        <v>0.1</v>
      </c>
      <c r="AI24" s="66"/>
      <c r="AJ24" s="147"/>
      <c r="AK24" s="66"/>
      <c r="AL24" s="128"/>
      <c r="AM24" s="66"/>
      <c r="AN24" s="66"/>
      <c r="AO24" s="128">
        <v>0.99999999999999989</v>
      </c>
    </row>
    <row r="25" spans="1:41" s="69" customFormat="1" ht="46.5" customHeight="1" x14ac:dyDescent="0.25">
      <c r="A25" s="156">
        <v>20</v>
      </c>
      <c r="B25" s="2" t="s">
        <v>510</v>
      </c>
      <c r="C25" s="2" t="s">
        <v>511</v>
      </c>
      <c r="D25" s="2" t="s">
        <v>512</v>
      </c>
      <c r="E25" s="2" t="s">
        <v>513</v>
      </c>
      <c r="F25" s="4" t="s">
        <v>29</v>
      </c>
      <c r="G25" s="73">
        <v>42237</v>
      </c>
      <c r="H25" s="67">
        <v>51391</v>
      </c>
      <c r="I25" s="74">
        <v>151.6</v>
      </c>
      <c r="J25" s="68">
        <v>25</v>
      </c>
      <c r="K25" s="68">
        <v>29</v>
      </c>
      <c r="L25" s="68">
        <v>57.42</v>
      </c>
      <c r="M25" s="68">
        <v>19.04</v>
      </c>
      <c r="N25" s="68">
        <v>10.37</v>
      </c>
      <c r="O25" s="68">
        <v>36.369999999999997</v>
      </c>
      <c r="P25" s="68"/>
      <c r="Q25" s="68">
        <v>18</v>
      </c>
      <c r="R25" s="68">
        <v>2</v>
      </c>
      <c r="S25" s="68">
        <v>9</v>
      </c>
      <c r="T25" s="2" t="s">
        <v>515</v>
      </c>
      <c r="U25" s="146" t="s">
        <v>684</v>
      </c>
      <c r="V25" s="2" t="s">
        <v>136</v>
      </c>
      <c r="W25" s="2"/>
      <c r="X25" s="128"/>
      <c r="Y25" s="66"/>
      <c r="Z25" s="66"/>
      <c r="AA25" s="66"/>
      <c r="AB25" s="135"/>
      <c r="AC25" s="133" t="s">
        <v>685</v>
      </c>
      <c r="AD25" s="128">
        <v>0.3</v>
      </c>
      <c r="AE25" s="66" t="s">
        <v>686</v>
      </c>
      <c r="AF25" s="128">
        <v>0.3</v>
      </c>
      <c r="AG25" s="2" t="s">
        <v>687</v>
      </c>
      <c r="AH25" s="128">
        <v>0.4</v>
      </c>
      <c r="AI25" s="66" t="s">
        <v>625</v>
      </c>
      <c r="AJ25" s="66"/>
      <c r="AK25" s="66"/>
      <c r="AL25" s="66"/>
      <c r="AM25" s="66"/>
      <c r="AN25" s="66"/>
      <c r="AO25" s="128">
        <v>1</v>
      </c>
    </row>
    <row r="26" spans="1:41" s="69" customFormat="1" ht="46.5" customHeight="1" x14ac:dyDescent="0.25">
      <c r="A26" s="156">
        <v>21</v>
      </c>
      <c r="B26" s="2" t="s">
        <v>516</v>
      </c>
      <c r="C26" s="2" t="s">
        <v>517</v>
      </c>
      <c r="D26" s="2" t="s">
        <v>518</v>
      </c>
      <c r="E26" s="2" t="s">
        <v>519</v>
      </c>
      <c r="F26" s="4" t="s">
        <v>29</v>
      </c>
      <c r="G26" s="73">
        <v>42250</v>
      </c>
      <c r="H26" s="67">
        <v>51394</v>
      </c>
      <c r="I26" s="74">
        <v>181</v>
      </c>
      <c r="J26" s="68">
        <v>25</v>
      </c>
      <c r="K26" s="68">
        <v>29</v>
      </c>
      <c r="L26" s="68">
        <v>38</v>
      </c>
      <c r="M26" s="68"/>
      <c r="N26" s="68">
        <v>74.8</v>
      </c>
      <c r="O26" s="68">
        <v>33</v>
      </c>
      <c r="P26" s="68"/>
      <c r="Q26" s="68">
        <v>43</v>
      </c>
      <c r="R26" s="68">
        <v>1</v>
      </c>
      <c r="S26" s="68">
        <v>6</v>
      </c>
      <c r="T26" s="2" t="s">
        <v>521</v>
      </c>
      <c r="U26" s="146" t="s">
        <v>688</v>
      </c>
      <c r="V26" s="2" t="s">
        <v>136</v>
      </c>
      <c r="W26" s="2"/>
      <c r="X26" s="124"/>
      <c r="Y26" s="66"/>
      <c r="Z26" s="66"/>
      <c r="AA26" s="66"/>
      <c r="AB26" s="135"/>
      <c r="AC26" s="133" t="s">
        <v>689</v>
      </c>
      <c r="AD26" s="124">
        <v>0.375</v>
      </c>
      <c r="AE26" s="66" t="s">
        <v>690</v>
      </c>
      <c r="AF26" s="128">
        <v>0.25</v>
      </c>
      <c r="AG26" s="148" t="s">
        <v>691</v>
      </c>
      <c r="AH26" s="124">
        <v>0.375</v>
      </c>
      <c r="AI26" s="66" t="s">
        <v>625</v>
      </c>
      <c r="AJ26" s="66"/>
      <c r="AK26" s="66"/>
      <c r="AL26" s="66"/>
      <c r="AM26" s="66"/>
      <c r="AN26" s="66"/>
      <c r="AO26" s="128">
        <v>1</v>
      </c>
    </row>
    <row r="27" spans="1:41" s="69" customFormat="1" ht="46.5" customHeight="1" x14ac:dyDescent="0.25">
      <c r="A27" s="156">
        <v>22</v>
      </c>
      <c r="B27" s="2" t="s">
        <v>522</v>
      </c>
      <c r="C27" s="2" t="s">
        <v>523</v>
      </c>
      <c r="D27" s="2" t="s">
        <v>524</v>
      </c>
      <c r="E27" s="2" t="s">
        <v>525</v>
      </c>
      <c r="F27" s="4" t="s">
        <v>29</v>
      </c>
      <c r="G27" s="73">
        <v>42258</v>
      </c>
      <c r="H27" s="67">
        <v>51405</v>
      </c>
      <c r="I27" s="74">
        <v>83</v>
      </c>
      <c r="J27" s="68">
        <v>25</v>
      </c>
      <c r="K27" s="68">
        <v>29</v>
      </c>
      <c r="L27" s="68">
        <v>62.1</v>
      </c>
      <c r="M27" s="68"/>
      <c r="N27" s="68">
        <v>15.7</v>
      </c>
      <c r="O27" s="68"/>
      <c r="P27" s="68">
        <v>12</v>
      </c>
      <c r="Q27" s="68">
        <v>7</v>
      </c>
      <c r="R27" s="68"/>
      <c r="S27" s="68">
        <v>5</v>
      </c>
      <c r="T27" s="2" t="s">
        <v>527</v>
      </c>
      <c r="U27" s="146" t="s">
        <v>692</v>
      </c>
      <c r="V27" s="2" t="s">
        <v>136</v>
      </c>
      <c r="W27" s="2"/>
      <c r="X27" s="66"/>
      <c r="Y27" s="66"/>
      <c r="Z27" s="66"/>
      <c r="AA27" s="66"/>
      <c r="AB27" s="135"/>
      <c r="AC27" s="149" t="s">
        <v>693</v>
      </c>
      <c r="AD27" s="128">
        <v>0.4</v>
      </c>
      <c r="AE27" s="150" t="s">
        <v>694</v>
      </c>
      <c r="AF27" s="128">
        <v>0.6</v>
      </c>
      <c r="AG27" s="66"/>
      <c r="AH27" s="66"/>
      <c r="AI27" s="66"/>
      <c r="AJ27" s="66"/>
      <c r="AK27" s="66"/>
      <c r="AL27" s="66"/>
      <c r="AM27" s="66"/>
      <c r="AN27" s="66"/>
      <c r="AO27" s="128">
        <v>1</v>
      </c>
    </row>
    <row r="28" spans="1:41" s="69" customFormat="1" ht="46.5" customHeight="1" x14ac:dyDescent="0.25">
      <c r="A28" s="156">
        <v>23</v>
      </c>
      <c r="B28" s="2" t="s">
        <v>528</v>
      </c>
      <c r="C28" s="2" t="s">
        <v>529</v>
      </c>
      <c r="D28" s="2" t="s">
        <v>530</v>
      </c>
      <c r="E28" s="2" t="s">
        <v>531</v>
      </c>
      <c r="F28" s="4" t="s">
        <v>29</v>
      </c>
      <c r="G28" s="73">
        <v>42291</v>
      </c>
      <c r="H28" s="67">
        <v>54723</v>
      </c>
      <c r="I28" s="74">
        <v>504.44</v>
      </c>
      <c r="J28" s="68">
        <v>34</v>
      </c>
      <c r="K28" s="68">
        <v>40.9</v>
      </c>
      <c r="L28" s="68">
        <v>37</v>
      </c>
      <c r="M28" s="68">
        <v>80</v>
      </c>
      <c r="N28" s="68">
        <v>6.4</v>
      </c>
      <c r="O28" s="68">
        <v>221.04</v>
      </c>
      <c r="P28" s="68"/>
      <c r="Q28" s="68">
        <v>16</v>
      </c>
      <c r="R28" s="68"/>
      <c r="S28" s="68">
        <v>8</v>
      </c>
      <c r="T28" s="2" t="s">
        <v>533</v>
      </c>
      <c r="U28" s="123" t="s">
        <v>695</v>
      </c>
      <c r="V28" s="2" t="s">
        <v>136</v>
      </c>
      <c r="W28" s="2" t="s">
        <v>696</v>
      </c>
      <c r="X28" s="128">
        <v>0.5</v>
      </c>
      <c r="Y28" s="66" t="s">
        <v>625</v>
      </c>
      <c r="Z28" s="66"/>
      <c r="AA28" s="66"/>
      <c r="AB28" s="135"/>
      <c r="AC28" s="126" t="s">
        <v>697</v>
      </c>
      <c r="AD28" s="128">
        <v>0.5</v>
      </c>
      <c r="AE28" s="66"/>
      <c r="AF28" s="66"/>
      <c r="AG28" s="66"/>
      <c r="AH28" s="66"/>
      <c r="AI28" s="66"/>
      <c r="AJ28" s="66"/>
      <c r="AK28" s="66"/>
      <c r="AL28" s="66"/>
      <c r="AM28" s="66"/>
      <c r="AN28" s="66"/>
      <c r="AO28" s="128">
        <v>1</v>
      </c>
    </row>
    <row r="29" spans="1:41" s="69" customFormat="1" ht="46.5" customHeight="1" x14ac:dyDescent="0.25">
      <c r="A29" s="156">
        <v>24</v>
      </c>
      <c r="B29" s="2" t="s">
        <v>534</v>
      </c>
      <c r="C29" s="2" t="s">
        <v>535</v>
      </c>
      <c r="D29" s="2" t="s">
        <v>536</v>
      </c>
      <c r="E29" s="2" t="s">
        <v>537</v>
      </c>
      <c r="F29" s="4" t="s">
        <v>29</v>
      </c>
      <c r="G29" s="73">
        <v>42307</v>
      </c>
      <c r="H29" s="67">
        <v>56576</v>
      </c>
      <c r="I29" s="74">
        <v>198.35</v>
      </c>
      <c r="J29" s="68">
        <v>39</v>
      </c>
      <c r="K29" s="68">
        <v>46.7</v>
      </c>
      <c r="L29" s="68">
        <v>75.48</v>
      </c>
      <c r="M29" s="68">
        <v>3.5</v>
      </c>
      <c r="N29" s="68">
        <v>172.68</v>
      </c>
      <c r="O29" s="68">
        <v>21.3</v>
      </c>
      <c r="P29" s="68"/>
      <c r="Q29" s="68">
        <v>39</v>
      </c>
      <c r="R29" s="68"/>
      <c r="S29" s="68">
        <v>7</v>
      </c>
      <c r="T29" s="2" t="s">
        <v>539</v>
      </c>
      <c r="U29" s="146" t="s">
        <v>698</v>
      </c>
      <c r="V29" s="2" t="s">
        <v>136</v>
      </c>
      <c r="W29" s="2"/>
      <c r="X29" s="66"/>
      <c r="Y29" s="66"/>
      <c r="Z29" s="66"/>
      <c r="AA29" s="66"/>
      <c r="AB29" s="135"/>
      <c r="AC29" s="133" t="s">
        <v>699</v>
      </c>
      <c r="AD29" s="128">
        <v>0.49</v>
      </c>
      <c r="AE29" s="2" t="s">
        <v>700</v>
      </c>
      <c r="AF29" s="128">
        <v>0.51</v>
      </c>
      <c r="AG29" s="66"/>
      <c r="AH29" s="66"/>
      <c r="AI29" s="66"/>
      <c r="AJ29" s="66"/>
      <c r="AK29" s="66"/>
      <c r="AL29" s="66"/>
      <c r="AM29" s="66"/>
      <c r="AN29" s="66"/>
      <c r="AO29" s="128">
        <v>1</v>
      </c>
    </row>
    <row r="30" spans="1:41" s="69" customFormat="1" ht="46.5" customHeight="1" x14ac:dyDescent="0.25">
      <c r="A30" s="153">
        <v>25</v>
      </c>
      <c r="B30" s="122" t="s">
        <v>540</v>
      </c>
      <c r="C30" s="122" t="s">
        <v>541</v>
      </c>
      <c r="D30" s="2" t="s">
        <v>294</v>
      </c>
      <c r="E30" s="2" t="s">
        <v>542</v>
      </c>
      <c r="F30" s="4" t="s">
        <v>29</v>
      </c>
      <c r="G30" s="73">
        <v>42329</v>
      </c>
      <c r="H30" s="67">
        <v>51483</v>
      </c>
      <c r="I30" s="74">
        <v>254</v>
      </c>
      <c r="J30" s="68">
        <v>25</v>
      </c>
      <c r="K30" s="68">
        <v>29</v>
      </c>
      <c r="L30" s="68"/>
      <c r="M30" s="68">
        <v>15.52</v>
      </c>
      <c r="N30" s="68">
        <v>73.069999999999993</v>
      </c>
      <c r="O30" s="68">
        <v>50.05</v>
      </c>
      <c r="P30" s="68"/>
      <c r="Q30" s="68">
        <v>62</v>
      </c>
      <c r="R30" s="68">
        <v>12</v>
      </c>
      <c r="S30" s="68">
        <v>6</v>
      </c>
      <c r="T30" s="2" t="s">
        <v>544</v>
      </c>
      <c r="U30" s="146" t="s">
        <v>701</v>
      </c>
      <c r="V30" s="2" t="s">
        <v>136</v>
      </c>
      <c r="W30" s="2"/>
      <c r="X30" s="66"/>
      <c r="Y30" s="66"/>
      <c r="Z30" s="66"/>
      <c r="AA30" s="66"/>
      <c r="AB30" s="135"/>
      <c r="AC30" s="133" t="s">
        <v>702</v>
      </c>
      <c r="AD30" s="128">
        <v>0.3</v>
      </c>
      <c r="AE30" s="66" t="s">
        <v>638</v>
      </c>
      <c r="AF30" s="128">
        <v>0.3</v>
      </c>
      <c r="AG30" s="66" t="s">
        <v>703</v>
      </c>
      <c r="AH30" s="128">
        <v>0.25</v>
      </c>
      <c r="AI30" s="66" t="s">
        <v>704</v>
      </c>
      <c r="AJ30" s="128">
        <v>0.1</v>
      </c>
      <c r="AK30" s="66" t="s">
        <v>705</v>
      </c>
      <c r="AL30" s="128">
        <v>0.05</v>
      </c>
      <c r="AM30" s="66"/>
      <c r="AN30" s="66"/>
      <c r="AO30" s="128">
        <v>1</v>
      </c>
    </row>
    <row r="31" spans="1:41" s="69" customFormat="1" ht="46.5" customHeight="1" x14ac:dyDescent="0.25">
      <c r="A31" s="156">
        <v>26</v>
      </c>
      <c r="B31" s="2" t="s">
        <v>545</v>
      </c>
      <c r="C31" s="2" t="s">
        <v>546</v>
      </c>
      <c r="D31" s="2" t="s">
        <v>547</v>
      </c>
      <c r="E31" s="2" t="s">
        <v>548</v>
      </c>
      <c r="F31" s="4" t="s">
        <v>29</v>
      </c>
      <c r="G31" s="73">
        <v>42394</v>
      </c>
      <c r="H31" s="67">
        <v>53365</v>
      </c>
      <c r="I31" s="74">
        <v>157</v>
      </c>
      <c r="J31" s="68">
        <v>30</v>
      </c>
      <c r="K31" s="68">
        <v>36</v>
      </c>
      <c r="L31" s="68">
        <v>24.3</v>
      </c>
      <c r="M31" s="68"/>
      <c r="N31" s="68">
        <v>39.700000000000003</v>
      </c>
      <c r="O31" s="68"/>
      <c r="P31" s="68"/>
      <c r="Q31" s="68">
        <v>33</v>
      </c>
      <c r="R31" s="68">
        <v>2</v>
      </c>
      <c r="S31" s="68">
        <v>5</v>
      </c>
      <c r="T31" s="2" t="s">
        <v>550</v>
      </c>
      <c r="U31" s="146" t="s">
        <v>706</v>
      </c>
      <c r="V31" s="2" t="s">
        <v>136</v>
      </c>
      <c r="W31" s="2"/>
      <c r="X31" s="66"/>
      <c r="Y31" s="66"/>
      <c r="Z31" s="66"/>
      <c r="AA31" s="66"/>
      <c r="AB31" s="135"/>
      <c r="AC31" s="133" t="s">
        <v>707</v>
      </c>
      <c r="AD31" s="124">
        <v>0.51800000000000002</v>
      </c>
      <c r="AE31" s="66" t="s">
        <v>638</v>
      </c>
      <c r="AF31" s="124">
        <v>0.222</v>
      </c>
      <c r="AG31" s="66" t="s">
        <v>708</v>
      </c>
      <c r="AH31" s="124">
        <v>0.21099999999999999</v>
      </c>
      <c r="AI31" s="66" t="s">
        <v>709</v>
      </c>
      <c r="AJ31" s="124">
        <v>3.6999999999999998E-2</v>
      </c>
      <c r="AK31" s="66" t="s">
        <v>710</v>
      </c>
      <c r="AL31" s="124">
        <v>1.0999999999999999E-2</v>
      </c>
      <c r="AM31" s="66"/>
      <c r="AN31" s="66"/>
      <c r="AO31" s="128">
        <v>0.999</v>
      </c>
    </row>
    <row r="32" spans="1:41" s="69" customFormat="1" ht="46.5" customHeight="1" x14ac:dyDescent="0.25">
      <c r="A32" s="156">
        <v>27</v>
      </c>
      <c r="B32" s="2" t="s">
        <v>551</v>
      </c>
      <c r="C32" s="2" t="s">
        <v>552</v>
      </c>
      <c r="D32" s="2" t="s">
        <v>553</v>
      </c>
      <c r="E32" s="2" t="s">
        <v>554</v>
      </c>
      <c r="F32" s="4" t="s">
        <v>29</v>
      </c>
      <c r="G32" s="73">
        <v>42528</v>
      </c>
      <c r="H32" s="67">
        <v>51673</v>
      </c>
      <c r="I32" s="74">
        <v>134.19999999999999</v>
      </c>
      <c r="J32" s="68">
        <v>25</v>
      </c>
      <c r="K32" s="68">
        <v>29</v>
      </c>
      <c r="L32" s="68"/>
      <c r="M32" s="68">
        <v>14.6</v>
      </c>
      <c r="N32" s="68">
        <v>8.9</v>
      </c>
      <c r="O32" s="68">
        <v>100.6</v>
      </c>
      <c r="P32" s="68"/>
      <c r="Q32" s="68">
        <v>22</v>
      </c>
      <c r="R32" s="68"/>
      <c r="S32" s="68">
        <v>4</v>
      </c>
      <c r="T32" s="2" t="s">
        <v>556</v>
      </c>
      <c r="U32" s="146" t="s">
        <v>711</v>
      </c>
      <c r="V32" s="2" t="s">
        <v>136</v>
      </c>
      <c r="W32" s="2"/>
      <c r="X32" s="66"/>
      <c r="Y32" s="66"/>
      <c r="Z32" s="66"/>
      <c r="AA32" s="66"/>
      <c r="AB32" s="135"/>
      <c r="AC32" s="126" t="s">
        <v>712</v>
      </c>
      <c r="AD32" s="128">
        <v>1</v>
      </c>
      <c r="AE32" s="66"/>
      <c r="AF32" s="66"/>
      <c r="AG32" s="66"/>
      <c r="AH32" s="66"/>
      <c r="AI32" s="66"/>
      <c r="AJ32" s="66"/>
      <c r="AK32" s="66"/>
      <c r="AL32" s="66"/>
      <c r="AM32" s="66"/>
      <c r="AN32" s="66"/>
      <c r="AO32" s="128">
        <v>1</v>
      </c>
    </row>
    <row r="33" spans="1:41" s="69" customFormat="1" ht="46.5" customHeight="1" x14ac:dyDescent="0.25">
      <c r="A33" s="156">
        <v>28</v>
      </c>
      <c r="B33" s="2" t="s">
        <v>557</v>
      </c>
      <c r="C33" s="2" t="s">
        <v>558</v>
      </c>
      <c r="D33" s="2" t="s">
        <v>559</v>
      </c>
      <c r="E33" s="2" t="s">
        <v>560</v>
      </c>
      <c r="F33" s="4" t="s">
        <v>470</v>
      </c>
      <c r="G33" s="73">
        <v>42557</v>
      </c>
      <c r="H33" s="67">
        <v>10927</v>
      </c>
      <c r="I33" s="74">
        <v>111.3</v>
      </c>
      <c r="J33" s="68">
        <v>30</v>
      </c>
      <c r="K33" s="68">
        <v>36</v>
      </c>
      <c r="L33" s="68"/>
      <c r="M33" s="68"/>
      <c r="N33" s="68"/>
      <c r="O33" s="68"/>
      <c r="P33" s="68"/>
      <c r="Q33" s="68"/>
      <c r="R33" s="68"/>
      <c r="S33" s="68"/>
      <c r="T33" s="2" t="s">
        <v>562</v>
      </c>
      <c r="U33" s="146" t="s">
        <v>713</v>
      </c>
      <c r="V33" s="2" t="s">
        <v>136</v>
      </c>
      <c r="W33" s="2"/>
      <c r="X33" s="66"/>
      <c r="Y33" s="66"/>
      <c r="Z33" s="66"/>
      <c r="AA33" s="66"/>
      <c r="AB33" s="135"/>
      <c r="AC33" s="133" t="s">
        <v>714</v>
      </c>
      <c r="AD33" s="128">
        <v>0.33</v>
      </c>
      <c r="AE33" s="66" t="s">
        <v>715</v>
      </c>
      <c r="AF33" s="128">
        <v>0.33</v>
      </c>
      <c r="AG33" s="66" t="s">
        <v>716</v>
      </c>
      <c r="AH33" s="128">
        <v>0.34</v>
      </c>
      <c r="AI33" s="66"/>
      <c r="AJ33" s="66"/>
      <c r="AK33" s="66"/>
      <c r="AL33" s="66"/>
      <c r="AM33" s="66"/>
      <c r="AN33" s="66"/>
      <c r="AO33" s="128">
        <v>1</v>
      </c>
    </row>
    <row r="34" spans="1:41" s="69" customFormat="1" ht="46.5" customHeight="1" x14ac:dyDescent="0.25">
      <c r="A34" s="156">
        <v>29</v>
      </c>
      <c r="B34" s="2" t="s">
        <v>563</v>
      </c>
      <c r="C34" s="2" t="s">
        <v>564</v>
      </c>
      <c r="D34" s="2" t="s">
        <v>565</v>
      </c>
      <c r="E34" s="2" t="s">
        <v>566</v>
      </c>
      <c r="F34" s="4" t="s">
        <v>29</v>
      </c>
      <c r="G34" s="73">
        <v>42661</v>
      </c>
      <c r="H34" s="67">
        <v>53632</v>
      </c>
      <c r="I34" s="74">
        <v>144.81</v>
      </c>
      <c r="J34" s="68">
        <v>30</v>
      </c>
      <c r="K34" s="68">
        <v>36</v>
      </c>
      <c r="L34" s="68"/>
      <c r="M34" s="68"/>
      <c r="N34" s="68">
        <v>113.15</v>
      </c>
      <c r="O34" s="68"/>
      <c r="P34" s="68"/>
      <c r="Q34" s="68">
        <v>12</v>
      </c>
      <c r="R34" s="68"/>
      <c r="S34" s="68">
        <v>8</v>
      </c>
      <c r="T34" s="2" t="s">
        <v>568</v>
      </c>
      <c r="U34" s="146" t="s">
        <v>717</v>
      </c>
      <c r="V34" s="2" t="s">
        <v>136</v>
      </c>
      <c r="W34" s="2"/>
      <c r="X34" s="66"/>
      <c r="Y34" s="66"/>
      <c r="Z34" s="66"/>
      <c r="AA34" s="66"/>
      <c r="AB34" s="135"/>
      <c r="AC34" s="133" t="s">
        <v>718</v>
      </c>
      <c r="AD34" s="128">
        <v>0.75</v>
      </c>
      <c r="AE34" s="66" t="s">
        <v>719</v>
      </c>
      <c r="AF34" s="128">
        <v>0.25</v>
      </c>
      <c r="AG34" s="66"/>
      <c r="AH34" s="66"/>
      <c r="AI34" s="66"/>
      <c r="AJ34" s="66"/>
      <c r="AK34" s="66"/>
      <c r="AL34" s="66"/>
      <c r="AM34" s="66"/>
      <c r="AN34" s="66"/>
      <c r="AO34" s="128">
        <v>1</v>
      </c>
    </row>
    <row r="35" spans="1:41" s="69" customFormat="1" ht="46.5" customHeight="1" x14ac:dyDescent="0.25">
      <c r="A35" s="156">
        <v>30</v>
      </c>
      <c r="B35" s="2" t="s">
        <v>569</v>
      </c>
      <c r="C35" s="2" t="s">
        <v>570</v>
      </c>
      <c r="D35" s="2" t="s">
        <v>571</v>
      </c>
      <c r="E35" s="2" t="s">
        <v>572</v>
      </c>
      <c r="F35" s="4" t="s">
        <v>29</v>
      </c>
      <c r="G35" s="73">
        <v>42745</v>
      </c>
      <c r="H35" s="67">
        <v>50472</v>
      </c>
      <c r="I35" s="74">
        <v>62</v>
      </c>
      <c r="J35" s="68">
        <v>21.4</v>
      </c>
      <c r="K35" s="68">
        <v>25.599999999999998</v>
      </c>
      <c r="L35" s="68">
        <v>10.84</v>
      </c>
      <c r="M35" s="68"/>
      <c r="N35" s="68"/>
      <c r="O35" s="68">
        <v>8.4</v>
      </c>
      <c r="P35" s="68"/>
      <c r="Q35" s="68">
        <v>3</v>
      </c>
      <c r="R35" s="68"/>
      <c r="S35" s="68">
        <v>4</v>
      </c>
      <c r="T35" s="2" t="s">
        <v>574</v>
      </c>
      <c r="U35" s="146" t="s">
        <v>720</v>
      </c>
      <c r="V35" s="2" t="s">
        <v>136</v>
      </c>
      <c r="W35" s="2"/>
      <c r="X35" s="66"/>
      <c r="Y35" s="66"/>
      <c r="Z35" s="66"/>
      <c r="AA35" s="66"/>
      <c r="AB35" s="135"/>
      <c r="AC35" s="133" t="s">
        <v>721</v>
      </c>
      <c r="AD35" s="124">
        <v>0.57430000000000003</v>
      </c>
      <c r="AE35" s="66" t="s">
        <v>722</v>
      </c>
      <c r="AF35" s="124">
        <v>4.8399999999999999E-2</v>
      </c>
      <c r="AG35" s="66" t="s">
        <v>723</v>
      </c>
      <c r="AH35" s="124">
        <v>7.0499999999999993E-2</v>
      </c>
      <c r="AI35" s="66" t="s">
        <v>724</v>
      </c>
      <c r="AJ35" s="124">
        <v>0.16600000000000001</v>
      </c>
      <c r="AK35" s="66" t="s">
        <v>725</v>
      </c>
      <c r="AL35" s="128">
        <v>2.7000000000000001E-3</v>
      </c>
      <c r="AM35" s="66" t="s">
        <v>726</v>
      </c>
      <c r="AN35" s="124">
        <v>0.1381</v>
      </c>
      <c r="AO35" s="128">
        <v>1</v>
      </c>
    </row>
    <row r="36" spans="1:41" s="77" customFormat="1" ht="25.5" x14ac:dyDescent="0.2">
      <c r="A36" s="165">
        <v>31</v>
      </c>
      <c r="B36" s="71" t="s">
        <v>575</v>
      </c>
      <c r="C36" s="71" t="s">
        <v>576</v>
      </c>
      <c r="D36" s="71" t="s">
        <v>577</v>
      </c>
      <c r="E36" s="71" t="s">
        <v>578</v>
      </c>
      <c r="F36" s="6" t="s">
        <v>29</v>
      </c>
      <c r="G36" s="166">
        <v>42888</v>
      </c>
      <c r="H36" s="167">
        <v>52048</v>
      </c>
      <c r="I36" s="168">
        <v>62.6</v>
      </c>
      <c r="J36" s="169">
        <v>25</v>
      </c>
      <c r="K36" s="169">
        <v>29</v>
      </c>
      <c r="L36" s="169">
        <v>45.95</v>
      </c>
      <c r="M36" s="169">
        <v>4.0199999999999996</v>
      </c>
      <c r="N36" s="169">
        <v>61</v>
      </c>
      <c r="O36" s="169"/>
      <c r="P36" s="169"/>
      <c r="Q36" s="169">
        <v>23</v>
      </c>
      <c r="R36" s="169">
        <v>3</v>
      </c>
      <c r="S36" s="169">
        <v>6</v>
      </c>
      <c r="T36" s="71" t="s">
        <v>580</v>
      </c>
      <c r="U36" s="170" t="s">
        <v>727</v>
      </c>
      <c r="V36" s="71" t="s">
        <v>136</v>
      </c>
      <c r="W36" s="71"/>
      <c r="X36" s="171"/>
      <c r="Y36" s="171"/>
      <c r="Z36" s="171"/>
      <c r="AA36" s="171"/>
      <c r="AB36" s="172"/>
      <c r="AC36" s="173" t="s">
        <v>694</v>
      </c>
      <c r="AD36" s="174">
        <v>1</v>
      </c>
      <c r="AE36" s="171"/>
      <c r="AF36" s="171"/>
      <c r="AG36" s="171"/>
      <c r="AH36" s="171"/>
      <c r="AI36" s="171"/>
      <c r="AJ36" s="171"/>
      <c r="AK36" s="171"/>
      <c r="AL36" s="171"/>
      <c r="AM36" s="171"/>
      <c r="AN36" s="171"/>
      <c r="AO36" s="174">
        <v>1</v>
      </c>
    </row>
    <row r="37" spans="1:41" x14ac:dyDescent="0.2">
      <c r="A37" s="456" t="s">
        <v>581</v>
      </c>
      <c r="B37" s="456"/>
      <c r="C37" s="456"/>
      <c r="D37" s="456"/>
      <c r="E37" s="456"/>
      <c r="F37" s="456"/>
      <c r="G37" s="456"/>
      <c r="H37" s="456"/>
      <c r="I37" s="75">
        <f>SUM(I5:I36)</f>
        <v>5952.92</v>
      </c>
      <c r="J37" s="75">
        <f>AVERAGE(J5:J36)</f>
        <v>28.060869565217391</v>
      </c>
      <c r="K37" s="75">
        <f>AVERAGE(K5:K36)</f>
        <v>32.059375000000003</v>
      </c>
      <c r="L37" s="75">
        <f t="shared" ref="L37:S37" si="0">SUM(L5:L36)</f>
        <v>547.01</v>
      </c>
      <c r="M37" s="75">
        <f t="shared" si="0"/>
        <v>509.71</v>
      </c>
      <c r="N37" s="75">
        <f t="shared" si="0"/>
        <v>1539.6700000000005</v>
      </c>
      <c r="O37" s="75">
        <f t="shared" si="0"/>
        <v>1059.53</v>
      </c>
      <c r="P37" s="75">
        <f t="shared" si="0"/>
        <v>53</v>
      </c>
      <c r="Q37" s="75">
        <f t="shared" si="0"/>
        <v>737</v>
      </c>
      <c r="R37" s="75">
        <f t="shared" si="0"/>
        <v>38</v>
      </c>
      <c r="S37" s="75">
        <f t="shared" si="0"/>
        <v>167</v>
      </c>
      <c r="T37" s="77"/>
      <c r="U37" s="78"/>
      <c r="V37" s="77"/>
      <c r="W37" s="77"/>
      <c r="X37" s="77"/>
      <c r="Y37" s="77"/>
      <c r="Z37" s="77"/>
      <c r="AA37" s="77"/>
      <c r="AB37" s="77"/>
      <c r="AC37" s="77"/>
      <c r="AD37" s="77"/>
      <c r="AE37" s="77"/>
      <c r="AF37" s="77"/>
      <c r="AG37" s="77"/>
      <c r="AH37" s="77"/>
      <c r="AI37" s="77"/>
      <c r="AJ37" s="77"/>
      <c r="AK37" s="77"/>
      <c r="AL37" s="77"/>
      <c r="AM37" s="77"/>
      <c r="AN37" s="77"/>
      <c r="AO37" s="77"/>
    </row>
    <row r="40" spans="1:41" x14ac:dyDescent="0.2">
      <c r="B40" s="77"/>
      <c r="C40" s="77"/>
      <c r="D40" s="77"/>
      <c r="E40" s="77"/>
      <c r="F40" s="79"/>
      <c r="G40" s="79"/>
      <c r="H40" s="82"/>
      <c r="I40" s="82"/>
      <c r="J40" s="82"/>
    </row>
    <row r="41" spans="1:41" x14ac:dyDescent="0.2">
      <c r="B41" s="77"/>
      <c r="C41" s="77"/>
      <c r="D41" s="77"/>
      <c r="E41" s="77"/>
      <c r="F41" s="79"/>
      <c r="G41" s="79"/>
      <c r="H41" s="80"/>
      <c r="I41" s="80"/>
      <c r="J41" s="80"/>
    </row>
    <row r="42" spans="1:41" x14ac:dyDescent="0.2">
      <c r="B42" s="77"/>
      <c r="C42" s="77"/>
      <c r="D42" s="77"/>
      <c r="E42" s="77"/>
      <c r="F42" s="79"/>
      <c r="G42" s="79"/>
      <c r="H42" s="80"/>
      <c r="I42" s="80"/>
      <c r="J42" s="80"/>
    </row>
    <row r="43" spans="1:41" x14ac:dyDescent="0.2">
      <c r="B43" s="77"/>
      <c r="C43" s="77"/>
      <c r="D43" s="77"/>
      <c r="E43" s="77"/>
      <c r="F43" s="79"/>
      <c r="G43" s="79"/>
      <c r="H43" s="80"/>
      <c r="I43" s="80"/>
      <c r="J43" s="80"/>
    </row>
    <row r="44" spans="1:41" x14ac:dyDescent="0.2">
      <c r="B44" s="63"/>
      <c r="F44" s="81"/>
      <c r="H44" s="82"/>
      <c r="I44" s="82"/>
      <c r="J44" s="82"/>
    </row>
    <row r="47" spans="1:41" ht="25.5" customHeight="1" x14ac:dyDescent="0.2">
      <c r="C47" s="83"/>
      <c r="D47" s="83"/>
      <c r="E47" s="84"/>
    </row>
    <row r="48" spans="1:41" x14ac:dyDescent="0.2">
      <c r="C48" s="83"/>
      <c r="D48" s="83"/>
      <c r="E48" s="84"/>
    </row>
    <row r="49" spans="3:5" x14ac:dyDescent="0.2">
      <c r="C49" s="83"/>
      <c r="D49" s="83"/>
      <c r="E49" s="84"/>
    </row>
    <row r="50" spans="3:5" x14ac:dyDescent="0.2">
      <c r="C50" s="83"/>
      <c r="D50" s="83"/>
      <c r="E50" s="84"/>
    </row>
    <row r="51" spans="3:5" x14ac:dyDescent="0.2">
      <c r="C51" s="83"/>
      <c r="D51" s="83"/>
    </row>
  </sheetData>
  <mergeCells count="7">
    <mergeCell ref="A37:H37"/>
    <mergeCell ref="A2:K2"/>
    <mergeCell ref="W2:AO2"/>
    <mergeCell ref="W3:AB3"/>
    <mergeCell ref="AC3:AN3"/>
    <mergeCell ref="L2:S2"/>
    <mergeCell ref="T2:U2"/>
  </mergeCells>
  <hyperlinks>
    <hyperlink ref="U20" r:id="rId1" xr:uid="{9981D55C-F7CA-40E2-AA37-7E0DA7426C94}"/>
    <hyperlink ref="U29" r:id="rId2" xr:uid="{043760FD-41F6-4C5A-9EDF-2C5A73DE7873}"/>
    <hyperlink ref="U28" r:id="rId3" xr:uid="{74BEA16A-38B3-407B-B1D1-DDC976816CE6}"/>
    <hyperlink ref="U19" r:id="rId4" xr:uid="{D40771F3-4B37-4A98-8EE9-26FB0D2EF665}"/>
    <hyperlink ref="U21" r:id="rId5" xr:uid="{856F5368-A212-49F9-8A6F-9B90A63A5DC1}"/>
    <hyperlink ref="U22" r:id="rId6" xr:uid="{F04822CB-559D-4504-86EB-8A4F9DA66C92}"/>
    <hyperlink ref="U23" r:id="rId7" xr:uid="{250080FC-5A8B-4C56-A2E1-32BA43F53C47}"/>
    <hyperlink ref="U24" r:id="rId8" xr:uid="{B0A59E5A-AFA3-4476-92F1-B15CFDF55735}"/>
    <hyperlink ref="U25" r:id="rId9" xr:uid="{DAD49D07-7DD3-4487-8EFC-9E88CF56653F}"/>
    <hyperlink ref="U26" r:id="rId10" xr:uid="{A10FE88B-EDA0-49EB-979D-1560EC43A591}"/>
    <hyperlink ref="U27" r:id="rId11" xr:uid="{88AE4DF8-874B-47A4-9820-648262CEDB37}"/>
    <hyperlink ref="U30" r:id="rId12" xr:uid="{861D8B4C-FA6C-448A-B1E7-903E4AFB696A}"/>
    <hyperlink ref="U31" r:id="rId13" xr:uid="{B56B3133-10A3-4E0F-947E-F417E9DB30E4}"/>
    <hyperlink ref="U33" r:id="rId14" xr:uid="{1F7C662B-DAAF-401B-82D7-7BF1236B911C}"/>
    <hyperlink ref="U32" r:id="rId15" xr:uid="{24A46A05-6124-4BD5-8E09-E48FA726A74A}"/>
    <hyperlink ref="U36" r:id="rId16" xr:uid="{DA35B3CB-A25E-4C43-AEA4-5E44CD53A3F5}"/>
    <hyperlink ref="U34" r:id="rId17" xr:uid="{B7A91940-EA86-441C-9023-2DB1A517AEBC}"/>
    <hyperlink ref="U35" r:id="rId18" xr:uid="{8B167D3A-C3BF-4142-9AAE-C555826BC09D}"/>
    <hyperlink ref="U10" r:id="rId19" xr:uid="{41DCAB19-00A0-4C83-B746-E1502A4C9818}"/>
    <hyperlink ref="U9" r:id="rId20" xr:uid="{B1F43ACC-BA91-4F85-9435-F07A6735A6C9}"/>
    <hyperlink ref="U8" r:id="rId21" xr:uid="{C33B9C27-5F31-4062-B191-276FD10A4AC0}"/>
    <hyperlink ref="U7" r:id="rId22" xr:uid="{7673D1C1-4F39-4D60-980B-F85952F65EB9}"/>
    <hyperlink ref="U12" r:id="rId23" xr:uid="{8A8466FA-7906-44BF-852B-3CCE89FD1BD1}"/>
    <hyperlink ref="U5" r:id="rId24" xr:uid="{7F80AB93-12DD-4F4D-ACA0-D823AAE48929}"/>
    <hyperlink ref="U6" r:id="rId25" xr:uid="{8E6E8F0F-2084-4916-81DA-515547E2C290}"/>
    <hyperlink ref="U13" r:id="rId26" xr:uid="{A2B81689-6619-4D87-BF32-8FA16051D14C}"/>
    <hyperlink ref="U11" r:id="rId27" xr:uid="{A9F3AC1D-F106-4D35-BB40-8B6651AF7D4C}"/>
    <hyperlink ref="U14" r:id="rId28" xr:uid="{2DD8488D-9F87-4E82-AE21-32AC80C548EF}"/>
    <hyperlink ref="U15" r:id="rId29" xr:uid="{0BAF4135-D424-4642-872F-61808C5057FA}"/>
    <hyperlink ref="U17" r:id="rId30" xr:uid="{6072BA05-C18E-4E41-8260-0FA7FD570711}"/>
    <hyperlink ref="U18" r:id="rId31" xr:uid="{D0C95A53-9974-4904-88C4-B4B42B287AEC}"/>
    <hyperlink ref="B5" location="'1. 004 de 2014'!A1" display="4G006" xr:uid="{8DF0E140-4FCB-4B53-971E-53E7269C0B2A}"/>
    <hyperlink ref="B6" location="'2. 003 de 2014'!A1" display="4G008" xr:uid="{6D634E91-140C-4E1A-8812-3CCB5E3AF7B3}"/>
    <hyperlink ref="B7" location="'3. 004 de 2014'!A1" display="4G005" xr:uid="{E0A23E6E-5536-4425-948E-15BA5D1A3C88}"/>
    <hyperlink ref="B8" location="'4. 005 de 2014'!A1" display="4G004" xr:uid="{1A767B10-A0B3-455E-8250-20ABE756F8F9}"/>
    <hyperlink ref="B9" location="'5. 006 de 2014'!A1" display="4G003" xr:uid="{621504C5-26D2-4765-88A3-7CD4F135EBEB}"/>
  </hyperlinks>
  <pageMargins left="0.7" right="0.7" top="0.75" bottom="0.75" header="0.3" footer="0.3"/>
  <pageSetup paperSize="9" orientation="portrait" r:id="rId32"/>
  <tableParts count="1">
    <tablePart r:id="rId3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C87D-F0DA-483A-A27F-ABFBC1301D1F}">
  <sheetPr>
    <tabColor rgb="FFFFFF00"/>
  </sheetPr>
  <dimension ref="A1:AG19"/>
  <sheetViews>
    <sheetView showGridLines="0" topLeftCell="A3" zoomScale="70" zoomScaleNormal="70" workbookViewId="0">
      <pane xSplit="3" ySplit="1" topLeftCell="D4" activePane="bottomRight" state="frozen"/>
      <selection activeCell="G27" sqref="G27:J27"/>
      <selection pane="topRight" activeCell="G27" sqref="G27:J27"/>
      <selection pane="bottomLeft" activeCell="G27" sqref="G27:J27"/>
      <selection pane="bottomRight" activeCell="G27" sqref="G27:J27"/>
    </sheetView>
  </sheetViews>
  <sheetFormatPr baseColWidth="10" defaultRowHeight="15" x14ac:dyDescent="0.2"/>
  <cols>
    <col min="1" max="1" width="8.140625" style="204" bestFit="1" customWidth="1"/>
    <col min="2" max="2" width="10.7109375" style="203" bestFit="1" customWidth="1"/>
    <col min="3" max="3" width="18.7109375" style="213" customWidth="1"/>
    <col min="4" max="4" width="15.42578125" style="213" customWidth="1"/>
    <col min="5" max="6" width="13.85546875" style="213" customWidth="1"/>
    <col min="7" max="7" width="13.85546875" style="274" customWidth="1"/>
    <col min="8" max="8" width="8.5703125" style="205" customWidth="1"/>
    <col min="9" max="9" width="9.5703125" style="204" bestFit="1" customWidth="1"/>
    <col min="10" max="10" width="19.28515625" style="275" hidden="1" customWidth="1"/>
    <col min="11" max="11" width="22" style="275" hidden="1" customWidth="1"/>
    <col min="12" max="12" width="23" style="275" hidden="1" customWidth="1"/>
    <col min="13" max="13" width="23.42578125" style="275" hidden="1" customWidth="1"/>
    <col min="14" max="15" width="20.5703125" style="275" hidden="1" customWidth="1"/>
    <col min="16" max="16" width="23.5703125" style="275" customWidth="1"/>
    <col min="17" max="17" width="17.85546875" style="204" customWidth="1"/>
    <col min="18" max="18" width="14.5703125" style="204" bestFit="1" customWidth="1"/>
    <col min="19" max="19" width="9.28515625" style="204" customWidth="1"/>
    <col min="20" max="20" width="22" style="204" customWidth="1"/>
    <col min="21" max="21" width="12.42578125" style="204" customWidth="1"/>
    <col min="22" max="22" width="12.5703125" style="204" hidden="1" customWidth="1"/>
    <col min="23" max="23" width="14.5703125" style="204" bestFit="1" customWidth="1"/>
    <col min="24" max="24" width="13.5703125" style="204" customWidth="1"/>
    <col min="25" max="25" width="31.140625" style="204" customWidth="1"/>
    <col min="26" max="26" width="21" style="213" customWidth="1"/>
    <col min="27" max="27" width="21" style="204" customWidth="1"/>
    <col min="28" max="31" width="11.42578125" style="204"/>
    <col min="32" max="33" width="12.7109375" style="204" bestFit="1" customWidth="1"/>
    <col min="34" max="16384" width="11.42578125" style="204"/>
  </cols>
  <sheetData>
    <row r="1" spans="1:33" x14ac:dyDescent="0.2">
      <c r="K1" s="276"/>
      <c r="P1" s="275">
        <v>1000000</v>
      </c>
    </row>
    <row r="3" spans="1:33" s="199" customFormat="1" ht="47.25" x14ac:dyDescent="0.25">
      <c r="A3" s="225" t="s">
        <v>19</v>
      </c>
      <c r="B3" s="277" t="s">
        <v>331</v>
      </c>
      <c r="C3" s="277" t="s">
        <v>332</v>
      </c>
      <c r="D3" s="277" t="s">
        <v>333</v>
      </c>
      <c r="E3" s="277" t="s">
        <v>826</v>
      </c>
      <c r="F3" s="277" t="s">
        <v>827</v>
      </c>
      <c r="G3" s="278" t="s">
        <v>336</v>
      </c>
      <c r="H3" s="277" t="s">
        <v>26</v>
      </c>
      <c r="I3" s="277" t="s">
        <v>959</v>
      </c>
      <c r="J3" s="279" t="s">
        <v>28</v>
      </c>
      <c r="K3" s="279" t="s">
        <v>29</v>
      </c>
      <c r="L3" s="279" t="s">
        <v>31</v>
      </c>
      <c r="M3" s="279" t="s">
        <v>366</v>
      </c>
      <c r="N3" s="279" t="s">
        <v>828</v>
      </c>
      <c r="O3" s="279" t="s">
        <v>6</v>
      </c>
      <c r="P3" s="507" t="s">
        <v>974</v>
      </c>
      <c r="Q3" s="508"/>
      <c r="R3" s="290" t="s">
        <v>830</v>
      </c>
      <c r="S3" s="277" t="s">
        <v>960</v>
      </c>
      <c r="T3" s="225" t="s">
        <v>374</v>
      </c>
      <c r="U3" s="277" t="s">
        <v>21</v>
      </c>
      <c r="V3" s="225" t="s">
        <v>789</v>
      </c>
      <c r="W3" s="225" t="s">
        <v>376</v>
      </c>
      <c r="X3" s="277" t="s">
        <v>67</v>
      </c>
      <c r="Y3" s="277" t="s">
        <v>596</v>
      </c>
      <c r="Z3" s="277" t="s">
        <v>834</v>
      </c>
    </row>
    <row r="4" spans="1:33" s="191" customFormat="1" ht="62.25" customHeight="1" x14ac:dyDescent="0.25">
      <c r="A4" s="285">
        <v>1</v>
      </c>
      <c r="B4" s="291" t="s">
        <v>975</v>
      </c>
      <c r="C4" s="281" t="s">
        <v>976</v>
      </c>
      <c r="D4" s="281" t="s">
        <v>977</v>
      </c>
      <c r="E4" s="282">
        <v>34548</v>
      </c>
      <c r="F4" s="282">
        <v>34548</v>
      </c>
      <c r="G4" s="282">
        <v>47880</v>
      </c>
      <c r="H4" s="285">
        <v>39.5</v>
      </c>
      <c r="I4" s="283">
        <v>81.63</v>
      </c>
      <c r="J4" s="284">
        <v>736100000</v>
      </c>
      <c r="K4" s="284">
        <v>22180700000</v>
      </c>
      <c r="L4" s="284">
        <v>1333200000</v>
      </c>
      <c r="M4" s="284">
        <v>1031720000</v>
      </c>
      <c r="N4" s="284">
        <v>351720000</v>
      </c>
      <c r="O4" s="284"/>
      <c r="P4" s="284">
        <f>SUM(J4:O4)</f>
        <v>25633440000</v>
      </c>
      <c r="Q4" s="292">
        <f>P4/4000</f>
        <v>6408360</v>
      </c>
      <c r="R4" s="293" t="s">
        <v>840</v>
      </c>
      <c r="S4" s="285">
        <v>2</v>
      </c>
      <c r="T4" s="281" t="s">
        <v>978</v>
      </c>
      <c r="U4" s="286" t="s">
        <v>979</v>
      </c>
      <c r="V4" s="286" t="s">
        <v>795</v>
      </c>
      <c r="W4" s="286" t="s">
        <v>843</v>
      </c>
      <c r="X4" s="286" t="s">
        <v>980</v>
      </c>
      <c r="Y4" s="286" t="s">
        <v>981</v>
      </c>
      <c r="Z4" s="251" t="s">
        <v>982</v>
      </c>
      <c r="AA4" s="294"/>
      <c r="AF4" s="192"/>
    </row>
    <row r="5" spans="1:33" s="191" customFormat="1" ht="62.25" customHeight="1" x14ac:dyDescent="0.25">
      <c r="A5" s="285">
        <f>+A4+1</f>
        <v>2</v>
      </c>
      <c r="B5" s="291" t="s">
        <v>983</v>
      </c>
      <c r="C5" s="281" t="s">
        <v>984</v>
      </c>
      <c r="D5" s="281" t="s">
        <v>985</v>
      </c>
      <c r="E5" s="282">
        <v>34548</v>
      </c>
      <c r="F5" s="282">
        <v>34548</v>
      </c>
      <c r="G5" s="282">
        <v>47665</v>
      </c>
      <c r="H5" s="285">
        <f>195/12</f>
        <v>16.25</v>
      </c>
      <c r="I5" s="283">
        <v>185.7</v>
      </c>
      <c r="J5" s="284">
        <v>881000000</v>
      </c>
      <c r="K5" s="284">
        <v>24408440500</v>
      </c>
      <c r="L5" s="284">
        <v>2384258093</v>
      </c>
      <c r="M5" s="284">
        <v>770000000</v>
      </c>
      <c r="N5" s="284"/>
      <c r="O5" s="284"/>
      <c r="P5" s="284">
        <f>SUM(J5:O5)</f>
        <v>28443698593</v>
      </c>
      <c r="Q5" s="292">
        <f t="shared" ref="Q5:Q14" si="0">P5/4000</f>
        <v>7110924.6482499996</v>
      </c>
      <c r="R5" s="293" t="s">
        <v>840</v>
      </c>
      <c r="S5" s="285">
        <v>4</v>
      </c>
      <c r="T5" s="281" t="s">
        <v>986</v>
      </c>
      <c r="U5" s="286" t="s">
        <v>979</v>
      </c>
      <c r="V5" s="286" t="s">
        <v>795</v>
      </c>
      <c r="W5" s="286" t="s">
        <v>843</v>
      </c>
      <c r="X5" s="286" t="s">
        <v>980</v>
      </c>
      <c r="Y5" s="286" t="s">
        <v>987</v>
      </c>
      <c r="Z5" s="251" t="s">
        <v>988</v>
      </c>
      <c r="AF5" s="192"/>
    </row>
    <row r="6" spans="1:33" s="191" customFormat="1" ht="62.25" customHeight="1" x14ac:dyDescent="0.25">
      <c r="A6" s="285">
        <f t="shared" ref="A6:A14" si="1">+A5+1</f>
        <v>3</v>
      </c>
      <c r="B6" s="182" t="s">
        <v>989</v>
      </c>
      <c r="C6" s="286" t="s">
        <v>990</v>
      </c>
      <c r="D6" s="286" t="s">
        <v>991</v>
      </c>
      <c r="E6" s="295">
        <v>34558</v>
      </c>
      <c r="F6" s="295">
        <v>34607</v>
      </c>
      <c r="G6" s="295">
        <v>45139</v>
      </c>
      <c r="H6" s="181">
        <f>192/12</f>
        <v>16</v>
      </c>
      <c r="I6" s="184">
        <v>85.6</v>
      </c>
      <c r="J6" s="296">
        <v>279380000</v>
      </c>
      <c r="K6" s="296">
        <v>56000000000</v>
      </c>
      <c r="L6" s="296"/>
      <c r="M6" s="296">
        <v>1680000000</v>
      </c>
      <c r="N6" s="296">
        <v>1680000000</v>
      </c>
      <c r="O6" s="296">
        <v>19576699084</v>
      </c>
      <c r="P6" s="284">
        <f t="shared" ref="P6:P12" si="2">SUM(J6:O6)</f>
        <v>79216079084</v>
      </c>
      <c r="Q6" s="297">
        <f t="shared" si="0"/>
        <v>19804019.771000002</v>
      </c>
      <c r="R6" s="293" t="s">
        <v>840</v>
      </c>
      <c r="S6" s="181">
        <v>4</v>
      </c>
      <c r="T6" s="286" t="s">
        <v>992</v>
      </c>
      <c r="U6" s="286" t="s">
        <v>979</v>
      </c>
      <c r="V6" s="286" t="s">
        <v>795</v>
      </c>
      <c r="W6" s="286" t="s">
        <v>843</v>
      </c>
      <c r="X6" s="286" t="s">
        <v>980</v>
      </c>
      <c r="Y6" s="286" t="s">
        <v>993</v>
      </c>
      <c r="Z6" s="251" t="s">
        <v>994</v>
      </c>
      <c r="AF6" s="192"/>
    </row>
    <row r="7" spans="1:33" s="191" customFormat="1" ht="62.25" customHeight="1" x14ac:dyDescent="0.25">
      <c r="A7" s="285">
        <f t="shared" si="1"/>
        <v>4</v>
      </c>
      <c r="B7" s="182" t="s">
        <v>995</v>
      </c>
      <c r="C7" s="286" t="s">
        <v>996</v>
      </c>
      <c r="D7" s="286" t="s">
        <v>997</v>
      </c>
      <c r="E7" s="295">
        <v>34548</v>
      </c>
      <c r="F7" s="295">
        <v>34570</v>
      </c>
      <c r="G7" s="295">
        <v>41602</v>
      </c>
      <c r="H7" s="181">
        <v>19.25</v>
      </c>
      <c r="I7" s="184">
        <v>188.34</v>
      </c>
      <c r="J7" s="296"/>
      <c r="K7" s="296"/>
      <c r="L7" s="296"/>
      <c r="M7" s="296"/>
      <c r="N7" s="296"/>
      <c r="O7" s="296"/>
      <c r="P7" s="284">
        <v>154200000000</v>
      </c>
      <c r="Q7" s="297">
        <f t="shared" si="0"/>
        <v>38550000</v>
      </c>
      <c r="R7" s="293" t="s">
        <v>840</v>
      </c>
      <c r="S7" s="181">
        <v>5</v>
      </c>
      <c r="T7" s="286" t="s">
        <v>998</v>
      </c>
      <c r="U7" s="286" t="s">
        <v>979</v>
      </c>
      <c r="V7" s="286"/>
      <c r="W7" s="286" t="s">
        <v>843</v>
      </c>
      <c r="X7" s="286" t="s">
        <v>980</v>
      </c>
      <c r="Y7" s="286"/>
      <c r="Z7" s="251"/>
      <c r="AF7" s="192"/>
    </row>
    <row r="8" spans="1:33" s="191" customFormat="1" ht="62.25" customHeight="1" x14ac:dyDescent="0.25">
      <c r="A8" s="285">
        <f t="shared" si="1"/>
        <v>5</v>
      </c>
      <c r="B8" s="182" t="s">
        <v>999</v>
      </c>
      <c r="C8" s="286" t="s">
        <v>1000</v>
      </c>
      <c r="D8" s="286" t="s">
        <v>1001</v>
      </c>
      <c r="E8" s="295">
        <v>34570</v>
      </c>
      <c r="F8" s="295">
        <v>34570</v>
      </c>
      <c r="G8" s="295">
        <v>43678</v>
      </c>
      <c r="H8" s="181">
        <f>148/12</f>
        <v>12.333333333333334</v>
      </c>
      <c r="I8" s="184">
        <v>93</v>
      </c>
      <c r="J8" s="296">
        <v>343797236</v>
      </c>
      <c r="K8" s="296">
        <v>8748565318</v>
      </c>
      <c r="L8" s="296">
        <v>1307632003</v>
      </c>
      <c r="M8" s="296">
        <v>285960000</v>
      </c>
      <c r="N8" s="296"/>
      <c r="O8" s="296"/>
      <c r="P8" s="284">
        <f t="shared" si="2"/>
        <v>10685954557</v>
      </c>
      <c r="Q8" s="297">
        <f t="shared" si="0"/>
        <v>2671488.63925</v>
      </c>
      <c r="R8" s="293" t="s">
        <v>840</v>
      </c>
      <c r="S8" s="181">
        <v>3</v>
      </c>
      <c r="T8" s="286" t="s">
        <v>1002</v>
      </c>
      <c r="U8" s="286" t="s">
        <v>979</v>
      </c>
      <c r="V8" s="286" t="s">
        <v>795</v>
      </c>
      <c r="W8" s="286" t="s">
        <v>843</v>
      </c>
      <c r="X8" s="286" t="s">
        <v>967</v>
      </c>
      <c r="Y8" s="286" t="s">
        <v>1003</v>
      </c>
      <c r="Z8" s="251" t="s">
        <v>1004</v>
      </c>
      <c r="AF8" s="192"/>
    </row>
    <row r="9" spans="1:33" s="191" customFormat="1" ht="62.25" customHeight="1" x14ac:dyDescent="0.25">
      <c r="A9" s="285">
        <f t="shared" si="1"/>
        <v>6</v>
      </c>
      <c r="B9" s="182" t="s">
        <v>1005</v>
      </c>
      <c r="C9" s="286" t="s">
        <v>1006</v>
      </c>
      <c r="D9" s="286" t="s">
        <v>1007</v>
      </c>
      <c r="E9" s="295">
        <v>34662</v>
      </c>
      <c r="F9" s="295">
        <v>34677</v>
      </c>
      <c r="G9" s="295">
        <v>43078</v>
      </c>
      <c r="H9" s="181">
        <v>22</v>
      </c>
      <c r="I9" s="184">
        <v>50.5</v>
      </c>
      <c r="J9" s="296"/>
      <c r="K9" s="296"/>
      <c r="L9" s="296"/>
      <c r="M9" s="296"/>
      <c r="N9" s="296"/>
      <c r="O9" s="296"/>
      <c r="P9" s="284">
        <v>328020000000</v>
      </c>
      <c r="Q9" s="297">
        <f t="shared" si="0"/>
        <v>82005000</v>
      </c>
      <c r="R9" s="293" t="s">
        <v>840</v>
      </c>
      <c r="S9" s="181">
        <v>3</v>
      </c>
      <c r="T9" s="286" t="s">
        <v>1008</v>
      </c>
      <c r="U9" s="286" t="s">
        <v>979</v>
      </c>
      <c r="V9" s="286"/>
      <c r="W9" s="286" t="s">
        <v>843</v>
      </c>
      <c r="X9" s="286" t="s">
        <v>967</v>
      </c>
      <c r="Y9" s="286" t="s">
        <v>1009</v>
      </c>
      <c r="Z9" s="251"/>
      <c r="AF9" s="192"/>
    </row>
    <row r="10" spans="1:33" s="191" customFormat="1" ht="62.25" customHeight="1" x14ac:dyDescent="0.25">
      <c r="A10" s="285">
        <f t="shared" si="1"/>
        <v>7</v>
      </c>
      <c r="B10" s="182" t="s">
        <v>1010</v>
      </c>
      <c r="C10" s="286" t="s">
        <v>1011</v>
      </c>
      <c r="D10" s="286" t="s">
        <v>1012</v>
      </c>
      <c r="E10" s="295">
        <v>34899</v>
      </c>
      <c r="F10" s="295">
        <v>35023</v>
      </c>
      <c r="G10" s="295" t="s">
        <v>1013</v>
      </c>
      <c r="H10" s="181">
        <v>20.5</v>
      </c>
      <c r="I10" s="184">
        <v>178</v>
      </c>
      <c r="J10" s="296"/>
      <c r="K10" s="296"/>
      <c r="L10" s="296"/>
      <c r="M10" s="296"/>
      <c r="N10" s="296"/>
      <c r="O10" s="296"/>
      <c r="P10" s="284">
        <v>147330000000</v>
      </c>
      <c r="Q10" s="297">
        <f t="shared" si="0"/>
        <v>36832500</v>
      </c>
      <c r="R10" s="293" t="s">
        <v>840</v>
      </c>
      <c r="S10" s="181">
        <v>3</v>
      </c>
      <c r="T10" s="286" t="s">
        <v>1014</v>
      </c>
      <c r="U10" s="286" t="s">
        <v>979</v>
      </c>
      <c r="V10" s="286"/>
      <c r="W10" s="286" t="s">
        <v>843</v>
      </c>
      <c r="X10" s="286" t="s">
        <v>967</v>
      </c>
      <c r="Y10" s="286" t="s">
        <v>1015</v>
      </c>
      <c r="Z10" s="251"/>
      <c r="AF10" s="192"/>
    </row>
    <row r="11" spans="1:33" s="191" customFormat="1" ht="62.25" customHeight="1" x14ac:dyDescent="0.25">
      <c r="A11" s="285">
        <f t="shared" si="1"/>
        <v>8</v>
      </c>
      <c r="B11" s="182" t="s">
        <v>1016</v>
      </c>
      <c r="C11" s="286" t="s">
        <v>1017</v>
      </c>
      <c r="D11" s="286" t="s">
        <v>1018</v>
      </c>
      <c r="E11" s="295">
        <v>34880</v>
      </c>
      <c r="F11" s="295"/>
      <c r="G11" s="295">
        <v>47178</v>
      </c>
      <c r="H11" s="181" t="s">
        <v>1019</v>
      </c>
      <c r="I11" s="184">
        <v>38.4</v>
      </c>
      <c r="J11" s="296">
        <v>833000000</v>
      </c>
      <c r="K11" s="296">
        <f>43000000000+8063000000</f>
        <v>51063000000</v>
      </c>
      <c r="L11" s="296">
        <v>8364000000</v>
      </c>
      <c r="M11" s="296">
        <v>1212000000</v>
      </c>
      <c r="N11" s="296"/>
      <c r="O11" s="296"/>
      <c r="P11" s="284">
        <f t="shared" si="2"/>
        <v>61472000000</v>
      </c>
      <c r="Q11" s="297">
        <f t="shared" si="0"/>
        <v>15368000</v>
      </c>
      <c r="R11" s="293" t="s">
        <v>840</v>
      </c>
      <c r="S11" s="181">
        <v>2</v>
      </c>
      <c r="T11" s="286" t="s">
        <v>1020</v>
      </c>
      <c r="U11" s="286" t="s">
        <v>979</v>
      </c>
      <c r="V11" s="286" t="s">
        <v>885</v>
      </c>
      <c r="W11" s="286" t="s">
        <v>843</v>
      </c>
      <c r="X11" s="286" t="s">
        <v>967</v>
      </c>
      <c r="Y11" s="286" t="s">
        <v>1021</v>
      </c>
      <c r="Z11" s="251" t="s">
        <v>1022</v>
      </c>
      <c r="AF11" s="192"/>
    </row>
    <row r="12" spans="1:33" s="191" customFormat="1" ht="62.25" customHeight="1" x14ac:dyDescent="0.25">
      <c r="A12" s="285">
        <f t="shared" si="1"/>
        <v>9</v>
      </c>
      <c r="B12" s="182" t="s">
        <v>1023</v>
      </c>
      <c r="C12" s="286" t="s">
        <v>1024</v>
      </c>
      <c r="D12" s="286" t="s">
        <v>1025</v>
      </c>
      <c r="E12" s="295">
        <v>35208</v>
      </c>
      <c r="F12" s="295">
        <v>35208</v>
      </c>
      <c r="G12" s="295">
        <v>47818</v>
      </c>
      <c r="H12" s="181">
        <f>206/12</f>
        <v>17.166666666666668</v>
      </c>
      <c r="I12" s="184">
        <v>172.5</v>
      </c>
      <c r="J12" s="296">
        <v>1623827481</v>
      </c>
      <c r="K12" s="296">
        <f>82068307927+1000000000</f>
        <v>83068307927</v>
      </c>
      <c r="L12" s="296">
        <v>3608600886</v>
      </c>
      <c r="M12" s="296">
        <v>2744712000</v>
      </c>
      <c r="N12" s="296">
        <v>6360560000</v>
      </c>
      <c r="O12" s="296"/>
      <c r="P12" s="284">
        <f t="shared" si="2"/>
        <v>97406008294</v>
      </c>
      <c r="Q12" s="297">
        <f t="shared" si="0"/>
        <v>24351502.0735</v>
      </c>
      <c r="R12" s="293" t="s">
        <v>840</v>
      </c>
      <c r="S12" s="181">
        <v>4</v>
      </c>
      <c r="T12" s="286" t="s">
        <v>1026</v>
      </c>
      <c r="U12" s="286" t="s">
        <v>979</v>
      </c>
      <c r="V12" s="286" t="s">
        <v>795</v>
      </c>
      <c r="W12" s="286" t="s">
        <v>843</v>
      </c>
      <c r="X12" s="286" t="s">
        <v>967</v>
      </c>
      <c r="Y12" s="286" t="s">
        <v>1027</v>
      </c>
      <c r="Z12" s="251" t="s">
        <v>1028</v>
      </c>
      <c r="AF12" s="192"/>
    </row>
    <row r="13" spans="1:33" s="191" customFormat="1" ht="62.25" customHeight="1" x14ac:dyDescent="0.25">
      <c r="A13" s="285">
        <f t="shared" si="1"/>
        <v>10</v>
      </c>
      <c r="B13" s="182" t="s">
        <v>1029</v>
      </c>
      <c r="C13" s="286" t="s">
        <v>1030</v>
      </c>
      <c r="D13" s="286" t="s">
        <v>1031</v>
      </c>
      <c r="E13" s="295">
        <v>35541</v>
      </c>
      <c r="F13" s="295">
        <v>35541</v>
      </c>
      <c r="G13" s="295">
        <v>46419</v>
      </c>
      <c r="H13" s="181">
        <v>30</v>
      </c>
      <c r="I13" s="184">
        <v>188.5</v>
      </c>
      <c r="J13" s="296">
        <v>2879000000</v>
      </c>
      <c r="K13" s="296">
        <v>145112000000</v>
      </c>
      <c r="L13" s="296">
        <v>8174000000</v>
      </c>
      <c r="M13" s="296">
        <v>4500000000</v>
      </c>
      <c r="N13" s="296">
        <v>12540000000</v>
      </c>
      <c r="O13" s="296">
        <v>4745000000</v>
      </c>
      <c r="P13" s="284">
        <f>SUM(J13:O13)</f>
        <v>177950000000</v>
      </c>
      <c r="Q13" s="297">
        <f t="shared" si="0"/>
        <v>44487500</v>
      </c>
      <c r="R13" s="293" t="s">
        <v>840</v>
      </c>
      <c r="S13" s="181">
        <v>7</v>
      </c>
      <c r="T13" s="286" t="s">
        <v>1032</v>
      </c>
      <c r="U13" s="286" t="s">
        <v>979</v>
      </c>
      <c r="V13" s="286" t="s">
        <v>795</v>
      </c>
      <c r="W13" s="286" t="s">
        <v>843</v>
      </c>
      <c r="X13" s="286" t="s">
        <v>967</v>
      </c>
      <c r="Y13" s="286" t="s">
        <v>1033</v>
      </c>
      <c r="Z13" s="251" t="s">
        <v>1034</v>
      </c>
      <c r="AF13" s="192"/>
    </row>
    <row r="14" spans="1:33" s="191" customFormat="1" ht="45" x14ac:dyDescent="0.25">
      <c r="A14" s="285">
        <f t="shared" si="1"/>
        <v>11</v>
      </c>
      <c r="B14" s="182" t="s">
        <v>1010</v>
      </c>
      <c r="C14" s="286" t="s">
        <v>1035</v>
      </c>
      <c r="D14" s="286" t="s">
        <v>1036</v>
      </c>
      <c r="E14" s="286" t="s">
        <v>1037</v>
      </c>
      <c r="F14" s="286"/>
      <c r="G14" s="286" t="s">
        <v>1013</v>
      </c>
      <c r="H14" s="181" t="s">
        <v>1038</v>
      </c>
      <c r="I14" s="184">
        <v>186.05</v>
      </c>
      <c r="J14" s="296"/>
      <c r="K14" s="296"/>
      <c r="L14" s="296"/>
      <c r="M14" s="296"/>
      <c r="N14" s="296"/>
      <c r="O14" s="296"/>
      <c r="P14" s="284">
        <v>147330000000</v>
      </c>
      <c r="Q14" s="297">
        <f t="shared" si="0"/>
        <v>36832500</v>
      </c>
      <c r="R14" s="293" t="s">
        <v>840</v>
      </c>
      <c r="S14" s="181">
        <v>3</v>
      </c>
      <c r="T14" s="298" t="s">
        <v>1039</v>
      </c>
      <c r="U14" s="286" t="s">
        <v>979</v>
      </c>
      <c r="V14" s="298"/>
      <c r="W14" s="286" t="s">
        <v>843</v>
      </c>
      <c r="X14" s="286" t="s">
        <v>967</v>
      </c>
      <c r="Y14" s="286"/>
      <c r="Z14" s="298"/>
      <c r="AA14" s="299"/>
      <c r="AF14" s="192"/>
    </row>
    <row r="15" spans="1:33" s="300" customFormat="1" ht="28.5" customHeight="1" x14ac:dyDescent="0.25">
      <c r="B15" s="509" t="s">
        <v>581</v>
      </c>
      <c r="C15" s="510"/>
      <c r="D15" s="510"/>
      <c r="E15" s="510"/>
      <c r="F15" s="510"/>
      <c r="G15" s="510"/>
      <c r="H15" s="511"/>
      <c r="I15" s="301">
        <f>SUM(I4:I14)</f>
        <v>1448.22</v>
      </c>
      <c r="J15" s="302"/>
      <c r="K15" s="302"/>
      <c r="L15" s="302"/>
      <c r="M15" s="302"/>
      <c r="N15" s="302"/>
      <c r="O15" s="302"/>
      <c r="P15" s="303">
        <f>SUM(P4:P14)</f>
        <v>1257687180528</v>
      </c>
      <c r="Q15" s="304">
        <f>SUM(Q4:Q14)</f>
        <v>314421795.13199997</v>
      </c>
      <c r="R15" s="305"/>
      <c r="Z15" s="306"/>
      <c r="AF15" s="307"/>
      <c r="AG15" s="307"/>
    </row>
    <row r="16" spans="1:33" x14ac:dyDescent="0.2">
      <c r="AF16" s="308"/>
    </row>
    <row r="17" spans="32:33" x14ac:dyDescent="0.2">
      <c r="AF17" s="308"/>
      <c r="AG17" s="308"/>
    </row>
    <row r="18" spans="32:33" x14ac:dyDescent="0.2">
      <c r="AF18" s="308"/>
      <c r="AG18" s="308"/>
    </row>
    <row r="19" spans="32:33" x14ac:dyDescent="0.2">
      <c r="AF19" s="308"/>
      <c r="AG19" s="308"/>
    </row>
  </sheetData>
  <mergeCells count="2">
    <mergeCell ref="P3:Q3"/>
    <mergeCell ref="B15:H15"/>
  </mergeCells>
  <hyperlinks>
    <hyperlink ref="Z4" r:id="rId1" xr:uid="{12429E7D-0E36-4F83-8FF7-8CF471F691C6}"/>
    <hyperlink ref="Z5" r:id="rId2" xr:uid="{040321F4-9B00-4CD9-A9E2-A203578EDDED}"/>
    <hyperlink ref="Z6" r:id="rId3" xr:uid="{7EA57494-9FA3-4275-8015-325C097D6732}"/>
    <hyperlink ref="Z8" r:id="rId4" xr:uid="{8D44001D-2C0F-4D1A-976E-7ABB6D6BD915}"/>
    <hyperlink ref="Z11" r:id="rId5" xr:uid="{F89C84D2-9643-4F1D-A832-78C92EAAE875}"/>
    <hyperlink ref="Z12" r:id="rId6" xr:uid="{66ED115E-EDEB-4A75-9EA3-986AAC6E286B}"/>
    <hyperlink ref="Z13" r:id="rId7" xr:uid="{493EA46A-F91A-4D8E-83CE-632CC817A143}"/>
  </hyperlinks>
  <pageMargins left="0.7" right="0.7" top="0.75" bottom="0.75" header="0.3" footer="0.3"/>
  <pageSetup paperSize="9" orientation="portrait"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743E2-0507-4188-ADD4-737F9DD8E154}">
  <sheetPr>
    <tabColor rgb="FF00B0F0"/>
  </sheetPr>
  <dimension ref="A1:E38"/>
  <sheetViews>
    <sheetView workbookViewId="0">
      <selection activeCell="G27" sqref="G27:J27"/>
    </sheetView>
  </sheetViews>
  <sheetFormatPr baseColWidth="10" defaultRowHeight="14.25" x14ac:dyDescent="0.2"/>
  <cols>
    <col min="1" max="1" width="14.42578125" style="316" customWidth="1"/>
    <col min="2" max="2" width="30.140625" style="317" customWidth="1"/>
    <col min="3" max="5" width="15.28515625" style="318" customWidth="1"/>
    <col min="6" max="16384" width="11.42578125" style="216"/>
  </cols>
  <sheetData>
    <row r="1" spans="1:5" s="311" customFormat="1" ht="60" x14ac:dyDescent="0.25">
      <c r="A1" s="309" t="s">
        <v>1040</v>
      </c>
      <c r="B1" s="310" t="s">
        <v>1041</v>
      </c>
      <c r="C1" s="309" t="s">
        <v>1042</v>
      </c>
      <c r="D1" s="309" t="s">
        <v>1043</v>
      </c>
      <c r="E1" s="309" t="s">
        <v>1044</v>
      </c>
    </row>
    <row r="2" spans="1:5" ht="38.25" x14ac:dyDescent="0.2">
      <c r="A2" s="512" t="s">
        <v>7</v>
      </c>
      <c r="B2" s="313" t="s">
        <v>70</v>
      </c>
      <c r="C2" s="314" t="s">
        <v>1045</v>
      </c>
      <c r="D2" s="314" t="s">
        <v>1045</v>
      </c>
      <c r="E2" s="314" t="s">
        <v>1045</v>
      </c>
    </row>
    <row r="3" spans="1:5" ht="51" x14ac:dyDescent="0.2">
      <c r="A3" s="512"/>
      <c r="B3" s="313" t="s">
        <v>1046</v>
      </c>
      <c r="C3" s="314" t="s">
        <v>1047</v>
      </c>
      <c r="D3" s="314" t="s">
        <v>1047</v>
      </c>
      <c r="E3" s="314" t="s">
        <v>1047</v>
      </c>
    </row>
    <row r="4" spans="1:5" ht="25.5" x14ac:dyDescent="0.2">
      <c r="A4" s="512" t="s">
        <v>8</v>
      </c>
      <c r="B4" s="313" t="s">
        <v>72</v>
      </c>
      <c r="C4" s="314" t="s">
        <v>1045</v>
      </c>
      <c r="D4" s="314" t="s">
        <v>1045</v>
      </c>
      <c r="E4" s="314" t="s">
        <v>1045</v>
      </c>
    </row>
    <row r="5" spans="1:5" ht="38.25" x14ac:dyDescent="0.2">
      <c r="A5" s="512"/>
      <c r="B5" s="313" t="s">
        <v>73</v>
      </c>
      <c r="C5" s="314" t="s">
        <v>1047</v>
      </c>
      <c r="D5" s="314" t="s">
        <v>1047</v>
      </c>
      <c r="E5" s="314" t="s">
        <v>1047</v>
      </c>
    </row>
    <row r="6" spans="1:5" ht="63.75" x14ac:dyDescent="0.2">
      <c r="A6" s="512"/>
      <c r="B6" s="313" t="s">
        <v>1048</v>
      </c>
      <c r="C6" s="314" t="s">
        <v>1049</v>
      </c>
      <c r="D6" s="314" t="s">
        <v>1049</v>
      </c>
      <c r="E6" s="314" t="s">
        <v>1049</v>
      </c>
    </row>
    <row r="7" spans="1:5" ht="76.5" x14ac:dyDescent="0.2">
      <c r="A7" s="512"/>
      <c r="B7" s="313" t="s">
        <v>1050</v>
      </c>
      <c r="C7" s="314" t="s">
        <v>1049</v>
      </c>
      <c r="D7" s="314" t="s">
        <v>1049</v>
      </c>
      <c r="E7" s="314" t="s">
        <v>1049</v>
      </c>
    </row>
    <row r="8" spans="1:5" x14ac:dyDescent="0.2">
      <c r="A8" s="512"/>
      <c r="B8" s="313" t="s">
        <v>77</v>
      </c>
      <c r="C8" s="314" t="s">
        <v>1045</v>
      </c>
      <c r="D8" s="314" t="s">
        <v>1045</v>
      </c>
      <c r="E8" s="314" t="s">
        <v>1045</v>
      </c>
    </row>
    <row r="9" spans="1:5" ht="28.5" x14ac:dyDescent="0.2">
      <c r="A9" s="312" t="s">
        <v>9</v>
      </c>
      <c r="B9" s="313" t="s">
        <v>78</v>
      </c>
      <c r="C9" s="314" t="s">
        <v>1047</v>
      </c>
      <c r="D9" s="314" t="s">
        <v>1047</v>
      </c>
      <c r="E9" s="314" t="s">
        <v>1047</v>
      </c>
    </row>
    <row r="10" spans="1:5" ht="25.5" x14ac:dyDescent="0.2">
      <c r="A10" s="512" t="s">
        <v>10</v>
      </c>
      <c r="B10" s="313" t="s">
        <v>79</v>
      </c>
      <c r="C10" s="314" t="s">
        <v>1045</v>
      </c>
      <c r="D10" s="314" t="s">
        <v>1045</v>
      </c>
      <c r="E10" s="314" t="s">
        <v>1045</v>
      </c>
    </row>
    <row r="11" spans="1:5" ht="63.75" x14ac:dyDescent="0.2">
      <c r="A11" s="512"/>
      <c r="B11" s="313" t="s">
        <v>80</v>
      </c>
      <c r="C11" s="314" t="s">
        <v>1049</v>
      </c>
      <c r="D11" s="314" t="s">
        <v>1049</v>
      </c>
      <c r="E11" s="314" t="s">
        <v>1049</v>
      </c>
    </row>
    <row r="12" spans="1:5" ht="25.5" x14ac:dyDescent="0.2">
      <c r="A12" s="512"/>
      <c r="B12" s="313" t="s">
        <v>81</v>
      </c>
      <c r="C12" s="314" t="s">
        <v>1049</v>
      </c>
      <c r="D12" s="314" t="s">
        <v>1049</v>
      </c>
      <c r="E12" s="314" t="s">
        <v>1049</v>
      </c>
    </row>
    <row r="13" spans="1:5" ht="25.5" x14ac:dyDescent="0.2">
      <c r="A13" s="512" t="s">
        <v>11</v>
      </c>
      <c r="B13" s="313" t="s">
        <v>82</v>
      </c>
      <c r="C13" s="314" t="s">
        <v>1045</v>
      </c>
      <c r="D13" s="314" t="s">
        <v>1045</v>
      </c>
      <c r="E13" s="314" t="s">
        <v>1045</v>
      </c>
    </row>
    <row r="14" spans="1:5" ht="51" x14ac:dyDescent="0.2">
      <c r="A14" s="512"/>
      <c r="B14" s="313" t="s">
        <v>1051</v>
      </c>
      <c r="C14" s="314" t="s">
        <v>1045</v>
      </c>
      <c r="D14" s="314" t="s">
        <v>1045</v>
      </c>
      <c r="E14" s="314" t="s">
        <v>1045</v>
      </c>
    </row>
    <row r="15" spans="1:5" ht="51" x14ac:dyDescent="0.2">
      <c r="A15" s="512"/>
      <c r="B15" s="313" t="s">
        <v>1052</v>
      </c>
      <c r="C15" s="315" t="s">
        <v>1045</v>
      </c>
      <c r="D15" s="315" t="s">
        <v>1045</v>
      </c>
      <c r="E15" s="315" t="s">
        <v>1047</v>
      </c>
    </row>
    <row r="16" spans="1:5" ht="25.5" x14ac:dyDescent="0.2">
      <c r="A16" s="512"/>
      <c r="B16" s="313" t="s">
        <v>83</v>
      </c>
      <c r="C16" s="314" t="s">
        <v>1045</v>
      </c>
      <c r="D16" s="314" t="s">
        <v>1045</v>
      </c>
      <c r="E16" s="314" t="s">
        <v>1045</v>
      </c>
    </row>
    <row r="17" spans="1:5" ht="38.25" x14ac:dyDescent="0.2">
      <c r="A17" s="512" t="s">
        <v>12</v>
      </c>
      <c r="B17" s="313" t="s">
        <v>84</v>
      </c>
      <c r="C17" s="314" t="s">
        <v>1045</v>
      </c>
      <c r="D17" s="314" t="s">
        <v>1045</v>
      </c>
      <c r="E17" s="314" t="s">
        <v>1045</v>
      </c>
    </row>
    <row r="18" spans="1:5" ht="38.25" x14ac:dyDescent="0.2">
      <c r="A18" s="512"/>
      <c r="B18" s="313" t="s">
        <v>85</v>
      </c>
      <c r="C18" s="314" t="s">
        <v>1045</v>
      </c>
      <c r="D18" s="314" t="s">
        <v>1045</v>
      </c>
      <c r="E18" s="314" t="s">
        <v>1045</v>
      </c>
    </row>
    <row r="19" spans="1:5" ht="38.25" x14ac:dyDescent="0.2">
      <c r="A19" s="512" t="s">
        <v>13</v>
      </c>
      <c r="B19" s="313" t="s">
        <v>86</v>
      </c>
      <c r="C19" s="315" t="s">
        <v>1045</v>
      </c>
      <c r="D19" s="315" t="s">
        <v>1049</v>
      </c>
      <c r="E19" s="315" t="s">
        <v>1049</v>
      </c>
    </row>
    <row r="20" spans="1:5" ht="25.5" x14ac:dyDescent="0.2">
      <c r="A20" s="512"/>
      <c r="B20" s="313" t="s">
        <v>87</v>
      </c>
      <c r="C20" s="314" t="s">
        <v>1049</v>
      </c>
      <c r="D20" s="314" t="s">
        <v>1049</v>
      </c>
      <c r="E20" s="314" t="s">
        <v>1049</v>
      </c>
    </row>
    <row r="21" spans="1:5" ht="25.5" x14ac:dyDescent="0.2">
      <c r="A21" s="512"/>
      <c r="B21" s="313" t="s">
        <v>88</v>
      </c>
      <c r="C21" s="314" t="s">
        <v>1045</v>
      </c>
      <c r="D21" s="314" t="s">
        <v>1045</v>
      </c>
      <c r="E21" s="314" t="s">
        <v>1045</v>
      </c>
    </row>
    <row r="22" spans="1:5" x14ac:dyDescent="0.2">
      <c r="A22" s="512" t="s">
        <v>14</v>
      </c>
      <c r="B22" s="313" t="s">
        <v>89</v>
      </c>
      <c r="C22" s="314" t="s">
        <v>1045</v>
      </c>
      <c r="D22" s="314" t="s">
        <v>1045</v>
      </c>
      <c r="E22" s="314" t="s">
        <v>1045</v>
      </c>
    </row>
    <row r="23" spans="1:5" x14ac:dyDescent="0.2">
      <c r="A23" s="512"/>
      <c r="B23" s="313" t="s">
        <v>90</v>
      </c>
      <c r="C23" s="314" t="s">
        <v>1045</v>
      </c>
      <c r="D23" s="314" t="s">
        <v>1045</v>
      </c>
      <c r="E23" s="314" t="s">
        <v>1045</v>
      </c>
    </row>
    <row r="24" spans="1:5" ht="25.5" x14ac:dyDescent="0.2">
      <c r="A24" s="512" t="s">
        <v>15</v>
      </c>
      <c r="B24" s="313" t="s">
        <v>91</v>
      </c>
      <c r="C24" s="314" t="s">
        <v>1045</v>
      </c>
      <c r="D24" s="314" t="s">
        <v>1045</v>
      </c>
      <c r="E24" s="314" t="s">
        <v>1045</v>
      </c>
    </row>
    <row r="25" spans="1:5" ht="76.5" x14ac:dyDescent="0.2">
      <c r="A25" s="512"/>
      <c r="B25" s="313" t="s">
        <v>92</v>
      </c>
      <c r="C25" s="314" t="s">
        <v>1045</v>
      </c>
      <c r="D25" s="314" t="s">
        <v>1045</v>
      </c>
      <c r="E25" s="314" t="s">
        <v>1045</v>
      </c>
    </row>
    <row r="26" spans="1:5" ht="51" x14ac:dyDescent="0.2">
      <c r="A26" s="512"/>
      <c r="B26" s="313" t="s">
        <v>93</v>
      </c>
      <c r="C26" s="314" t="s">
        <v>1049</v>
      </c>
      <c r="D26" s="314" t="s">
        <v>1049</v>
      </c>
      <c r="E26" s="314" t="s">
        <v>1049</v>
      </c>
    </row>
    <row r="27" spans="1:5" ht="25.5" x14ac:dyDescent="0.2">
      <c r="A27" s="312" t="s">
        <v>16</v>
      </c>
      <c r="B27" s="313" t="s">
        <v>94</v>
      </c>
      <c r="C27" s="314" t="s">
        <v>1045</v>
      </c>
      <c r="D27" s="314" t="s">
        <v>1045</v>
      </c>
      <c r="E27" s="314" t="s">
        <v>1045</v>
      </c>
    </row>
    <row r="28" spans="1:5" ht="25.5" x14ac:dyDescent="0.2">
      <c r="A28" s="512" t="s">
        <v>17</v>
      </c>
      <c r="B28" s="313" t="s">
        <v>95</v>
      </c>
      <c r="C28" s="314" t="s">
        <v>1049</v>
      </c>
      <c r="D28" s="314" t="s">
        <v>1049</v>
      </c>
      <c r="E28" s="314" t="s">
        <v>1049</v>
      </c>
    </row>
    <row r="29" spans="1:5" ht="38.25" x14ac:dyDescent="0.2">
      <c r="A29" s="512"/>
      <c r="B29" s="313" t="s">
        <v>97</v>
      </c>
      <c r="C29" s="314" t="s">
        <v>1049</v>
      </c>
      <c r="D29" s="314" t="s">
        <v>1049</v>
      </c>
      <c r="E29" s="314" t="s">
        <v>1049</v>
      </c>
    </row>
    <row r="30" spans="1:5" ht="28.5" x14ac:dyDescent="0.2">
      <c r="A30" s="512"/>
      <c r="B30" s="313" t="s">
        <v>98</v>
      </c>
      <c r="C30" s="315" t="s">
        <v>1045</v>
      </c>
      <c r="D30" s="315" t="s">
        <v>1047</v>
      </c>
      <c r="E30" s="315" t="s">
        <v>1047</v>
      </c>
    </row>
    <row r="31" spans="1:5" ht="28.5" x14ac:dyDescent="0.2">
      <c r="A31" s="512"/>
      <c r="B31" s="313" t="s">
        <v>100</v>
      </c>
      <c r="C31" s="314" t="s">
        <v>1047</v>
      </c>
      <c r="D31" s="314" t="s">
        <v>1047</v>
      </c>
      <c r="E31" s="314" t="s">
        <v>1047</v>
      </c>
    </row>
    <row r="32" spans="1:5" ht="38.25" x14ac:dyDescent="0.2">
      <c r="A32" s="512" t="s">
        <v>18</v>
      </c>
      <c r="B32" s="313" t="s">
        <v>1053</v>
      </c>
      <c r="C32" s="314" t="s">
        <v>1049</v>
      </c>
      <c r="D32" s="314" t="s">
        <v>1049</v>
      </c>
      <c r="E32" s="314" t="s">
        <v>1049</v>
      </c>
    </row>
    <row r="33" spans="1:5" ht="63.75" x14ac:dyDescent="0.2">
      <c r="A33" s="512"/>
      <c r="B33" s="313" t="s">
        <v>1054</v>
      </c>
      <c r="C33" s="314" t="s">
        <v>1049</v>
      </c>
      <c r="D33" s="314" t="s">
        <v>1049</v>
      </c>
      <c r="E33" s="314" t="s">
        <v>1049</v>
      </c>
    </row>
    <row r="34" spans="1:5" ht="51" x14ac:dyDescent="0.2">
      <c r="A34" s="512"/>
      <c r="B34" s="313" t="s">
        <v>1055</v>
      </c>
      <c r="C34" s="314" t="s">
        <v>1049</v>
      </c>
      <c r="D34" s="314" t="s">
        <v>1049</v>
      </c>
      <c r="E34" s="314" t="s">
        <v>1049</v>
      </c>
    </row>
    <row r="35" spans="1:5" ht="63.75" x14ac:dyDescent="0.2">
      <c r="A35" s="512"/>
      <c r="B35" s="313" t="s">
        <v>104</v>
      </c>
      <c r="C35" s="314" t="s">
        <v>1049</v>
      </c>
      <c r="D35" s="314" t="s">
        <v>1049</v>
      </c>
      <c r="E35" s="314" t="s">
        <v>1049</v>
      </c>
    </row>
    <row r="36" spans="1:5" ht="89.25" x14ac:dyDescent="0.2">
      <c r="A36" s="512"/>
      <c r="B36" s="313" t="s">
        <v>1056</v>
      </c>
      <c r="C36" s="314" t="s">
        <v>1049</v>
      </c>
      <c r="D36" s="314" t="s">
        <v>1049</v>
      </c>
      <c r="E36" s="314" t="s">
        <v>1049</v>
      </c>
    </row>
    <row r="37" spans="1:5" x14ac:dyDescent="0.2">
      <c r="A37" s="512"/>
      <c r="B37" s="313" t="s">
        <v>106</v>
      </c>
      <c r="C37" s="314" t="s">
        <v>1045</v>
      </c>
      <c r="D37" s="314" t="s">
        <v>1045</v>
      </c>
      <c r="E37" s="314" t="s">
        <v>1045</v>
      </c>
    </row>
    <row r="38" spans="1:5" x14ac:dyDescent="0.2">
      <c r="A38" s="512"/>
      <c r="B38" s="313" t="s">
        <v>107</v>
      </c>
      <c r="C38" s="314" t="s">
        <v>1049</v>
      </c>
      <c r="D38" s="314" t="s">
        <v>1049</v>
      </c>
      <c r="E38" s="314" t="s">
        <v>1049</v>
      </c>
    </row>
  </sheetData>
  <mergeCells count="10">
    <mergeCell ref="A22:A23"/>
    <mergeCell ref="A24:A26"/>
    <mergeCell ref="A28:A31"/>
    <mergeCell ref="A32:A38"/>
    <mergeCell ref="A2:A3"/>
    <mergeCell ref="A4:A8"/>
    <mergeCell ref="A10:A12"/>
    <mergeCell ref="A13:A16"/>
    <mergeCell ref="A17:A18"/>
    <mergeCell ref="A19:A21"/>
  </mergeCells>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93931-E967-4DB8-96BF-F3408590D051}">
  <dimension ref="A1:BH52"/>
  <sheetViews>
    <sheetView showGridLines="0" tabSelected="1" topLeftCell="B15" zoomScale="60" zoomScaleNormal="60" workbookViewId="0">
      <selection activeCell="BD2" sqref="E2:BG52"/>
    </sheetView>
  </sheetViews>
  <sheetFormatPr baseColWidth="10" defaultRowHeight="15" x14ac:dyDescent="0.25"/>
  <cols>
    <col min="1" max="1" width="11.42578125" hidden="1" customWidth="1"/>
    <col min="2" max="2" width="3.140625" customWidth="1"/>
    <col min="6" max="6" width="9.7109375" customWidth="1"/>
    <col min="9" max="9" width="1.85546875" customWidth="1"/>
    <col min="17" max="17" width="9.5703125" customWidth="1"/>
    <col min="18" max="18" width="6.85546875" customWidth="1"/>
    <col min="19" max="19" width="11.42578125" style="319"/>
    <col min="28" max="28" width="11.42578125" customWidth="1"/>
    <col min="30" max="30" width="8.28515625" customWidth="1"/>
    <col min="31" max="31" width="5.5703125" customWidth="1"/>
    <col min="32" max="32" width="8" customWidth="1"/>
    <col min="35" max="35" width="6.5703125" customWidth="1"/>
    <col min="38" max="38" width="11.42578125" style="319"/>
    <col min="46" max="46" width="3.85546875" customWidth="1"/>
    <col min="47" max="47" width="11.42578125" style="319"/>
    <col min="56" max="56" width="11.42578125" style="319"/>
    <col min="60" max="60" width="11.42578125" style="319"/>
  </cols>
  <sheetData>
    <row r="1" spans="5:60" ht="18.75" x14ac:dyDescent="0.25">
      <c r="E1" s="513"/>
      <c r="F1" s="513"/>
      <c r="G1" s="513"/>
      <c r="H1" s="513"/>
      <c r="I1" s="513"/>
      <c r="J1" s="513"/>
      <c r="K1" s="513"/>
      <c r="L1" s="513"/>
      <c r="M1" s="513"/>
      <c r="N1" s="513"/>
      <c r="O1" s="513"/>
      <c r="P1" s="513"/>
      <c r="Q1" s="513"/>
      <c r="R1" s="513"/>
      <c r="S1" s="513"/>
      <c r="T1" s="513"/>
      <c r="U1" s="513"/>
      <c r="V1" s="513"/>
      <c r="W1" s="513"/>
      <c r="X1" s="513"/>
      <c r="Y1" s="513"/>
      <c r="Z1" s="513"/>
      <c r="AA1" s="513"/>
      <c r="AB1" s="513"/>
    </row>
    <row r="2" spans="5:60" s="321" customFormat="1" ht="28.5" x14ac:dyDescent="0.45">
      <c r="E2" s="514" t="s">
        <v>1057</v>
      </c>
      <c r="F2" s="514"/>
      <c r="G2" s="514"/>
      <c r="H2" s="514"/>
      <c r="I2" s="514"/>
      <c r="J2" s="515" t="s">
        <v>1058</v>
      </c>
      <c r="K2" s="515"/>
      <c r="L2" s="515"/>
      <c r="M2" s="515"/>
      <c r="N2" s="515"/>
      <c r="O2" s="515"/>
      <c r="P2" s="515"/>
      <c r="Q2" s="515"/>
      <c r="R2" s="515"/>
      <c r="S2" s="516" t="s">
        <v>1059</v>
      </c>
      <c r="T2" s="517"/>
      <c r="U2" s="517"/>
      <c r="V2" s="517"/>
      <c r="W2" s="517"/>
      <c r="X2" s="517"/>
      <c r="Y2" s="517"/>
      <c r="Z2" s="517"/>
      <c r="AA2" s="517"/>
      <c r="AB2" s="517"/>
      <c r="AC2" s="518" t="s">
        <v>1060</v>
      </c>
      <c r="AD2" s="518"/>
      <c r="AE2" s="518"/>
      <c r="AF2" s="518"/>
      <c r="AG2" s="518"/>
      <c r="AH2" s="518"/>
      <c r="AI2" s="518"/>
      <c r="AJ2" s="518"/>
      <c r="AK2" s="518"/>
      <c r="AL2" s="535" t="s">
        <v>1061</v>
      </c>
      <c r="AM2" s="536"/>
      <c r="AN2" s="536"/>
      <c r="AO2" s="536"/>
      <c r="AP2" s="536"/>
      <c r="AQ2" s="536"/>
      <c r="AR2" s="536"/>
      <c r="AS2" s="536"/>
      <c r="AT2" s="536"/>
      <c r="AU2" s="519" t="s">
        <v>1062</v>
      </c>
      <c r="AV2" s="520"/>
      <c r="AW2" s="520"/>
      <c r="AX2" s="520"/>
      <c r="AY2" s="520"/>
      <c r="AZ2" s="520"/>
      <c r="BA2" s="520"/>
      <c r="BB2" s="520"/>
      <c r="BC2" s="520"/>
      <c r="BD2" s="521" t="s">
        <v>1063</v>
      </c>
      <c r="BE2" s="522"/>
      <c r="BF2" s="522"/>
      <c r="BG2" s="522"/>
      <c r="BH2" s="320"/>
    </row>
    <row r="3" spans="5:60" s="321" customFormat="1" ht="28.5" x14ac:dyDescent="0.45">
      <c r="E3" s="523" t="s">
        <v>1064</v>
      </c>
      <c r="F3" s="523"/>
      <c r="G3" s="523"/>
      <c r="H3" s="523"/>
      <c r="I3" s="523"/>
      <c r="J3" s="524" t="s">
        <v>1064</v>
      </c>
      <c r="K3" s="524"/>
      <c r="L3" s="524"/>
      <c r="M3" s="524"/>
      <c r="N3" s="524"/>
      <c r="O3" s="524"/>
      <c r="P3" s="524"/>
      <c r="Q3" s="524"/>
      <c r="R3" s="524"/>
      <c r="S3" s="525" t="s">
        <v>1065</v>
      </c>
      <c r="T3" s="526"/>
      <c r="U3" s="526"/>
      <c r="V3" s="526"/>
      <c r="W3" s="526"/>
      <c r="X3" s="526"/>
      <c r="Y3" s="526"/>
      <c r="Z3" s="526"/>
      <c r="AA3" s="526"/>
      <c r="AB3" s="526"/>
      <c r="AC3" s="527" t="s">
        <v>1066</v>
      </c>
      <c r="AD3" s="527"/>
      <c r="AE3" s="527"/>
      <c r="AF3" s="527"/>
      <c r="AG3" s="527"/>
      <c r="AH3" s="527"/>
      <c r="AI3" s="527"/>
      <c r="AJ3" s="527"/>
      <c r="AK3" s="527"/>
      <c r="AL3" s="528" t="s">
        <v>11</v>
      </c>
      <c r="AM3" s="529"/>
      <c r="AN3" s="529"/>
      <c r="AO3" s="529"/>
      <c r="AP3" s="529"/>
      <c r="AQ3" s="529"/>
      <c r="AR3" s="529"/>
      <c r="AS3" s="529"/>
      <c r="AT3" s="529"/>
      <c r="AU3" s="531" t="s">
        <v>12</v>
      </c>
      <c r="AV3" s="532"/>
      <c r="AW3" s="532"/>
      <c r="AX3" s="532"/>
      <c r="AY3" s="532"/>
      <c r="AZ3" s="532"/>
      <c r="BA3" s="532"/>
      <c r="BB3" s="532"/>
      <c r="BC3" s="532"/>
      <c r="BD3" s="533" t="s">
        <v>1067</v>
      </c>
      <c r="BE3" s="534"/>
      <c r="BF3" s="534"/>
      <c r="BG3" s="534"/>
      <c r="BH3" s="320"/>
    </row>
    <row r="4" spans="5:60" x14ac:dyDescent="0.25">
      <c r="E4" s="322"/>
      <c r="F4" s="322"/>
      <c r="G4" s="322"/>
      <c r="H4" s="322"/>
      <c r="I4" s="322"/>
      <c r="J4" s="323"/>
      <c r="K4" s="323"/>
      <c r="L4" s="323"/>
      <c r="M4" s="323"/>
      <c r="N4" s="323"/>
      <c r="O4" s="323"/>
      <c r="P4" s="323"/>
      <c r="Q4" s="323"/>
      <c r="R4" s="323"/>
      <c r="S4" s="324"/>
      <c r="T4" s="325"/>
      <c r="U4" s="325"/>
      <c r="V4" s="325"/>
      <c r="W4" s="325"/>
      <c r="X4" s="325"/>
      <c r="Y4" s="325"/>
      <c r="Z4" s="325"/>
      <c r="AA4" s="325"/>
      <c r="AB4" s="325"/>
      <c r="AC4" s="326"/>
      <c r="AD4" s="326"/>
      <c r="AE4" s="326"/>
      <c r="AF4" s="326"/>
      <c r="AG4" s="326"/>
      <c r="AH4" s="326"/>
      <c r="AI4" s="326"/>
      <c r="AJ4" s="326"/>
      <c r="AK4" s="326"/>
      <c r="AL4" s="327"/>
      <c r="AM4" s="328"/>
      <c r="AN4" s="328"/>
      <c r="AO4" s="328"/>
      <c r="AP4" s="328"/>
      <c r="AQ4" s="328"/>
      <c r="AR4" s="328"/>
      <c r="AS4" s="328"/>
      <c r="AT4" s="328"/>
      <c r="AU4" s="329"/>
      <c r="AV4" s="330"/>
      <c r="AW4" s="330"/>
      <c r="AX4" s="330"/>
      <c r="AY4" s="330"/>
      <c r="AZ4" s="330"/>
      <c r="BA4" s="330"/>
      <c r="BB4" s="330"/>
      <c r="BC4" s="330"/>
      <c r="BD4" s="331"/>
      <c r="BE4" s="332"/>
      <c r="BF4" s="332"/>
      <c r="BG4" s="332"/>
    </row>
    <row r="5" spans="5:60" ht="18.75" x14ac:dyDescent="0.25">
      <c r="E5" s="333"/>
      <c r="F5" s="333"/>
      <c r="G5" s="333"/>
      <c r="H5" s="333"/>
      <c r="I5" s="333"/>
      <c r="J5" s="323"/>
      <c r="K5" s="323"/>
      <c r="L5" s="323"/>
      <c r="M5" s="323"/>
      <c r="N5" s="323"/>
      <c r="O5" s="323"/>
      <c r="P5" s="323"/>
      <c r="Q5" s="323"/>
      <c r="R5" s="323"/>
      <c r="S5" s="324"/>
      <c r="T5" s="325"/>
      <c r="U5" s="325"/>
      <c r="V5" s="325"/>
      <c r="W5" s="325"/>
      <c r="X5" s="325"/>
      <c r="Y5" s="325"/>
      <c r="Z5" s="325"/>
      <c r="AA5" s="325"/>
      <c r="AB5" s="325"/>
      <c r="AC5" s="326"/>
      <c r="AD5" s="326"/>
      <c r="AE5" s="326"/>
      <c r="AF5" s="326"/>
      <c r="AG5" s="326"/>
      <c r="AH5" s="326"/>
      <c r="AI5" s="326"/>
      <c r="AJ5" s="326"/>
      <c r="AK5" s="326"/>
      <c r="AL5" s="327"/>
      <c r="AM5" s="328"/>
      <c r="AN5" s="328"/>
      <c r="AO5" s="328"/>
      <c r="AP5" s="328"/>
      <c r="AQ5" s="328"/>
      <c r="AR5" s="328"/>
      <c r="AS5" s="328"/>
      <c r="AT5" s="328"/>
      <c r="AU5" s="329"/>
      <c r="AV5" s="330"/>
      <c r="AW5" s="330"/>
      <c r="AX5" s="330"/>
      <c r="AY5" s="330"/>
      <c r="AZ5" s="330"/>
      <c r="BA5" s="330"/>
      <c r="BB5" s="330"/>
      <c r="BC5" s="330"/>
      <c r="BD5" s="331"/>
      <c r="BE5" s="332"/>
      <c r="BF5" s="332"/>
      <c r="BG5" s="332"/>
    </row>
    <row r="6" spans="5:60" ht="18.75" x14ac:dyDescent="0.25">
      <c r="E6" s="333"/>
      <c r="F6" s="333"/>
      <c r="G6" s="333"/>
      <c r="H6" s="333"/>
      <c r="I6" s="333"/>
      <c r="J6" s="323"/>
      <c r="K6" s="323"/>
      <c r="L6" s="323"/>
      <c r="M6" s="323"/>
      <c r="N6" s="323"/>
      <c r="O6" s="323"/>
      <c r="P6" s="323"/>
      <c r="Q6" s="323"/>
      <c r="R6" s="323"/>
      <c r="S6" s="324"/>
      <c r="T6" s="325"/>
      <c r="U6" s="325"/>
      <c r="V6" s="325"/>
      <c r="W6" s="325"/>
      <c r="X6" s="325"/>
      <c r="Y6" s="325"/>
      <c r="Z6" s="325"/>
      <c r="AA6" s="325"/>
      <c r="AB6" s="325"/>
      <c r="AC6" s="326"/>
      <c r="AD6" s="326"/>
      <c r="AE6" s="326"/>
      <c r="AF6" s="326"/>
      <c r="AG6" s="326"/>
      <c r="AH6" s="326"/>
      <c r="AI6" s="326"/>
      <c r="AJ6" s="326"/>
      <c r="AK6" s="326"/>
      <c r="AL6" s="327"/>
      <c r="AM6" s="328"/>
      <c r="AN6" s="328"/>
      <c r="AO6" s="328"/>
      <c r="AP6" s="328"/>
      <c r="AQ6" s="328"/>
      <c r="AR6" s="328"/>
      <c r="AS6" s="328"/>
      <c r="AT6" s="328"/>
      <c r="AU6" s="329"/>
      <c r="AV6" s="330"/>
      <c r="AW6" s="330"/>
      <c r="AX6" s="330"/>
      <c r="AY6" s="330"/>
      <c r="AZ6" s="330"/>
      <c r="BA6" s="330"/>
      <c r="BB6" s="330"/>
      <c r="BC6" s="330"/>
      <c r="BD6" s="331"/>
      <c r="BE6" s="332"/>
      <c r="BF6" s="332"/>
      <c r="BG6" s="332"/>
    </row>
    <row r="7" spans="5:60" ht="18.75" x14ac:dyDescent="0.25">
      <c r="E7" s="333"/>
      <c r="F7" s="333"/>
      <c r="G7" s="333"/>
      <c r="H7" s="333"/>
      <c r="I7" s="333"/>
      <c r="J7" s="323"/>
      <c r="K7" s="323"/>
      <c r="L7" s="323"/>
      <c r="M7" s="323"/>
      <c r="N7" s="323"/>
      <c r="O7" s="323"/>
      <c r="P7" s="323"/>
      <c r="Q7" s="323"/>
      <c r="R7" s="323"/>
      <c r="S7" s="324"/>
      <c r="T7" s="325"/>
      <c r="U7" s="325"/>
      <c r="V7" s="325"/>
      <c r="W7" s="325"/>
      <c r="X7" s="325"/>
      <c r="Y7" s="325"/>
      <c r="Z7" s="325"/>
      <c r="AA7" s="325"/>
      <c r="AB7" s="325"/>
      <c r="AC7" s="326"/>
      <c r="AD7" s="326"/>
      <c r="AE7" s="326"/>
      <c r="AF7" s="326"/>
      <c r="AG7" s="326"/>
      <c r="AH7" s="326"/>
      <c r="AI7" s="326"/>
      <c r="AJ7" s="326"/>
      <c r="AK7" s="326"/>
      <c r="AL7" s="327"/>
      <c r="AM7" s="328"/>
      <c r="AN7" s="328"/>
      <c r="AO7" s="328"/>
      <c r="AP7" s="328"/>
      <c r="AQ7" s="328"/>
      <c r="AR7" s="328"/>
      <c r="AS7" s="328"/>
      <c r="AT7" s="328"/>
      <c r="AU7" s="329"/>
      <c r="AV7" s="330"/>
      <c r="AW7" s="330"/>
      <c r="AX7" s="330"/>
      <c r="AY7" s="330"/>
      <c r="AZ7" s="330"/>
      <c r="BA7" s="330"/>
      <c r="BB7" s="330"/>
      <c r="BC7" s="330"/>
      <c r="BD7" s="331"/>
      <c r="BE7" s="332"/>
      <c r="BF7" s="332"/>
      <c r="BG7" s="332"/>
    </row>
    <row r="8" spans="5:60" ht="18.75" x14ac:dyDescent="0.25">
      <c r="E8" s="333"/>
      <c r="F8" s="333"/>
      <c r="G8" s="333"/>
      <c r="H8" s="333"/>
      <c r="I8" s="333"/>
      <c r="J8" s="323"/>
      <c r="K8" s="323"/>
      <c r="L8" s="323"/>
      <c r="M8" s="323"/>
      <c r="N8" s="323"/>
      <c r="O8" s="323"/>
      <c r="P8" s="323"/>
      <c r="Q8" s="323"/>
      <c r="R8" s="323"/>
      <c r="S8" s="324"/>
      <c r="T8" s="325"/>
      <c r="U8" s="325"/>
      <c r="V8" s="325"/>
      <c r="W8" s="325"/>
      <c r="X8" s="325"/>
      <c r="Y8" s="325"/>
      <c r="Z8" s="325"/>
      <c r="AA8" s="325"/>
      <c r="AB8" s="325"/>
      <c r="AC8" s="326"/>
      <c r="AD8" s="326"/>
      <c r="AE8" s="326"/>
      <c r="AF8" s="326"/>
      <c r="AG8" s="326"/>
      <c r="AH8" s="326"/>
      <c r="AI8" s="326"/>
      <c r="AJ8" s="326"/>
      <c r="AK8" s="326"/>
      <c r="AL8" s="327"/>
      <c r="AM8" s="328"/>
      <c r="AN8" s="328"/>
      <c r="AO8" s="328"/>
      <c r="AP8" s="328"/>
      <c r="AQ8" s="328"/>
      <c r="AR8" s="328"/>
      <c r="AS8" s="328"/>
      <c r="AT8" s="328"/>
      <c r="AU8" s="329"/>
      <c r="AV8" s="330"/>
      <c r="AW8" s="330"/>
      <c r="AX8" s="330"/>
      <c r="AY8" s="330"/>
      <c r="AZ8" s="330"/>
      <c r="BA8" s="330"/>
      <c r="BB8" s="330"/>
      <c r="BC8" s="330"/>
      <c r="BD8" s="331"/>
      <c r="BE8" s="332"/>
      <c r="BF8" s="332"/>
      <c r="BG8" s="332"/>
    </row>
    <row r="9" spans="5:60" ht="18.75" x14ac:dyDescent="0.25">
      <c r="E9" s="333"/>
      <c r="F9" s="333"/>
      <c r="G9" s="333"/>
      <c r="H9" s="333"/>
      <c r="I9" s="333"/>
      <c r="J9" s="323"/>
      <c r="K9" s="323"/>
      <c r="L9" s="323"/>
      <c r="M9" s="323"/>
      <c r="N9" s="323"/>
      <c r="O9" s="323"/>
      <c r="P9" s="323"/>
      <c r="Q9" s="323"/>
      <c r="R9" s="323"/>
      <c r="S9" s="324"/>
      <c r="T9" s="325"/>
      <c r="U9" s="325"/>
      <c r="V9" s="325"/>
      <c r="W9" s="325"/>
      <c r="X9" s="325"/>
      <c r="Y9" s="325"/>
      <c r="Z9" s="325"/>
      <c r="AA9" s="325"/>
      <c r="AB9" s="325"/>
      <c r="AC9" s="326"/>
      <c r="AD9" s="326"/>
      <c r="AE9" s="326"/>
      <c r="AF9" s="326"/>
      <c r="AG9" s="326"/>
      <c r="AH9" s="326"/>
      <c r="AI9" s="326"/>
      <c r="AJ9" s="326"/>
      <c r="AK9" s="326"/>
      <c r="AL9" s="327"/>
      <c r="AM9" s="328"/>
      <c r="AN9" s="328"/>
      <c r="AO9" s="328"/>
      <c r="AP9" s="328"/>
      <c r="AQ9" s="328"/>
      <c r="AR9" s="328"/>
      <c r="AS9" s="328"/>
      <c r="AT9" s="328"/>
      <c r="AU9" s="329"/>
      <c r="AV9" s="330"/>
      <c r="AW9" s="330"/>
      <c r="AX9" s="330"/>
      <c r="AY9" s="330"/>
      <c r="AZ9" s="330"/>
      <c r="BA9" s="330"/>
      <c r="BB9" s="330"/>
      <c r="BC9" s="330"/>
      <c r="BD9" s="331"/>
      <c r="BE9" s="332"/>
      <c r="BF9" s="332"/>
      <c r="BG9" s="332"/>
    </row>
    <row r="10" spans="5:60" ht="18.75" x14ac:dyDescent="0.25">
      <c r="E10" s="333"/>
      <c r="F10" s="333"/>
      <c r="G10" s="333"/>
      <c r="H10" s="333"/>
      <c r="I10" s="333"/>
      <c r="J10" s="323"/>
      <c r="K10" s="323"/>
      <c r="L10" s="323"/>
      <c r="M10" s="323"/>
      <c r="N10" s="323"/>
      <c r="O10" s="323"/>
      <c r="P10" s="323"/>
      <c r="Q10" s="323"/>
      <c r="R10" s="323"/>
      <c r="S10" s="324"/>
      <c r="T10" s="325"/>
      <c r="U10" s="325"/>
      <c r="V10" s="325"/>
      <c r="W10" s="325"/>
      <c r="X10" s="325"/>
      <c r="Y10" s="325"/>
      <c r="Z10" s="325"/>
      <c r="AA10" s="325"/>
      <c r="AB10" s="325"/>
      <c r="AC10" s="326"/>
      <c r="AD10" s="326"/>
      <c r="AE10" s="326"/>
      <c r="AF10" s="326"/>
      <c r="AG10" s="326"/>
      <c r="AH10" s="326"/>
      <c r="AI10" s="326"/>
      <c r="AJ10" s="326"/>
      <c r="AK10" s="326"/>
      <c r="AL10" s="327"/>
      <c r="AM10" s="328"/>
      <c r="AN10" s="328"/>
      <c r="AO10" s="328"/>
      <c r="AP10" s="328"/>
      <c r="AQ10" s="328"/>
      <c r="AR10" s="328"/>
      <c r="AS10" s="328"/>
      <c r="AT10" s="328"/>
      <c r="AU10" s="329"/>
      <c r="AV10" s="330"/>
      <c r="AW10" s="330"/>
      <c r="AX10" s="330"/>
      <c r="AY10" s="330"/>
      <c r="AZ10" s="330"/>
      <c r="BA10" s="330"/>
      <c r="BB10" s="330"/>
      <c r="BC10" s="330"/>
      <c r="BD10" s="331"/>
      <c r="BE10" s="332"/>
      <c r="BF10" s="332"/>
      <c r="BG10" s="332"/>
    </row>
    <row r="11" spans="5:60" ht="18.75" x14ac:dyDescent="0.25">
      <c r="E11" s="333"/>
      <c r="F11" s="333"/>
      <c r="G11" s="333"/>
      <c r="H11" s="333"/>
      <c r="I11" s="333"/>
      <c r="J11" s="323"/>
      <c r="K11" s="323"/>
      <c r="L11" s="323"/>
      <c r="M11" s="323"/>
      <c r="N11" s="323"/>
      <c r="O11" s="323"/>
      <c r="P11" s="323"/>
      <c r="Q11" s="323"/>
      <c r="R11" s="323"/>
      <c r="S11" s="324"/>
      <c r="T11" s="325"/>
      <c r="U11" s="325"/>
      <c r="V11" s="325"/>
      <c r="W11" s="325"/>
      <c r="X11" s="325"/>
      <c r="Y11" s="325"/>
      <c r="Z11" s="325"/>
      <c r="AA11" s="325"/>
      <c r="AB11" s="325"/>
      <c r="AC11" s="326"/>
      <c r="AD11" s="326"/>
      <c r="AE11" s="326"/>
      <c r="AF11" s="326"/>
      <c r="AG11" s="326"/>
      <c r="AH11" s="326"/>
      <c r="AI11" s="326"/>
      <c r="AJ11" s="326"/>
      <c r="AK11" s="326"/>
      <c r="AL11" s="327"/>
      <c r="AM11" s="328"/>
      <c r="AN11" s="328"/>
      <c r="AO11" s="328"/>
      <c r="AP11" s="328"/>
      <c r="AQ11" s="328"/>
      <c r="AR11" s="328"/>
      <c r="AS11" s="328"/>
      <c r="AT11" s="328"/>
      <c r="AU11" s="329"/>
      <c r="AV11" s="330"/>
      <c r="AW11" s="330"/>
      <c r="AX11" s="330"/>
      <c r="AY11" s="330"/>
      <c r="AZ11" s="330"/>
      <c r="BA11" s="330"/>
      <c r="BB11" s="330"/>
      <c r="BC11" s="330"/>
      <c r="BD11" s="331"/>
      <c r="BE11" s="332"/>
      <c r="BF11" s="332"/>
      <c r="BG11" s="332"/>
    </row>
    <row r="12" spans="5:60" x14ac:dyDescent="0.25">
      <c r="E12" s="322"/>
      <c r="F12" s="322"/>
      <c r="G12" s="322"/>
      <c r="H12" s="322"/>
      <c r="I12" s="322"/>
      <c r="J12" s="323"/>
      <c r="K12" s="323"/>
      <c r="L12" s="323"/>
      <c r="M12" s="323"/>
      <c r="N12" s="323"/>
      <c r="O12" s="323"/>
      <c r="P12" s="323"/>
      <c r="Q12" s="323"/>
      <c r="R12" s="323"/>
      <c r="S12" s="324"/>
      <c r="T12" s="325"/>
      <c r="U12" s="325"/>
      <c r="V12" s="325"/>
      <c r="W12" s="325"/>
      <c r="X12" s="325"/>
      <c r="Y12" s="325"/>
      <c r="Z12" s="325"/>
      <c r="AA12" s="325"/>
      <c r="AB12" s="325"/>
      <c r="AC12" s="326"/>
      <c r="AD12" s="326"/>
      <c r="AE12" s="326"/>
      <c r="AF12" s="326"/>
      <c r="AG12" s="326"/>
      <c r="AH12" s="326"/>
      <c r="AI12" s="326"/>
      <c r="AJ12" s="326"/>
      <c r="AK12" s="326"/>
      <c r="AL12" s="327"/>
      <c r="AM12" s="328"/>
      <c r="AN12" s="328"/>
      <c r="AO12" s="328"/>
      <c r="AP12" s="328"/>
      <c r="AQ12" s="328"/>
      <c r="AR12" s="328"/>
      <c r="AS12" s="328"/>
      <c r="AT12" s="328"/>
      <c r="AU12" s="329"/>
      <c r="AV12" s="330"/>
      <c r="AW12" s="330"/>
      <c r="AX12" s="330"/>
      <c r="AY12" s="330"/>
      <c r="AZ12" s="330"/>
      <c r="BA12" s="330"/>
      <c r="BB12" s="330"/>
      <c r="BC12" s="330"/>
      <c r="BD12" s="331"/>
      <c r="BE12" s="332"/>
      <c r="BF12" s="332"/>
      <c r="BG12" s="332"/>
    </row>
    <row r="13" spans="5:60" x14ac:dyDescent="0.25">
      <c r="E13" s="322"/>
      <c r="F13" s="322"/>
      <c r="G13" s="322"/>
      <c r="H13" s="322"/>
      <c r="I13" s="322"/>
      <c r="J13" s="323"/>
      <c r="K13" s="323"/>
      <c r="L13" s="323"/>
      <c r="M13" s="323"/>
      <c r="N13" s="323"/>
      <c r="O13" s="323"/>
      <c r="P13" s="323"/>
      <c r="Q13" s="323"/>
      <c r="R13" s="323"/>
      <c r="S13" s="324"/>
      <c r="T13" s="325"/>
      <c r="U13" s="325"/>
      <c r="V13" s="325"/>
      <c r="W13" s="325"/>
      <c r="X13" s="325"/>
      <c r="Y13" s="325"/>
      <c r="Z13" s="325"/>
      <c r="AA13" s="325"/>
      <c r="AB13" s="325"/>
      <c r="AC13" s="326"/>
      <c r="AD13" s="326"/>
      <c r="AE13" s="326"/>
      <c r="AF13" s="326"/>
      <c r="AG13" s="326"/>
      <c r="AH13" s="326"/>
      <c r="AI13" s="326"/>
      <c r="AJ13" s="326"/>
      <c r="AK13" s="326"/>
      <c r="AL13" s="327"/>
      <c r="AM13" s="328"/>
      <c r="AN13" s="328"/>
      <c r="AO13" s="328"/>
      <c r="AP13" s="328"/>
      <c r="AQ13" s="328"/>
      <c r="AR13" s="328"/>
      <c r="AS13" s="328"/>
      <c r="AT13" s="328"/>
      <c r="AU13" s="329"/>
      <c r="AV13" s="330"/>
      <c r="AW13" s="330"/>
      <c r="AX13" s="330"/>
      <c r="AY13" s="330"/>
      <c r="AZ13" s="330"/>
      <c r="BA13" s="330"/>
      <c r="BB13" s="330"/>
      <c r="BC13" s="330"/>
      <c r="BD13" s="331"/>
      <c r="BE13" s="332"/>
      <c r="BF13" s="332"/>
      <c r="BG13" s="332"/>
    </row>
    <row r="14" spans="5:60" x14ac:dyDescent="0.25">
      <c r="E14" s="322"/>
      <c r="F14" s="322"/>
      <c r="G14" s="322"/>
      <c r="H14" s="322"/>
      <c r="I14" s="322"/>
      <c r="J14" s="323"/>
      <c r="K14" s="323"/>
      <c r="L14" s="323"/>
      <c r="M14" s="323"/>
      <c r="N14" s="323"/>
      <c r="O14" s="323"/>
      <c r="P14" s="323"/>
      <c r="Q14" s="323"/>
      <c r="R14" s="323"/>
      <c r="S14" s="324"/>
      <c r="T14" s="325"/>
      <c r="U14" s="325"/>
      <c r="V14" s="325"/>
      <c r="W14" s="325"/>
      <c r="X14" s="325"/>
      <c r="Y14" s="325"/>
      <c r="Z14" s="325"/>
      <c r="AA14" s="325"/>
      <c r="AB14" s="325"/>
      <c r="AC14" s="326"/>
      <c r="AD14" s="326"/>
      <c r="AE14" s="326"/>
      <c r="AF14" s="326"/>
      <c r="AG14" s="326"/>
      <c r="AH14" s="326"/>
      <c r="AI14" s="326"/>
      <c r="AJ14" s="326"/>
      <c r="AK14" s="326"/>
      <c r="AL14" s="327"/>
      <c r="AM14" s="328"/>
      <c r="AN14" s="328"/>
      <c r="AO14" s="328"/>
      <c r="AP14" s="328"/>
      <c r="AQ14" s="328"/>
      <c r="AR14" s="328"/>
      <c r="AS14" s="328"/>
      <c r="AT14" s="328"/>
      <c r="AU14" s="329"/>
      <c r="AV14" s="330"/>
      <c r="AW14" s="330"/>
      <c r="AX14" s="330"/>
      <c r="AY14" s="330"/>
      <c r="AZ14" s="330"/>
      <c r="BA14" s="330"/>
      <c r="BB14" s="330"/>
      <c r="BC14" s="330"/>
      <c r="BD14" s="331"/>
      <c r="BE14" s="332"/>
      <c r="BF14" s="332"/>
      <c r="BG14" s="332"/>
    </row>
    <row r="15" spans="5:60" x14ac:dyDescent="0.25">
      <c r="E15" s="322"/>
      <c r="F15" s="322"/>
      <c r="G15" s="322"/>
      <c r="H15" s="322"/>
      <c r="I15" s="322"/>
      <c r="J15" s="323"/>
      <c r="K15" s="323"/>
      <c r="L15" s="323"/>
      <c r="M15" s="323"/>
      <c r="N15" s="323"/>
      <c r="O15" s="323"/>
      <c r="P15" s="323"/>
      <c r="Q15" s="323"/>
      <c r="R15" s="323"/>
      <c r="S15" s="324"/>
      <c r="T15" s="325"/>
      <c r="U15" s="325"/>
      <c r="V15" s="325"/>
      <c r="W15" s="325"/>
      <c r="X15" s="325"/>
      <c r="Y15" s="325"/>
      <c r="Z15" s="325"/>
      <c r="AA15" s="325"/>
      <c r="AB15" s="325"/>
      <c r="AC15" s="326"/>
      <c r="AD15" s="326"/>
      <c r="AE15" s="326"/>
      <c r="AF15" s="326"/>
      <c r="AG15" s="326"/>
      <c r="AH15" s="326"/>
      <c r="AI15" s="326"/>
      <c r="AJ15" s="326"/>
      <c r="AK15" s="326"/>
      <c r="AL15" s="327"/>
      <c r="AM15" s="328"/>
      <c r="AN15" s="328"/>
      <c r="AO15" s="328"/>
      <c r="AP15" s="328"/>
      <c r="AQ15" s="328"/>
      <c r="AR15" s="328"/>
      <c r="AS15" s="328"/>
      <c r="AT15" s="328"/>
      <c r="AU15" s="329"/>
      <c r="AV15" s="330"/>
      <c r="AW15" s="330"/>
      <c r="AX15" s="330"/>
      <c r="AY15" s="330"/>
      <c r="AZ15" s="330"/>
      <c r="BA15" s="330"/>
      <c r="BB15" s="330"/>
      <c r="BC15" s="330"/>
      <c r="BD15" s="331"/>
      <c r="BE15" s="332"/>
      <c r="BF15" s="332"/>
      <c r="BG15" s="332"/>
    </row>
    <row r="16" spans="5:60" x14ac:dyDescent="0.25">
      <c r="E16" s="322"/>
      <c r="F16" s="322"/>
      <c r="G16" s="322"/>
      <c r="H16" s="322"/>
      <c r="I16" s="322"/>
      <c r="J16" s="323"/>
      <c r="K16" s="323"/>
      <c r="L16" s="323"/>
      <c r="M16" s="323"/>
      <c r="N16" s="323"/>
      <c r="O16" s="323"/>
      <c r="P16" s="323"/>
      <c r="Q16" s="323"/>
      <c r="R16" s="323"/>
      <c r="S16" s="324"/>
      <c r="T16" s="325"/>
      <c r="U16" s="325"/>
      <c r="V16" s="325"/>
      <c r="W16" s="325"/>
      <c r="X16" s="325"/>
      <c r="Y16" s="325"/>
      <c r="Z16" s="325"/>
      <c r="AA16" s="325"/>
      <c r="AB16" s="325"/>
      <c r="AC16" s="326"/>
      <c r="AD16" s="326"/>
      <c r="AE16" s="326"/>
      <c r="AF16" s="326"/>
      <c r="AG16" s="326"/>
      <c r="AH16" s="326"/>
      <c r="AI16" s="326"/>
      <c r="AJ16" s="326"/>
      <c r="AK16" s="326"/>
      <c r="AL16" s="327"/>
      <c r="AM16" s="328"/>
      <c r="AN16" s="328"/>
      <c r="AO16" s="328"/>
      <c r="AP16" s="328"/>
      <c r="AQ16" s="328"/>
      <c r="AR16" s="328"/>
      <c r="AS16" s="328"/>
      <c r="AT16" s="328"/>
      <c r="AU16" s="329"/>
      <c r="AV16" s="330"/>
      <c r="AW16" s="330"/>
      <c r="AX16" s="330"/>
      <c r="AY16" s="330"/>
      <c r="AZ16" s="330"/>
      <c r="BA16" s="330"/>
      <c r="BB16" s="330"/>
      <c r="BC16" s="330"/>
      <c r="BD16" s="331"/>
      <c r="BE16" s="332"/>
      <c r="BF16" s="332"/>
      <c r="BG16" s="332"/>
    </row>
    <row r="17" spans="5:59" x14ac:dyDescent="0.25">
      <c r="E17" s="322"/>
      <c r="F17" s="322"/>
      <c r="G17" s="322"/>
      <c r="H17" s="322"/>
      <c r="I17" s="322"/>
      <c r="J17" s="323"/>
      <c r="K17" s="323"/>
      <c r="L17" s="323"/>
      <c r="M17" s="323"/>
      <c r="N17" s="323"/>
      <c r="O17" s="323"/>
      <c r="P17" s="323"/>
      <c r="Q17" s="323"/>
      <c r="R17" s="323"/>
      <c r="S17" s="324"/>
      <c r="T17" s="325"/>
      <c r="U17" s="325"/>
      <c r="V17" s="325"/>
      <c r="W17" s="325"/>
      <c r="X17" s="325"/>
      <c r="Y17" s="325"/>
      <c r="Z17" s="325"/>
      <c r="AA17" s="325"/>
      <c r="AB17" s="325"/>
      <c r="AC17" s="326"/>
      <c r="AD17" s="326"/>
      <c r="AE17" s="326"/>
      <c r="AF17" s="326"/>
      <c r="AG17" s="326"/>
      <c r="AH17" s="326"/>
      <c r="AI17" s="326"/>
      <c r="AJ17" s="326"/>
      <c r="AK17" s="326"/>
      <c r="AL17" s="327"/>
      <c r="AM17" s="328"/>
      <c r="AN17" s="328"/>
      <c r="AO17" s="328"/>
      <c r="AP17" s="328"/>
      <c r="AQ17" s="328"/>
      <c r="AR17" s="328"/>
      <c r="AS17" s="328"/>
      <c r="AT17" s="328"/>
      <c r="AU17" s="329"/>
      <c r="AV17" s="330"/>
      <c r="AW17" s="330"/>
      <c r="AX17" s="330"/>
      <c r="AY17" s="330"/>
      <c r="AZ17" s="330"/>
      <c r="BA17" s="330"/>
      <c r="BB17" s="330"/>
      <c r="BC17" s="330"/>
      <c r="BD17" s="331"/>
      <c r="BE17" s="332"/>
      <c r="BF17" s="332"/>
      <c r="BG17" s="332"/>
    </row>
    <row r="18" spans="5:59" x14ac:dyDescent="0.25">
      <c r="E18" s="322"/>
      <c r="F18" s="322"/>
      <c r="G18" s="322"/>
      <c r="H18" s="322"/>
      <c r="I18" s="322"/>
      <c r="J18" s="323"/>
      <c r="K18" s="323"/>
      <c r="L18" s="323"/>
      <c r="M18" s="323"/>
      <c r="N18" s="323"/>
      <c r="O18" s="323"/>
      <c r="P18" s="323"/>
      <c r="Q18" s="323"/>
      <c r="R18" s="323"/>
      <c r="S18" s="324"/>
      <c r="T18" s="325"/>
      <c r="U18" s="325"/>
      <c r="V18" s="325"/>
      <c r="W18" s="325"/>
      <c r="X18" s="325"/>
      <c r="Y18" s="325"/>
      <c r="Z18" s="325"/>
      <c r="AA18" s="325"/>
      <c r="AB18" s="325"/>
      <c r="AC18" s="326"/>
      <c r="AD18" s="326"/>
      <c r="AE18" s="326"/>
      <c r="AF18" s="326"/>
      <c r="AG18" s="326"/>
      <c r="AH18" s="326"/>
      <c r="AI18" s="326"/>
      <c r="AJ18" s="326"/>
      <c r="AK18" s="326"/>
      <c r="AL18" s="327"/>
      <c r="AM18" s="328"/>
      <c r="AN18" s="328"/>
      <c r="AO18" s="328"/>
      <c r="AP18" s="328"/>
      <c r="AQ18" s="328"/>
      <c r="AR18" s="328"/>
      <c r="AS18" s="328"/>
      <c r="AT18" s="328"/>
      <c r="AU18" s="329"/>
      <c r="AV18" s="330"/>
      <c r="AW18" s="330"/>
      <c r="AX18" s="330"/>
      <c r="AY18" s="330"/>
      <c r="AZ18" s="330"/>
      <c r="BA18" s="330"/>
      <c r="BB18" s="330"/>
      <c r="BC18" s="330"/>
      <c r="BD18" s="331"/>
      <c r="BE18" s="332"/>
      <c r="BF18" s="332"/>
      <c r="BG18" s="332"/>
    </row>
    <row r="19" spans="5:59" x14ac:dyDescent="0.25">
      <c r="E19" s="322"/>
      <c r="F19" s="322"/>
      <c r="G19" s="322"/>
      <c r="H19" s="322"/>
      <c r="I19" s="322"/>
      <c r="J19" s="323"/>
      <c r="K19" s="323"/>
      <c r="L19" s="323"/>
      <c r="M19" s="323"/>
      <c r="N19" s="323"/>
      <c r="O19" s="323"/>
      <c r="P19" s="323"/>
      <c r="Q19" s="323"/>
      <c r="R19" s="323"/>
      <c r="S19" s="324"/>
      <c r="T19" s="325"/>
      <c r="U19" s="325"/>
      <c r="V19" s="325"/>
      <c r="W19" s="325"/>
      <c r="X19" s="325"/>
      <c r="Y19" s="325"/>
      <c r="Z19" s="325"/>
      <c r="AA19" s="325"/>
      <c r="AB19" s="325"/>
      <c r="AC19" s="326"/>
      <c r="AD19" s="326"/>
      <c r="AE19" s="326"/>
      <c r="AF19" s="326"/>
      <c r="AG19" s="326"/>
      <c r="AH19" s="326"/>
      <c r="AI19" s="326"/>
      <c r="AJ19" s="326"/>
      <c r="AK19" s="326"/>
      <c r="AL19" s="327"/>
      <c r="AM19" s="328"/>
      <c r="AN19" s="328"/>
      <c r="AO19" s="328"/>
      <c r="AP19" s="328"/>
      <c r="AQ19" s="328"/>
      <c r="AR19" s="328"/>
      <c r="AS19" s="328"/>
      <c r="AT19" s="328"/>
      <c r="AU19" s="329"/>
      <c r="AV19" s="330"/>
      <c r="AW19" s="330"/>
      <c r="AX19" s="330"/>
      <c r="AY19" s="330"/>
      <c r="AZ19" s="330"/>
      <c r="BA19" s="330"/>
      <c r="BB19" s="330"/>
      <c r="BC19" s="330"/>
      <c r="BD19" s="331"/>
      <c r="BE19" s="332"/>
      <c r="BF19" s="332"/>
      <c r="BG19" s="332"/>
    </row>
    <row r="20" spans="5:59" x14ac:dyDescent="0.25">
      <c r="E20" s="322"/>
      <c r="F20" s="322"/>
      <c r="G20" s="322"/>
      <c r="H20" s="322"/>
      <c r="I20" s="322"/>
      <c r="J20" s="323"/>
      <c r="K20" s="323"/>
      <c r="L20" s="323"/>
      <c r="M20" s="323"/>
      <c r="N20" s="323"/>
      <c r="O20" s="323"/>
      <c r="P20" s="323"/>
      <c r="Q20" s="323"/>
      <c r="R20" s="323"/>
      <c r="S20" s="324"/>
      <c r="T20" s="325"/>
      <c r="U20" s="325"/>
      <c r="V20" s="325"/>
      <c r="W20" s="325"/>
      <c r="X20" s="325"/>
      <c r="Y20" s="325"/>
      <c r="Z20" s="325"/>
      <c r="AA20" s="325"/>
      <c r="AB20" s="325"/>
      <c r="AC20" s="326"/>
      <c r="AD20" s="326"/>
      <c r="AE20" s="326"/>
      <c r="AF20" s="326"/>
      <c r="AG20" s="326"/>
      <c r="AH20" s="326"/>
      <c r="AI20" s="326"/>
      <c r="AJ20" s="326"/>
      <c r="AK20" s="326"/>
      <c r="AL20" s="327"/>
      <c r="AM20" s="328"/>
      <c r="AN20" s="328"/>
      <c r="AO20" s="328"/>
      <c r="AP20" s="328"/>
      <c r="AQ20" s="328"/>
      <c r="AR20" s="328"/>
      <c r="AS20" s="328"/>
      <c r="AT20" s="328"/>
      <c r="AU20" s="329"/>
      <c r="AV20" s="330"/>
      <c r="AW20" s="330"/>
      <c r="AX20" s="330"/>
      <c r="AY20" s="330"/>
      <c r="AZ20" s="330"/>
      <c r="BA20" s="330"/>
      <c r="BB20" s="330"/>
      <c r="BC20" s="330"/>
      <c r="BD20" s="331"/>
      <c r="BE20" s="332"/>
      <c r="BF20" s="332"/>
      <c r="BG20" s="332"/>
    </row>
    <row r="21" spans="5:59" x14ac:dyDescent="0.25">
      <c r="E21" s="322"/>
      <c r="F21" s="322"/>
      <c r="G21" s="322"/>
      <c r="H21" s="322"/>
      <c r="I21" s="322"/>
      <c r="J21" s="323"/>
      <c r="K21" s="323"/>
      <c r="L21" s="323"/>
      <c r="M21" s="323"/>
      <c r="N21" s="323"/>
      <c r="O21" s="323"/>
      <c r="P21" s="323"/>
      <c r="Q21" s="323"/>
      <c r="R21" s="323"/>
      <c r="S21" s="324"/>
      <c r="T21" s="325"/>
      <c r="U21" s="325"/>
      <c r="V21" s="325"/>
      <c r="W21" s="325"/>
      <c r="X21" s="325"/>
      <c r="Y21" s="325"/>
      <c r="Z21" s="325"/>
      <c r="AA21" s="325"/>
      <c r="AB21" s="325"/>
      <c r="AC21" s="326"/>
      <c r="AD21" s="326"/>
      <c r="AE21" s="326"/>
      <c r="AF21" s="326"/>
      <c r="AG21" s="326"/>
      <c r="AH21" s="326"/>
      <c r="AI21" s="326"/>
      <c r="AJ21" s="326"/>
      <c r="AK21" s="326"/>
      <c r="AL21" s="327"/>
      <c r="AM21" s="328"/>
      <c r="AN21" s="328"/>
      <c r="AO21" s="328"/>
      <c r="AP21" s="328"/>
      <c r="AQ21" s="328"/>
      <c r="AR21" s="328"/>
      <c r="AS21" s="328"/>
      <c r="AT21" s="328"/>
      <c r="AU21" s="329"/>
      <c r="AV21" s="330"/>
      <c r="AW21" s="330"/>
      <c r="AX21" s="330"/>
      <c r="AY21" s="330"/>
      <c r="AZ21" s="330"/>
      <c r="BA21" s="330"/>
      <c r="BB21" s="330"/>
      <c r="BC21" s="330"/>
      <c r="BD21" s="331"/>
      <c r="BE21" s="332"/>
      <c r="BF21" s="332"/>
      <c r="BG21" s="332"/>
    </row>
    <row r="22" spans="5:59" x14ac:dyDescent="0.25">
      <c r="E22" s="322"/>
      <c r="F22" s="322"/>
      <c r="G22" s="322"/>
      <c r="H22" s="322"/>
      <c r="I22" s="322"/>
      <c r="J22" s="323"/>
      <c r="K22" s="323"/>
      <c r="L22" s="323"/>
      <c r="M22" s="323"/>
      <c r="N22" s="323"/>
      <c r="O22" s="323"/>
      <c r="P22" s="323"/>
      <c r="Q22" s="323"/>
      <c r="R22" s="323"/>
      <c r="S22" s="324"/>
      <c r="T22" s="325"/>
      <c r="U22" s="325"/>
      <c r="V22" s="325"/>
      <c r="W22" s="325"/>
      <c r="X22" s="325"/>
      <c r="Y22" s="325"/>
      <c r="Z22" s="325"/>
      <c r="AA22" s="325"/>
      <c r="AB22" s="325"/>
      <c r="AC22" s="326"/>
      <c r="AD22" s="326"/>
      <c r="AE22" s="326"/>
      <c r="AF22" s="326"/>
      <c r="AG22" s="326"/>
      <c r="AH22" s="326"/>
      <c r="AI22" s="326"/>
      <c r="AJ22" s="326"/>
      <c r="AK22" s="326"/>
      <c r="AL22" s="327"/>
      <c r="AM22" s="328"/>
      <c r="AN22" s="328"/>
      <c r="AO22" s="328"/>
      <c r="AP22" s="328"/>
      <c r="AQ22" s="328"/>
      <c r="AR22" s="328"/>
      <c r="AS22" s="328"/>
      <c r="AT22" s="328"/>
      <c r="AU22" s="329"/>
      <c r="AV22" s="330"/>
      <c r="AW22" s="330"/>
      <c r="AX22" s="330"/>
      <c r="AY22" s="330"/>
      <c r="AZ22" s="330"/>
      <c r="BA22" s="330"/>
      <c r="BB22" s="330"/>
      <c r="BC22" s="330"/>
      <c r="BD22" s="331"/>
      <c r="BE22" s="332"/>
      <c r="BF22" s="332"/>
      <c r="BG22" s="332"/>
    </row>
    <row r="23" spans="5:59" x14ac:dyDescent="0.25">
      <c r="E23" s="322"/>
      <c r="F23" s="322"/>
      <c r="G23" s="322"/>
      <c r="H23" s="322"/>
      <c r="I23" s="322"/>
      <c r="J23" s="323"/>
      <c r="K23" s="323"/>
      <c r="L23" s="323"/>
      <c r="M23" s="323"/>
      <c r="N23" s="323"/>
      <c r="O23" s="323"/>
      <c r="P23" s="323"/>
      <c r="Q23" s="323"/>
      <c r="R23" s="323"/>
      <c r="S23" s="324"/>
      <c r="T23" s="325"/>
      <c r="U23" s="325"/>
      <c r="V23" s="325"/>
      <c r="W23" s="325"/>
      <c r="X23" s="325"/>
      <c r="Y23" s="325"/>
      <c r="Z23" s="325"/>
      <c r="AA23" s="325"/>
      <c r="AB23" s="325"/>
      <c r="AC23" s="326"/>
      <c r="AD23" s="326"/>
      <c r="AE23" s="326"/>
      <c r="AF23" s="326"/>
      <c r="AG23" s="326"/>
      <c r="AH23" s="326"/>
      <c r="AI23" s="326"/>
      <c r="AJ23" s="326"/>
      <c r="AK23" s="326"/>
      <c r="AL23" s="327"/>
      <c r="AM23" s="328"/>
      <c r="AN23" s="328"/>
      <c r="AO23" s="328"/>
      <c r="AP23" s="328"/>
      <c r="AQ23" s="328"/>
      <c r="AR23" s="328"/>
      <c r="AS23" s="328"/>
      <c r="AT23" s="328"/>
      <c r="AU23" s="329"/>
      <c r="AV23" s="330"/>
      <c r="AW23" s="330"/>
      <c r="AX23" s="330"/>
      <c r="AY23" s="330"/>
      <c r="AZ23" s="330"/>
      <c r="BA23" s="330"/>
      <c r="BB23" s="330"/>
      <c r="BC23" s="330"/>
      <c r="BD23" s="331"/>
      <c r="BE23" s="332"/>
      <c r="BF23" s="332"/>
      <c r="BG23" s="332"/>
    </row>
    <row r="24" spans="5:59" x14ac:dyDescent="0.25">
      <c r="E24" s="322"/>
      <c r="F24" s="322"/>
      <c r="G24" s="322"/>
      <c r="H24" s="322"/>
      <c r="I24" s="322"/>
      <c r="J24" s="323"/>
      <c r="K24" s="323"/>
      <c r="L24" s="323"/>
      <c r="M24" s="323"/>
      <c r="N24" s="323"/>
      <c r="O24" s="323"/>
      <c r="P24" s="323"/>
      <c r="Q24" s="323"/>
      <c r="R24" s="323"/>
      <c r="S24" s="324"/>
      <c r="T24" s="325"/>
      <c r="U24" s="325"/>
      <c r="V24" s="325"/>
      <c r="W24" s="325"/>
      <c r="X24" s="325"/>
      <c r="Y24" s="325"/>
      <c r="Z24" s="325"/>
      <c r="AA24" s="325"/>
      <c r="AB24" s="325"/>
      <c r="AC24" s="326"/>
      <c r="AD24" s="326"/>
      <c r="AE24" s="326"/>
      <c r="AF24" s="326"/>
      <c r="AG24" s="326"/>
      <c r="AH24" s="326"/>
      <c r="AI24" s="326"/>
      <c r="AJ24" s="326"/>
      <c r="AK24" s="326"/>
      <c r="AL24" s="327"/>
      <c r="AM24" s="328"/>
      <c r="AN24" s="328"/>
      <c r="AO24" s="328"/>
      <c r="AP24" s="328"/>
      <c r="AQ24" s="328"/>
      <c r="AR24" s="328"/>
      <c r="AS24" s="328"/>
      <c r="AT24" s="328"/>
      <c r="AU24" s="329"/>
      <c r="AV24" s="330"/>
      <c r="AW24" s="330"/>
      <c r="AX24" s="330"/>
      <c r="AY24" s="330"/>
      <c r="AZ24" s="330"/>
      <c r="BA24" s="330"/>
      <c r="BB24" s="330"/>
      <c r="BC24" s="330"/>
      <c r="BD24" s="331"/>
      <c r="BE24" s="332"/>
      <c r="BF24" s="332"/>
      <c r="BG24" s="332"/>
    </row>
    <row r="25" spans="5:59" x14ac:dyDescent="0.25">
      <c r="E25" s="322"/>
      <c r="F25" s="322"/>
      <c r="G25" s="322"/>
      <c r="H25" s="322"/>
      <c r="I25" s="322"/>
      <c r="J25" s="323"/>
      <c r="K25" s="323"/>
      <c r="L25" s="323"/>
      <c r="M25" s="323"/>
      <c r="N25" s="323"/>
      <c r="O25" s="323"/>
      <c r="P25" s="323"/>
      <c r="Q25" s="323"/>
      <c r="R25" s="323"/>
      <c r="S25" s="324"/>
      <c r="T25" s="325"/>
      <c r="U25" s="325"/>
      <c r="V25" s="325"/>
      <c r="W25" s="325"/>
      <c r="X25" s="325"/>
      <c r="Y25" s="325"/>
      <c r="Z25" s="325"/>
      <c r="AA25" s="325"/>
      <c r="AB25" s="325"/>
      <c r="AC25" s="326"/>
      <c r="AD25" s="326"/>
      <c r="AE25" s="326"/>
      <c r="AF25" s="326"/>
      <c r="AG25" s="326"/>
      <c r="AH25" s="326"/>
      <c r="AI25" s="326"/>
      <c r="AJ25" s="326"/>
      <c r="AK25" s="326"/>
      <c r="AL25" s="327"/>
      <c r="AM25" s="328"/>
      <c r="AN25" s="328"/>
      <c r="AO25" s="328"/>
      <c r="AP25" s="328"/>
      <c r="AQ25" s="328"/>
      <c r="AR25" s="328"/>
      <c r="AS25" s="328"/>
      <c r="AT25" s="328"/>
      <c r="AU25" s="329"/>
      <c r="AV25" s="330"/>
      <c r="AW25" s="330"/>
      <c r="AX25" s="330"/>
      <c r="AY25" s="330"/>
      <c r="AZ25" s="330"/>
      <c r="BA25" s="330"/>
      <c r="BB25" s="330"/>
      <c r="BC25" s="330"/>
      <c r="BD25" s="331"/>
      <c r="BE25" s="332"/>
      <c r="BF25" s="332"/>
      <c r="BG25" s="332"/>
    </row>
    <row r="26" spans="5:59" x14ac:dyDescent="0.25">
      <c r="E26" s="322"/>
      <c r="F26" s="322"/>
      <c r="G26" s="322"/>
      <c r="H26" s="322"/>
      <c r="I26" s="322"/>
      <c r="J26" s="323"/>
      <c r="K26" s="323"/>
      <c r="L26" s="323"/>
      <c r="M26" s="323"/>
      <c r="N26" s="323"/>
      <c r="O26" s="323"/>
      <c r="P26" s="323"/>
      <c r="Q26" s="323"/>
      <c r="R26" s="323"/>
      <c r="S26" s="324"/>
      <c r="T26" s="325"/>
      <c r="U26" s="325"/>
      <c r="V26" s="325"/>
      <c r="W26" s="325"/>
      <c r="X26" s="325"/>
      <c r="Y26" s="325"/>
      <c r="Z26" s="325"/>
      <c r="AA26" s="325"/>
      <c r="AB26" s="325"/>
      <c r="AC26" s="326"/>
      <c r="AD26" s="326"/>
      <c r="AE26" s="326"/>
      <c r="AF26" s="326"/>
      <c r="AG26" s="326"/>
      <c r="AH26" s="326"/>
      <c r="AI26" s="326"/>
      <c r="AJ26" s="326"/>
      <c r="AK26" s="326"/>
      <c r="AL26" s="327"/>
      <c r="AM26" s="328"/>
      <c r="AN26" s="328"/>
      <c r="AO26" s="328"/>
      <c r="AP26" s="328"/>
      <c r="AQ26" s="328"/>
      <c r="AR26" s="328"/>
      <c r="AS26" s="328"/>
      <c r="AT26" s="328"/>
      <c r="AU26" s="329"/>
      <c r="AV26" s="330"/>
      <c r="AW26" s="330"/>
      <c r="AX26" s="330"/>
      <c r="AY26" s="330"/>
      <c r="AZ26" s="330"/>
      <c r="BA26" s="330"/>
      <c r="BB26" s="330"/>
      <c r="BC26" s="330"/>
      <c r="BD26" s="331"/>
      <c r="BE26" s="332"/>
      <c r="BF26" s="332"/>
      <c r="BG26" s="332"/>
    </row>
    <row r="27" spans="5:59" x14ac:dyDescent="0.25">
      <c r="E27" s="322"/>
      <c r="F27" s="322"/>
      <c r="G27" s="322"/>
      <c r="H27" s="322"/>
      <c r="I27" s="322"/>
      <c r="J27" s="323"/>
      <c r="K27" s="323"/>
      <c r="L27" s="323"/>
      <c r="M27" s="323"/>
      <c r="N27" s="323"/>
      <c r="O27" s="323"/>
      <c r="P27" s="323"/>
      <c r="Q27" s="323"/>
      <c r="R27" s="323"/>
      <c r="S27" s="324"/>
      <c r="T27" s="325"/>
      <c r="U27" s="325"/>
      <c r="V27" s="325"/>
      <c r="W27" s="325"/>
      <c r="X27" s="325"/>
      <c r="Y27" s="325"/>
      <c r="Z27" s="325"/>
      <c r="AA27" s="325"/>
      <c r="AB27" s="325"/>
      <c r="AC27" s="326"/>
      <c r="AD27" s="326"/>
      <c r="AE27" s="326"/>
      <c r="AF27" s="326"/>
      <c r="AG27" s="326"/>
      <c r="AH27" s="326"/>
      <c r="AI27" s="326"/>
      <c r="AJ27" s="326"/>
      <c r="AK27" s="326"/>
      <c r="AL27" s="327"/>
      <c r="AM27" s="328"/>
      <c r="AN27" s="328"/>
      <c r="AO27" s="328"/>
      <c r="AP27" s="328"/>
      <c r="AQ27" s="328"/>
      <c r="AR27" s="328"/>
      <c r="AS27" s="328"/>
      <c r="AT27" s="328"/>
      <c r="AU27" s="329"/>
      <c r="AV27" s="330"/>
      <c r="AW27" s="330"/>
      <c r="AX27" s="330"/>
      <c r="AY27" s="330"/>
      <c r="AZ27" s="330"/>
      <c r="BA27" s="330"/>
      <c r="BB27" s="330"/>
      <c r="BC27" s="330"/>
      <c r="BD27" s="331"/>
      <c r="BE27" s="332"/>
      <c r="BF27" s="332"/>
      <c r="BG27" s="332"/>
    </row>
    <row r="28" spans="5:59" x14ac:dyDescent="0.25">
      <c r="E28" s="322"/>
      <c r="F28" s="322"/>
      <c r="G28" s="322"/>
      <c r="H28" s="322"/>
      <c r="I28" s="322"/>
      <c r="J28" s="323"/>
      <c r="K28" s="323"/>
      <c r="L28" s="323"/>
      <c r="M28" s="323"/>
      <c r="N28" s="323"/>
      <c r="O28" s="323"/>
      <c r="P28" s="323"/>
      <c r="Q28" s="323"/>
      <c r="R28" s="323"/>
      <c r="S28" s="324"/>
      <c r="T28" s="325"/>
      <c r="U28" s="325"/>
      <c r="V28" s="325"/>
      <c r="W28" s="325"/>
      <c r="X28" s="325"/>
      <c r="Y28" s="325"/>
      <c r="Z28" s="325"/>
      <c r="AA28" s="325"/>
      <c r="AB28" s="325"/>
      <c r="AC28" s="326"/>
      <c r="AD28" s="326"/>
      <c r="AE28" s="326"/>
      <c r="AF28" s="326"/>
      <c r="AG28" s="326"/>
      <c r="AH28" s="326"/>
      <c r="AI28" s="326"/>
      <c r="AJ28" s="326"/>
      <c r="AK28" s="326"/>
      <c r="AL28" s="327"/>
      <c r="AM28" s="328"/>
      <c r="AN28" s="328"/>
      <c r="AO28" s="328"/>
      <c r="AP28" s="328"/>
      <c r="AQ28" s="328"/>
      <c r="AR28" s="328"/>
      <c r="AS28" s="328"/>
      <c r="AT28" s="328"/>
      <c r="AU28" s="329"/>
      <c r="AV28" s="330"/>
      <c r="AW28" s="330"/>
      <c r="AX28" s="330"/>
      <c r="AY28" s="330"/>
      <c r="AZ28" s="330"/>
      <c r="BA28" s="330"/>
      <c r="BB28" s="330"/>
      <c r="BC28" s="330"/>
      <c r="BD28" s="331"/>
      <c r="BE28" s="332"/>
      <c r="BF28" s="332"/>
      <c r="BG28" s="332"/>
    </row>
    <row r="29" spans="5:59" x14ac:dyDescent="0.25">
      <c r="E29" s="322"/>
      <c r="F29" s="322"/>
      <c r="G29" s="322"/>
      <c r="H29" s="322"/>
      <c r="I29" s="322"/>
      <c r="J29" s="323"/>
      <c r="K29" s="323"/>
      <c r="L29" s="323"/>
      <c r="M29" s="323"/>
      <c r="N29" s="323"/>
      <c r="O29" s="323"/>
      <c r="P29" s="323"/>
      <c r="Q29" s="323"/>
      <c r="R29" s="323"/>
      <c r="S29" s="324"/>
      <c r="T29" s="325"/>
      <c r="U29" s="325"/>
      <c r="V29" s="325"/>
      <c r="W29" s="325"/>
      <c r="X29" s="325"/>
      <c r="Y29" s="325"/>
      <c r="Z29" s="325"/>
      <c r="AA29" s="325"/>
      <c r="AB29" s="325"/>
      <c r="AC29" s="326"/>
      <c r="AD29" s="326"/>
      <c r="AE29" s="326"/>
      <c r="AF29" s="326"/>
      <c r="AG29" s="326"/>
      <c r="AH29" s="326"/>
      <c r="AI29" s="326"/>
      <c r="AJ29" s="326"/>
      <c r="AK29" s="326"/>
      <c r="AL29" s="327"/>
      <c r="AM29" s="328"/>
      <c r="AN29" s="328"/>
      <c r="AO29" s="328"/>
      <c r="AP29" s="328"/>
      <c r="AQ29" s="328"/>
      <c r="AR29" s="328"/>
      <c r="AS29" s="328"/>
      <c r="AT29" s="328"/>
      <c r="AU29" s="329"/>
      <c r="AV29" s="330"/>
      <c r="AW29" s="330"/>
      <c r="AX29" s="330"/>
      <c r="AY29" s="330"/>
      <c r="AZ29" s="330"/>
      <c r="BA29" s="330"/>
      <c r="BB29" s="330"/>
      <c r="BC29" s="330"/>
      <c r="BD29" s="331"/>
      <c r="BE29" s="332"/>
      <c r="BF29" s="332"/>
      <c r="BG29" s="332"/>
    </row>
    <row r="30" spans="5:59" x14ac:dyDescent="0.25">
      <c r="E30" s="322"/>
      <c r="F30" s="322"/>
      <c r="G30" s="322"/>
      <c r="H30" s="322"/>
      <c r="I30" s="322"/>
      <c r="J30" s="323"/>
      <c r="K30" s="323"/>
      <c r="L30" s="323"/>
      <c r="M30" s="323"/>
      <c r="N30" s="323"/>
      <c r="O30" s="323"/>
      <c r="P30" s="323"/>
      <c r="Q30" s="323"/>
      <c r="R30" s="323"/>
      <c r="S30" s="324"/>
      <c r="T30" s="325"/>
      <c r="U30" s="325"/>
      <c r="V30" s="325"/>
      <c r="W30" s="325"/>
      <c r="X30" s="325"/>
      <c r="Y30" s="325"/>
      <c r="Z30" s="325"/>
      <c r="AA30" s="325"/>
      <c r="AB30" s="325"/>
      <c r="AC30" s="326"/>
      <c r="AD30" s="326"/>
      <c r="AE30" s="326"/>
      <c r="AF30" s="326"/>
      <c r="AG30" s="326"/>
      <c r="AH30" s="326"/>
      <c r="AI30" s="326"/>
      <c r="AJ30" s="326"/>
      <c r="AK30" s="326"/>
      <c r="AL30" s="327"/>
      <c r="AM30" s="328"/>
      <c r="AN30" s="328"/>
      <c r="AO30" s="328"/>
      <c r="AP30" s="328"/>
      <c r="AQ30" s="328"/>
      <c r="AR30" s="328"/>
      <c r="AS30" s="328"/>
      <c r="AT30" s="328"/>
      <c r="AU30" s="329"/>
      <c r="AV30" s="330"/>
      <c r="AW30" s="330"/>
      <c r="AX30" s="330"/>
      <c r="AY30" s="330"/>
      <c r="AZ30" s="330"/>
      <c r="BA30" s="330"/>
      <c r="BB30" s="330"/>
      <c r="BC30" s="330"/>
      <c r="BD30" s="331"/>
      <c r="BE30" s="332"/>
      <c r="BF30" s="332"/>
      <c r="BG30" s="332"/>
    </row>
    <row r="31" spans="5:59" x14ac:dyDescent="0.25">
      <c r="E31" s="322"/>
      <c r="F31" s="322"/>
      <c r="G31" s="322"/>
      <c r="H31" s="322"/>
      <c r="I31" s="322"/>
      <c r="J31" s="323"/>
      <c r="K31" s="323"/>
      <c r="L31" s="323"/>
      <c r="M31" s="323"/>
      <c r="N31" s="323"/>
      <c r="O31" s="323"/>
      <c r="P31" s="323"/>
      <c r="Q31" s="323"/>
      <c r="R31" s="323"/>
      <c r="S31" s="324"/>
      <c r="T31" s="325"/>
      <c r="U31" s="325"/>
      <c r="V31" s="325"/>
      <c r="W31" s="325"/>
      <c r="X31" s="325"/>
      <c r="Y31" s="325"/>
      <c r="Z31" s="325"/>
      <c r="AA31" s="325"/>
      <c r="AB31" s="325"/>
      <c r="AC31" s="326"/>
      <c r="AD31" s="326"/>
      <c r="AE31" s="326"/>
      <c r="AF31" s="326"/>
      <c r="AG31" s="326"/>
      <c r="AH31" s="326"/>
      <c r="AI31" s="326"/>
      <c r="AJ31" s="326"/>
      <c r="AK31" s="326"/>
      <c r="AL31" s="327"/>
      <c r="AM31" s="328"/>
      <c r="AN31" s="328"/>
      <c r="AO31" s="328"/>
      <c r="AP31" s="328"/>
      <c r="AQ31" s="328"/>
      <c r="AR31" s="328"/>
      <c r="AS31" s="328"/>
      <c r="AT31" s="328"/>
      <c r="AU31" s="329"/>
      <c r="AV31" s="330"/>
      <c r="AW31" s="330"/>
      <c r="AX31" s="330"/>
      <c r="AY31" s="330"/>
      <c r="AZ31" s="330"/>
      <c r="BA31" s="330"/>
      <c r="BB31" s="330"/>
      <c r="BC31" s="330"/>
      <c r="BD31" s="331"/>
      <c r="BE31" s="332"/>
      <c r="BF31" s="332"/>
      <c r="BG31" s="332"/>
    </row>
    <row r="32" spans="5:59" x14ac:dyDescent="0.25">
      <c r="E32" s="322"/>
      <c r="F32" s="322"/>
      <c r="G32" s="322"/>
      <c r="H32" s="322"/>
      <c r="I32" s="322"/>
      <c r="J32" s="323"/>
      <c r="K32" s="323"/>
      <c r="L32" s="323"/>
      <c r="M32" s="323"/>
      <c r="N32" s="323"/>
      <c r="O32" s="323"/>
      <c r="P32" s="323"/>
      <c r="Q32" s="323"/>
      <c r="R32" s="323"/>
      <c r="S32" s="324"/>
      <c r="T32" s="325"/>
      <c r="U32" s="325"/>
      <c r="V32" s="325"/>
      <c r="W32" s="325"/>
      <c r="X32" s="325"/>
      <c r="Y32" s="325"/>
      <c r="Z32" s="325"/>
      <c r="AA32" s="325"/>
      <c r="AB32" s="325"/>
      <c r="AC32" s="326"/>
      <c r="AD32" s="326"/>
      <c r="AE32" s="326"/>
      <c r="AF32" s="326"/>
      <c r="AG32" s="326"/>
      <c r="AH32" s="326"/>
      <c r="AI32" s="326"/>
      <c r="AJ32" s="326"/>
      <c r="AK32" s="326"/>
      <c r="AL32" s="327"/>
      <c r="AM32" s="328"/>
      <c r="AN32" s="328"/>
      <c r="AO32" s="328"/>
      <c r="AP32" s="328"/>
      <c r="AQ32" s="328"/>
      <c r="AR32" s="328"/>
      <c r="AS32" s="328"/>
      <c r="AT32" s="328"/>
      <c r="AU32" s="329"/>
      <c r="AV32" s="330"/>
      <c r="AW32" s="330"/>
      <c r="AX32" s="330"/>
      <c r="AY32" s="330"/>
      <c r="AZ32" s="330"/>
      <c r="BA32" s="330"/>
      <c r="BB32" s="330"/>
      <c r="BC32" s="330"/>
      <c r="BD32" s="331"/>
      <c r="BE32" s="332"/>
      <c r="BF32" s="332"/>
      <c r="BG32" s="332"/>
    </row>
    <row r="33" spans="5:59" x14ac:dyDescent="0.25">
      <c r="E33" s="322"/>
      <c r="F33" s="322"/>
      <c r="G33" s="322"/>
      <c r="H33" s="322"/>
      <c r="I33" s="322"/>
      <c r="J33" s="323"/>
      <c r="K33" s="323"/>
      <c r="L33" s="323"/>
      <c r="M33" s="323"/>
      <c r="N33" s="323"/>
      <c r="O33" s="323"/>
      <c r="P33" s="323"/>
      <c r="Q33" s="323"/>
      <c r="R33" s="323"/>
      <c r="S33" s="324"/>
      <c r="T33" s="325"/>
      <c r="U33" s="325"/>
      <c r="V33" s="325"/>
      <c r="W33" s="325"/>
      <c r="X33" s="325"/>
      <c r="Y33" s="325"/>
      <c r="Z33" s="325"/>
      <c r="AA33" s="325"/>
      <c r="AB33" s="325"/>
      <c r="AC33" s="326"/>
      <c r="AD33" s="326"/>
      <c r="AE33" s="326"/>
      <c r="AF33" s="326"/>
      <c r="AG33" s="326"/>
      <c r="AH33" s="326"/>
      <c r="AI33" s="326"/>
      <c r="AJ33" s="326"/>
      <c r="AK33" s="326"/>
      <c r="AL33" s="327"/>
      <c r="AM33" s="328"/>
      <c r="AN33" s="328"/>
      <c r="AO33" s="328"/>
      <c r="AP33" s="328"/>
      <c r="AQ33" s="328"/>
      <c r="AR33" s="328"/>
      <c r="AS33" s="328"/>
      <c r="AT33" s="328"/>
      <c r="AU33" s="329"/>
      <c r="AV33" s="330"/>
      <c r="AW33" s="330"/>
      <c r="AX33" s="330"/>
      <c r="AY33" s="330"/>
      <c r="AZ33" s="330"/>
      <c r="BA33" s="330"/>
      <c r="BB33" s="330"/>
      <c r="BC33" s="330"/>
      <c r="BD33" s="331"/>
      <c r="BE33" s="332"/>
      <c r="BF33" s="332"/>
      <c r="BG33" s="332"/>
    </row>
    <row r="34" spans="5:59" x14ac:dyDescent="0.25">
      <c r="E34" s="322"/>
      <c r="F34" s="322"/>
      <c r="G34" s="322"/>
      <c r="H34" s="322"/>
      <c r="I34" s="322"/>
      <c r="J34" s="323"/>
      <c r="K34" s="323"/>
      <c r="L34" s="323"/>
      <c r="M34" s="323"/>
      <c r="N34" s="323"/>
      <c r="O34" s="323"/>
      <c r="P34" s="323"/>
      <c r="Q34" s="323"/>
      <c r="R34" s="323"/>
      <c r="S34" s="324"/>
      <c r="T34" s="325"/>
      <c r="U34" s="325"/>
      <c r="V34" s="325"/>
      <c r="W34" s="325"/>
      <c r="X34" s="325"/>
      <c r="Y34" s="325"/>
      <c r="Z34" s="325"/>
      <c r="AA34" s="325"/>
      <c r="AB34" s="325"/>
      <c r="AC34" s="326"/>
      <c r="AD34" s="326"/>
      <c r="AE34" s="326"/>
      <c r="AF34" s="326"/>
      <c r="AG34" s="326"/>
      <c r="AH34" s="326"/>
      <c r="AI34" s="326"/>
      <c r="AJ34" s="326"/>
      <c r="AK34" s="326"/>
      <c r="AL34" s="327"/>
      <c r="AM34" s="328"/>
      <c r="AN34" s="328"/>
      <c r="AO34" s="328"/>
      <c r="AP34" s="328"/>
      <c r="AQ34" s="328"/>
      <c r="AR34" s="328"/>
      <c r="AS34" s="328"/>
      <c r="AT34" s="328"/>
      <c r="AU34" s="329"/>
      <c r="AV34" s="330"/>
      <c r="AW34" s="330"/>
      <c r="AX34" s="330"/>
      <c r="AY34" s="330"/>
      <c r="AZ34" s="330"/>
      <c r="BA34" s="330"/>
      <c r="BB34" s="330"/>
      <c r="BC34" s="330"/>
      <c r="BD34" s="331"/>
      <c r="BE34" s="332"/>
      <c r="BF34" s="332"/>
      <c r="BG34" s="332"/>
    </row>
    <row r="35" spans="5:59" x14ac:dyDescent="0.25">
      <c r="E35" s="322"/>
      <c r="F35" s="322"/>
      <c r="G35" s="322"/>
      <c r="H35" s="322"/>
      <c r="I35" s="322"/>
      <c r="J35" s="323"/>
      <c r="K35" s="323"/>
      <c r="L35" s="323"/>
      <c r="M35" s="323"/>
      <c r="N35" s="323"/>
      <c r="O35" s="323"/>
      <c r="P35" s="323"/>
      <c r="Q35" s="323"/>
      <c r="R35" s="323"/>
      <c r="S35" s="324"/>
      <c r="T35" s="325"/>
      <c r="U35" s="325"/>
      <c r="V35" s="325"/>
      <c r="W35" s="325"/>
      <c r="X35" s="325"/>
      <c r="Y35" s="325"/>
      <c r="Z35" s="325"/>
      <c r="AA35" s="325"/>
      <c r="AB35" s="325"/>
      <c r="AC35" s="326"/>
      <c r="AD35" s="326"/>
      <c r="AE35" s="326"/>
      <c r="AF35" s="326"/>
      <c r="AG35" s="326"/>
      <c r="AH35" s="326"/>
      <c r="AI35" s="326"/>
      <c r="AJ35" s="326"/>
      <c r="AK35" s="326"/>
      <c r="AL35" s="327"/>
      <c r="AM35" s="328"/>
      <c r="AN35" s="328"/>
      <c r="AO35" s="328"/>
      <c r="AP35" s="328"/>
      <c r="AQ35" s="328"/>
      <c r="AR35" s="328"/>
      <c r="AS35" s="328"/>
      <c r="AT35" s="328"/>
      <c r="AU35" s="329"/>
      <c r="AV35" s="330"/>
      <c r="AW35" s="330"/>
      <c r="AX35" s="330"/>
      <c r="AY35" s="330"/>
      <c r="AZ35" s="330"/>
      <c r="BA35" s="330"/>
      <c r="BB35" s="330"/>
      <c r="BC35" s="330"/>
      <c r="BD35" s="331"/>
      <c r="BE35" s="332"/>
      <c r="BF35" s="332"/>
      <c r="BG35" s="332"/>
    </row>
    <row r="36" spans="5:59" x14ac:dyDescent="0.25">
      <c r="E36" s="322"/>
      <c r="F36" s="322"/>
      <c r="G36" s="322"/>
      <c r="H36" s="322"/>
      <c r="I36" s="322"/>
      <c r="J36" s="323"/>
      <c r="K36" s="323"/>
      <c r="L36" s="323"/>
      <c r="M36" s="323"/>
      <c r="N36" s="323"/>
      <c r="O36" s="323"/>
      <c r="P36" s="323"/>
      <c r="Q36" s="323"/>
      <c r="R36" s="323"/>
      <c r="S36" s="324"/>
      <c r="T36" s="325"/>
      <c r="U36" s="325"/>
      <c r="V36" s="325"/>
      <c r="W36" s="325"/>
      <c r="X36" s="325"/>
      <c r="Y36" s="325"/>
      <c r="Z36" s="325"/>
      <c r="AA36" s="325"/>
      <c r="AB36" s="325"/>
      <c r="AC36" s="326"/>
      <c r="AD36" s="326"/>
      <c r="AE36" s="326"/>
      <c r="AF36" s="326"/>
      <c r="AG36" s="326"/>
      <c r="AH36" s="326"/>
      <c r="AI36" s="326"/>
      <c r="AJ36" s="326"/>
      <c r="AK36" s="326"/>
      <c r="AL36" s="327"/>
      <c r="AM36" s="328"/>
      <c r="AN36" s="328"/>
      <c r="AO36" s="328"/>
      <c r="AP36" s="328"/>
      <c r="AQ36" s="328"/>
      <c r="AR36" s="328"/>
      <c r="AS36" s="328"/>
      <c r="AT36" s="328"/>
      <c r="AU36" s="329"/>
      <c r="AV36" s="330"/>
      <c r="AW36" s="330"/>
      <c r="AX36" s="330"/>
      <c r="AY36" s="330"/>
      <c r="AZ36" s="330"/>
      <c r="BA36" s="330"/>
      <c r="BB36" s="330"/>
      <c r="BC36" s="330"/>
      <c r="BD36" s="331"/>
      <c r="BE36" s="332"/>
      <c r="BF36" s="332"/>
      <c r="BG36" s="332"/>
    </row>
    <row r="37" spans="5:59" x14ac:dyDescent="0.25">
      <c r="E37" s="322"/>
      <c r="F37" s="322"/>
      <c r="G37" s="322"/>
      <c r="H37" s="322"/>
      <c r="I37" s="322"/>
      <c r="J37" s="323"/>
      <c r="K37" s="323"/>
      <c r="L37" s="323"/>
      <c r="M37" s="323"/>
      <c r="N37" s="323"/>
      <c r="O37" s="323"/>
      <c r="P37" s="323"/>
      <c r="Q37" s="323"/>
      <c r="R37" s="323"/>
      <c r="S37" s="324"/>
      <c r="T37" s="325"/>
      <c r="U37" s="325"/>
      <c r="V37" s="325"/>
      <c r="W37" s="325"/>
      <c r="X37" s="325"/>
      <c r="Y37" s="325"/>
      <c r="Z37" s="325"/>
      <c r="AA37" s="325"/>
      <c r="AB37" s="325"/>
      <c r="AC37" s="326"/>
      <c r="AD37" s="326"/>
      <c r="AE37" s="326"/>
      <c r="AF37" s="326"/>
      <c r="AG37" s="326"/>
      <c r="AH37" s="326"/>
      <c r="AI37" s="326"/>
      <c r="AJ37" s="326"/>
      <c r="AK37" s="326"/>
      <c r="AL37" s="327"/>
      <c r="AM37" s="328"/>
      <c r="AN37" s="328"/>
      <c r="AO37" s="328"/>
      <c r="AP37" s="328"/>
      <c r="AQ37" s="328"/>
      <c r="AR37" s="328"/>
      <c r="AS37" s="328"/>
      <c r="AT37" s="328"/>
      <c r="AU37" s="329"/>
      <c r="AV37" s="330"/>
      <c r="AW37" s="330"/>
      <c r="AX37" s="330"/>
      <c r="AY37" s="330"/>
      <c r="AZ37" s="330"/>
      <c r="BA37" s="330"/>
      <c r="BB37" s="330"/>
      <c r="BC37" s="330"/>
      <c r="BD37" s="331"/>
      <c r="BE37" s="332"/>
      <c r="BF37" s="332"/>
      <c r="BG37" s="332"/>
    </row>
    <row r="38" spans="5:59" x14ac:dyDescent="0.25">
      <c r="E38" s="322"/>
      <c r="F38" s="322"/>
      <c r="G38" s="322"/>
      <c r="H38" s="322"/>
      <c r="I38" s="322"/>
      <c r="J38" s="323"/>
      <c r="K38" s="323"/>
      <c r="L38" s="323"/>
      <c r="M38" s="323"/>
      <c r="N38" s="323"/>
      <c r="O38" s="323"/>
      <c r="P38" s="323"/>
      <c r="Q38" s="323"/>
      <c r="R38" s="323"/>
      <c r="S38" s="324"/>
      <c r="T38" s="325"/>
      <c r="U38" s="325"/>
      <c r="V38" s="325"/>
      <c r="W38" s="325"/>
      <c r="X38" s="325"/>
      <c r="Y38" s="325"/>
      <c r="Z38" s="325"/>
      <c r="AA38" s="325"/>
      <c r="AB38" s="325"/>
      <c r="AC38" s="326"/>
      <c r="AD38" s="326"/>
      <c r="AE38" s="326"/>
      <c r="AF38" s="326"/>
      <c r="AG38" s="326"/>
      <c r="AH38" s="326"/>
      <c r="AI38" s="326"/>
      <c r="AJ38" s="326"/>
      <c r="AK38" s="326"/>
      <c r="AL38" s="327"/>
      <c r="AM38" s="328"/>
      <c r="AN38" s="328"/>
      <c r="AO38" s="328"/>
      <c r="AP38" s="328"/>
      <c r="AQ38" s="328"/>
      <c r="AR38" s="328"/>
      <c r="AS38" s="328"/>
      <c r="AT38" s="328"/>
      <c r="AU38" s="329"/>
      <c r="AV38" s="330"/>
      <c r="AW38" s="330"/>
      <c r="AX38" s="330"/>
      <c r="AY38" s="330"/>
      <c r="AZ38" s="330"/>
      <c r="BA38" s="330"/>
      <c r="BB38" s="330"/>
      <c r="BC38" s="330"/>
      <c r="BD38" s="331"/>
      <c r="BE38" s="332"/>
      <c r="BF38" s="332"/>
      <c r="BG38" s="332"/>
    </row>
    <row r="39" spans="5:59" x14ac:dyDescent="0.25">
      <c r="E39" s="322"/>
      <c r="F39" s="322"/>
      <c r="G39" s="322"/>
      <c r="H39" s="322"/>
      <c r="I39" s="322"/>
      <c r="J39" s="323"/>
      <c r="K39" s="323"/>
      <c r="L39" s="323"/>
      <c r="M39" s="323"/>
      <c r="N39" s="323"/>
      <c r="O39" s="323"/>
      <c r="P39" s="323"/>
      <c r="Q39" s="323"/>
      <c r="R39" s="323"/>
      <c r="S39" s="324"/>
      <c r="T39" s="325"/>
      <c r="U39" s="325"/>
      <c r="V39" s="325"/>
      <c r="W39" s="325"/>
      <c r="X39" s="325"/>
      <c r="Y39" s="325"/>
      <c r="Z39" s="325"/>
      <c r="AA39" s="325"/>
      <c r="AB39" s="325"/>
      <c r="AC39" s="326"/>
      <c r="AD39" s="326"/>
      <c r="AE39" s="326"/>
      <c r="AF39" s="326"/>
      <c r="AG39" s="326"/>
      <c r="AH39" s="326"/>
      <c r="AI39" s="326"/>
      <c r="AJ39" s="326"/>
      <c r="AK39" s="326"/>
      <c r="AL39" s="327"/>
      <c r="AM39" s="328"/>
      <c r="AN39" s="328"/>
      <c r="AO39" s="328"/>
      <c r="AP39" s="328"/>
      <c r="AQ39" s="328"/>
      <c r="AR39" s="328"/>
      <c r="AS39" s="328"/>
      <c r="AT39" s="328"/>
      <c r="AU39" s="329"/>
      <c r="AV39" s="330"/>
      <c r="AW39" s="330"/>
      <c r="AX39" s="330"/>
      <c r="AY39" s="330"/>
      <c r="AZ39" s="330"/>
      <c r="BA39" s="330"/>
      <c r="BB39" s="330"/>
      <c r="BC39" s="330"/>
      <c r="BD39" s="331"/>
      <c r="BE39" s="332"/>
      <c r="BF39" s="332"/>
      <c r="BG39" s="332"/>
    </row>
    <row r="40" spans="5:59" x14ac:dyDescent="0.25">
      <c r="E40" s="322"/>
      <c r="F40" s="322"/>
      <c r="G40" s="322"/>
      <c r="H40" s="322"/>
      <c r="I40" s="322"/>
      <c r="J40" s="323"/>
      <c r="K40" s="323"/>
      <c r="L40" s="323"/>
      <c r="M40" s="323"/>
      <c r="N40" s="323"/>
      <c r="O40" s="323"/>
      <c r="P40" s="323"/>
      <c r="Q40" s="323"/>
      <c r="R40" s="323"/>
      <c r="S40" s="324"/>
      <c r="T40" s="325"/>
      <c r="U40" s="325"/>
      <c r="V40" s="325"/>
      <c r="W40" s="325"/>
      <c r="X40" s="325"/>
      <c r="Y40" s="325"/>
      <c r="Z40" s="325"/>
      <c r="AA40" s="325"/>
      <c r="AB40" s="325"/>
      <c r="AC40" s="326"/>
      <c r="AD40" s="326"/>
      <c r="AE40" s="326"/>
      <c r="AF40" s="326"/>
      <c r="AG40" s="326"/>
      <c r="AH40" s="326"/>
      <c r="AI40" s="326"/>
      <c r="AJ40" s="326"/>
      <c r="AK40" s="326"/>
      <c r="AL40" s="327"/>
      <c r="AM40" s="328"/>
      <c r="AN40" s="328"/>
      <c r="AO40" s="328"/>
      <c r="AP40" s="328"/>
      <c r="AQ40" s="328"/>
      <c r="AR40" s="328"/>
      <c r="AS40" s="328"/>
      <c r="AT40" s="328"/>
      <c r="AU40" s="329"/>
      <c r="AV40" s="330"/>
      <c r="AW40" s="330"/>
      <c r="AX40" s="330"/>
      <c r="AY40" s="330"/>
      <c r="AZ40" s="330"/>
      <c r="BA40" s="330"/>
      <c r="BB40" s="330"/>
      <c r="BC40" s="330"/>
      <c r="BD40" s="331"/>
      <c r="BE40" s="332"/>
      <c r="BF40" s="332"/>
      <c r="BG40" s="332"/>
    </row>
    <row r="41" spans="5:59" x14ac:dyDescent="0.25">
      <c r="E41" s="322"/>
      <c r="F41" s="322"/>
      <c r="G41" s="322"/>
      <c r="H41" s="322"/>
      <c r="I41" s="322"/>
      <c r="J41" s="323"/>
      <c r="K41" s="323"/>
      <c r="L41" s="323"/>
      <c r="M41" s="323"/>
      <c r="N41" s="323"/>
      <c r="O41" s="323"/>
      <c r="P41" s="323"/>
      <c r="Q41" s="323"/>
      <c r="R41" s="323"/>
      <c r="S41" s="324"/>
      <c r="T41" s="325"/>
      <c r="U41" s="325"/>
      <c r="V41" s="325"/>
      <c r="W41" s="325"/>
      <c r="X41" s="325"/>
      <c r="Y41" s="325"/>
      <c r="Z41" s="325"/>
      <c r="AA41" s="325"/>
      <c r="AB41" s="325"/>
      <c r="AC41" s="326"/>
      <c r="AD41" s="326"/>
      <c r="AE41" s="326"/>
      <c r="AF41" s="326"/>
      <c r="AG41" s="326"/>
      <c r="AH41" s="326"/>
      <c r="AI41" s="326"/>
      <c r="AJ41" s="326"/>
      <c r="AK41" s="326"/>
      <c r="AL41" s="327"/>
      <c r="AM41" s="328"/>
      <c r="AN41" s="328"/>
      <c r="AO41" s="328"/>
      <c r="AP41" s="328"/>
      <c r="AQ41" s="328"/>
      <c r="AR41" s="328"/>
      <c r="AS41" s="328"/>
      <c r="AT41" s="328"/>
      <c r="AU41" s="329"/>
      <c r="AV41" s="330"/>
      <c r="AW41" s="330"/>
      <c r="AX41" s="330"/>
      <c r="AY41" s="330"/>
      <c r="AZ41" s="330"/>
      <c r="BA41" s="330"/>
      <c r="BB41" s="330"/>
      <c r="BC41" s="330"/>
      <c r="BD41" s="331"/>
      <c r="BE41" s="332"/>
      <c r="BF41" s="332"/>
      <c r="BG41" s="332"/>
    </row>
    <row r="42" spans="5:59" x14ac:dyDescent="0.25">
      <c r="E42" s="322"/>
      <c r="F42" s="322"/>
      <c r="G42" s="322"/>
      <c r="H42" s="322"/>
      <c r="I42" s="322"/>
      <c r="J42" s="323"/>
      <c r="K42" s="323"/>
      <c r="L42" s="323"/>
      <c r="M42" s="323"/>
      <c r="N42" s="323"/>
      <c r="O42" s="323"/>
      <c r="P42" s="323"/>
      <c r="Q42" s="323"/>
      <c r="R42" s="323"/>
      <c r="S42" s="324"/>
      <c r="T42" s="325"/>
      <c r="U42" s="325"/>
      <c r="V42" s="325"/>
      <c r="W42" s="325"/>
      <c r="X42" s="325"/>
      <c r="Y42" s="325"/>
      <c r="Z42" s="325"/>
      <c r="AA42" s="325"/>
      <c r="AB42" s="325"/>
      <c r="AC42" s="326"/>
      <c r="AD42" s="326"/>
      <c r="AE42" s="326"/>
      <c r="AF42" s="326"/>
      <c r="AG42" s="326"/>
      <c r="AH42" s="326"/>
      <c r="AI42" s="326"/>
      <c r="AJ42" s="326"/>
      <c r="AK42" s="326"/>
      <c r="AL42" s="327"/>
      <c r="AM42" s="328"/>
      <c r="AN42" s="328"/>
      <c r="AO42" s="328"/>
      <c r="AP42" s="328"/>
      <c r="AQ42" s="328"/>
      <c r="AR42" s="328"/>
      <c r="AS42" s="328"/>
      <c r="AT42" s="328"/>
      <c r="AU42" s="329"/>
      <c r="AV42" s="330"/>
      <c r="AW42" s="330"/>
      <c r="AX42" s="330"/>
      <c r="AY42" s="330"/>
      <c r="AZ42" s="330"/>
      <c r="BA42" s="330"/>
      <c r="BB42" s="330"/>
      <c r="BC42" s="330"/>
      <c r="BD42" s="331"/>
      <c r="BE42" s="332"/>
      <c r="BF42" s="332"/>
      <c r="BG42" s="332"/>
    </row>
    <row r="43" spans="5:59" x14ac:dyDescent="0.25">
      <c r="E43" s="322"/>
      <c r="F43" s="322"/>
      <c r="G43" s="322"/>
      <c r="H43" s="322"/>
      <c r="I43" s="322"/>
      <c r="J43" s="323"/>
      <c r="K43" s="323"/>
      <c r="L43" s="323"/>
      <c r="M43" s="323"/>
      <c r="N43" s="323"/>
      <c r="O43" s="323"/>
      <c r="P43" s="323"/>
      <c r="Q43" s="323"/>
      <c r="R43" s="323"/>
      <c r="S43" s="324"/>
      <c r="T43" s="325"/>
      <c r="U43" s="325"/>
      <c r="V43" s="325"/>
      <c r="W43" s="325"/>
      <c r="X43" s="325"/>
      <c r="Y43" s="325"/>
      <c r="Z43" s="325"/>
      <c r="AA43" s="325"/>
      <c r="AB43" s="325"/>
      <c r="AC43" s="326"/>
      <c r="AD43" s="326"/>
      <c r="AE43" s="326"/>
      <c r="AF43" s="326"/>
      <c r="AG43" s="326"/>
      <c r="AH43" s="326"/>
      <c r="AI43" s="326"/>
      <c r="AJ43" s="326"/>
      <c r="AK43" s="326"/>
      <c r="AL43" s="327"/>
      <c r="AM43" s="328"/>
      <c r="AN43" s="328"/>
      <c r="AO43" s="328"/>
      <c r="AP43" s="328"/>
      <c r="AQ43" s="328"/>
      <c r="AR43" s="328"/>
      <c r="AS43" s="328"/>
      <c r="AT43" s="328"/>
      <c r="AU43" s="329"/>
      <c r="AV43" s="330"/>
      <c r="AW43" s="330"/>
      <c r="AX43" s="330"/>
      <c r="AY43" s="330"/>
      <c r="AZ43" s="330"/>
      <c r="BA43" s="330"/>
      <c r="BB43" s="330"/>
      <c r="BC43" s="330"/>
      <c r="BD43" s="331"/>
      <c r="BE43" s="332"/>
      <c r="BF43" s="332"/>
      <c r="BG43" s="332"/>
    </row>
    <row r="44" spans="5:59" x14ac:dyDescent="0.25">
      <c r="E44" s="322"/>
      <c r="F44" s="322"/>
      <c r="G44" s="322"/>
      <c r="H44" s="322"/>
      <c r="I44" s="322"/>
      <c r="J44" s="323"/>
      <c r="K44" s="323"/>
      <c r="L44" s="323"/>
      <c r="M44" s="323"/>
      <c r="N44" s="323"/>
      <c r="O44" s="323"/>
      <c r="P44" s="323"/>
      <c r="Q44" s="323"/>
      <c r="R44" s="323"/>
      <c r="S44" s="324"/>
      <c r="T44" s="325"/>
      <c r="U44" s="325"/>
      <c r="V44" s="325"/>
      <c r="W44" s="325"/>
      <c r="X44" s="325"/>
      <c r="Y44" s="325"/>
      <c r="Z44" s="325"/>
      <c r="AA44" s="325"/>
      <c r="AB44" s="325"/>
      <c r="AC44" s="326"/>
      <c r="AD44" s="326"/>
      <c r="AE44" s="326"/>
      <c r="AF44" s="326"/>
      <c r="AG44" s="326"/>
      <c r="AH44" s="326"/>
      <c r="AI44" s="326"/>
      <c r="AJ44" s="326"/>
      <c r="AK44" s="326"/>
      <c r="AL44" s="327"/>
      <c r="AM44" s="328"/>
      <c r="AN44" s="328"/>
      <c r="AO44" s="328"/>
      <c r="AP44" s="328"/>
      <c r="AQ44" s="328"/>
      <c r="AR44" s="328"/>
      <c r="AS44" s="328"/>
      <c r="AT44" s="328"/>
      <c r="AU44" s="329"/>
      <c r="AV44" s="330"/>
      <c r="AW44" s="330"/>
      <c r="AX44" s="330"/>
      <c r="AY44" s="330"/>
      <c r="AZ44" s="330"/>
      <c r="BA44" s="330"/>
      <c r="BB44" s="330"/>
      <c r="BC44" s="330"/>
      <c r="BD44" s="331"/>
      <c r="BE44" s="332"/>
      <c r="BF44" s="332"/>
      <c r="BG44" s="332"/>
    </row>
    <row r="45" spans="5:59" x14ac:dyDescent="0.25">
      <c r="E45" s="322"/>
      <c r="F45" s="322"/>
      <c r="G45" s="322"/>
      <c r="H45" s="322"/>
      <c r="I45" s="322"/>
      <c r="J45" s="323"/>
      <c r="K45" s="323"/>
      <c r="L45" s="323"/>
      <c r="M45" s="323"/>
      <c r="N45" s="323"/>
      <c r="O45" s="323"/>
      <c r="P45" s="323"/>
      <c r="Q45" s="323"/>
      <c r="R45" s="323"/>
      <c r="S45" s="324"/>
      <c r="T45" s="325"/>
      <c r="U45" s="325"/>
      <c r="V45" s="325"/>
      <c r="W45" s="325"/>
      <c r="X45" s="325"/>
      <c r="Y45" s="325"/>
      <c r="Z45" s="325"/>
      <c r="AA45" s="325"/>
      <c r="AB45" s="325"/>
      <c r="AC45" s="326"/>
      <c r="AD45" s="326"/>
      <c r="AE45" s="326"/>
      <c r="AF45" s="326"/>
      <c r="AG45" s="326"/>
      <c r="AH45" s="326"/>
      <c r="AI45" s="326"/>
      <c r="AJ45" s="326"/>
      <c r="AK45" s="326"/>
      <c r="AL45" s="327"/>
      <c r="AM45" s="328"/>
      <c r="AN45" s="328"/>
      <c r="AO45" s="328"/>
      <c r="AP45" s="328"/>
      <c r="AQ45" s="328"/>
      <c r="AR45" s="328"/>
      <c r="AS45" s="328"/>
      <c r="AT45" s="328"/>
      <c r="AU45" s="329"/>
      <c r="AV45" s="330"/>
      <c r="AW45" s="330"/>
      <c r="AX45" s="330"/>
      <c r="AY45" s="330"/>
      <c r="AZ45" s="330"/>
      <c r="BA45" s="330"/>
      <c r="BB45" s="330"/>
      <c r="BC45" s="330"/>
      <c r="BD45" s="331"/>
      <c r="BE45" s="332"/>
      <c r="BF45" s="332"/>
      <c r="BG45" s="332"/>
    </row>
    <row r="46" spans="5:59" x14ac:dyDescent="0.25">
      <c r="E46" s="322"/>
      <c r="F46" s="322"/>
      <c r="G46" s="322"/>
      <c r="H46" s="322"/>
      <c r="I46" s="322"/>
      <c r="J46" s="323"/>
      <c r="K46" s="323"/>
      <c r="L46" s="323"/>
      <c r="M46" s="323"/>
      <c r="N46" s="323"/>
      <c r="O46" s="323"/>
      <c r="P46" s="323"/>
      <c r="Q46" s="323"/>
      <c r="R46" s="323"/>
      <c r="S46" s="324"/>
      <c r="T46" s="325"/>
      <c r="U46" s="325"/>
      <c r="V46" s="325"/>
      <c r="W46" s="325"/>
      <c r="X46" s="325"/>
      <c r="Y46" s="325"/>
      <c r="Z46" s="325"/>
      <c r="AA46" s="325"/>
      <c r="AB46" s="325"/>
      <c r="AC46" s="326"/>
      <c r="AD46" s="326"/>
      <c r="AE46" s="326"/>
      <c r="AF46" s="326"/>
      <c r="AG46" s="326"/>
      <c r="AH46" s="326"/>
      <c r="AI46" s="326"/>
      <c r="AJ46" s="326"/>
      <c r="AK46" s="326"/>
      <c r="AL46" s="327"/>
      <c r="AM46" s="328"/>
      <c r="AN46" s="328"/>
      <c r="AO46" s="328"/>
      <c r="AP46" s="328"/>
      <c r="AQ46" s="328"/>
      <c r="AR46" s="328"/>
      <c r="AS46" s="328"/>
      <c r="AT46" s="328"/>
      <c r="AU46" s="329"/>
      <c r="AV46" s="330"/>
      <c r="AW46" s="330"/>
      <c r="AX46" s="330"/>
      <c r="AY46" s="330"/>
      <c r="AZ46" s="330"/>
      <c r="BA46" s="330"/>
      <c r="BB46" s="330"/>
      <c r="BC46" s="330"/>
      <c r="BD46" s="331"/>
      <c r="BE46" s="332"/>
      <c r="BF46" s="332"/>
      <c r="BG46" s="332"/>
    </row>
    <row r="47" spans="5:59" x14ac:dyDescent="0.25">
      <c r="E47" s="322"/>
      <c r="F47" s="322"/>
      <c r="G47" s="322"/>
      <c r="H47" s="322"/>
      <c r="I47" s="322"/>
      <c r="J47" s="323"/>
      <c r="K47" s="323"/>
      <c r="L47" s="323"/>
      <c r="M47" s="323"/>
      <c r="N47" s="323"/>
      <c r="O47" s="323"/>
      <c r="P47" s="323"/>
      <c r="Q47" s="323"/>
      <c r="R47" s="323"/>
      <c r="S47" s="324"/>
      <c r="T47" s="325"/>
      <c r="U47" s="325"/>
      <c r="V47" s="325"/>
      <c r="W47" s="325"/>
      <c r="X47" s="325"/>
      <c r="Y47" s="325"/>
      <c r="Z47" s="325"/>
      <c r="AA47" s="325"/>
      <c r="AB47" s="325"/>
      <c r="AC47" s="326"/>
      <c r="AD47" s="326"/>
      <c r="AE47" s="326"/>
      <c r="AF47" s="326"/>
      <c r="AG47" s="326"/>
      <c r="AH47" s="326"/>
      <c r="AI47" s="326"/>
      <c r="AJ47" s="326"/>
      <c r="AK47" s="326"/>
      <c r="AL47" s="327"/>
      <c r="AM47" s="328"/>
      <c r="AN47" s="328"/>
      <c r="AO47" s="328"/>
      <c r="AP47" s="328"/>
      <c r="AQ47" s="328"/>
      <c r="AR47" s="328"/>
      <c r="AS47" s="328"/>
      <c r="AT47" s="328"/>
      <c r="AU47" s="329"/>
      <c r="AV47" s="330"/>
      <c r="AW47" s="330"/>
      <c r="AX47" s="330"/>
      <c r="AY47" s="330"/>
      <c r="AZ47" s="330"/>
      <c r="BA47" s="330"/>
      <c r="BB47" s="330"/>
      <c r="BC47" s="330"/>
      <c r="BD47" s="331"/>
      <c r="BE47" s="332"/>
      <c r="BF47" s="332"/>
      <c r="BG47" s="332"/>
    </row>
    <row r="48" spans="5:59" x14ac:dyDescent="0.25">
      <c r="E48" s="322"/>
      <c r="F48" s="322"/>
      <c r="G48" s="322"/>
      <c r="H48" s="322"/>
      <c r="I48" s="322"/>
      <c r="J48" s="323"/>
      <c r="K48" s="323"/>
      <c r="L48" s="323"/>
      <c r="M48" s="323"/>
      <c r="N48" s="323"/>
      <c r="O48" s="323"/>
      <c r="P48" s="323"/>
      <c r="Q48" s="323"/>
      <c r="R48" s="323"/>
      <c r="S48" s="324"/>
      <c r="T48" s="325"/>
      <c r="U48" s="325"/>
      <c r="V48" s="325"/>
      <c r="W48" s="325"/>
      <c r="X48" s="325"/>
      <c r="Y48" s="325"/>
      <c r="Z48" s="325"/>
      <c r="AA48" s="325"/>
      <c r="AB48" s="325"/>
      <c r="AC48" s="326"/>
      <c r="AD48" s="326"/>
      <c r="AE48" s="326"/>
      <c r="AF48" s="326"/>
      <c r="AG48" s="326"/>
      <c r="AH48" s="326"/>
      <c r="AI48" s="326"/>
      <c r="AJ48" s="326"/>
      <c r="AK48" s="326"/>
      <c r="AL48" s="327"/>
      <c r="AM48" s="328"/>
      <c r="AN48" s="328"/>
      <c r="AO48" s="328"/>
      <c r="AP48" s="328"/>
      <c r="AQ48" s="328"/>
      <c r="AR48" s="328"/>
      <c r="AS48" s="328"/>
      <c r="AT48" s="328"/>
      <c r="AU48" s="329"/>
      <c r="AV48" s="330"/>
      <c r="AW48" s="330"/>
      <c r="AX48" s="330"/>
      <c r="AY48" s="330"/>
      <c r="AZ48" s="330"/>
      <c r="BA48" s="330"/>
      <c r="BB48" s="330"/>
      <c r="BC48" s="330"/>
      <c r="BD48" s="331"/>
      <c r="BE48" s="332"/>
      <c r="BF48" s="332"/>
      <c r="BG48" s="332"/>
    </row>
    <row r="49" spans="5:59" x14ac:dyDescent="0.25">
      <c r="E49" s="322"/>
      <c r="F49" s="322"/>
      <c r="G49" s="322"/>
      <c r="H49" s="322"/>
      <c r="I49" s="322"/>
      <c r="J49" s="323"/>
      <c r="K49" s="323"/>
      <c r="L49" s="323"/>
      <c r="M49" s="323"/>
      <c r="N49" s="323"/>
      <c r="O49" s="323"/>
      <c r="P49" s="323"/>
      <c r="Q49" s="323"/>
      <c r="R49" s="323"/>
      <c r="S49" s="324"/>
      <c r="T49" s="325"/>
      <c r="U49" s="325"/>
      <c r="V49" s="325"/>
      <c r="W49" s="325"/>
      <c r="X49" s="325"/>
      <c r="Y49" s="325"/>
      <c r="Z49" s="325"/>
      <c r="AA49" s="325"/>
      <c r="AB49" s="325"/>
      <c r="AC49" s="326"/>
      <c r="AD49" s="326"/>
      <c r="AE49" s="326"/>
      <c r="AF49" s="326"/>
      <c r="AG49" s="326"/>
      <c r="AH49" s="326"/>
      <c r="AI49" s="326"/>
      <c r="AJ49" s="326"/>
      <c r="AK49" s="326"/>
      <c r="AL49" s="327"/>
      <c r="AM49" s="328"/>
      <c r="AN49" s="328"/>
      <c r="AO49" s="328"/>
      <c r="AP49" s="328"/>
      <c r="AQ49" s="328"/>
      <c r="AR49" s="328"/>
      <c r="AS49" s="328"/>
      <c r="AT49" s="328"/>
      <c r="AU49" s="329"/>
      <c r="AV49" s="330"/>
      <c r="AW49" s="330"/>
      <c r="AX49" s="330"/>
      <c r="AY49" s="330"/>
      <c r="AZ49" s="330"/>
      <c r="BA49" s="330"/>
      <c r="BB49" s="330"/>
      <c r="BC49" s="330"/>
      <c r="BD49" s="331"/>
      <c r="BE49" s="332"/>
      <c r="BF49" s="332"/>
      <c r="BG49" s="332"/>
    </row>
    <row r="50" spans="5:59" x14ac:dyDescent="0.25">
      <c r="E50" s="322"/>
      <c r="F50" s="322"/>
      <c r="G50" s="322"/>
      <c r="H50" s="322"/>
      <c r="I50" s="322"/>
      <c r="J50" s="323" t="s">
        <v>1068</v>
      </c>
      <c r="K50" s="323"/>
      <c r="L50" s="323"/>
      <c r="M50" s="323"/>
      <c r="N50" s="323"/>
      <c r="O50" s="323"/>
      <c r="P50" s="323"/>
      <c r="Q50" s="323"/>
      <c r="R50" s="323"/>
      <c r="S50" s="324"/>
      <c r="T50" s="325"/>
      <c r="U50" s="325"/>
      <c r="V50" s="325"/>
      <c r="W50" s="325"/>
      <c r="X50" s="325"/>
      <c r="Y50" s="325"/>
      <c r="Z50" s="325"/>
      <c r="AA50" s="325"/>
      <c r="AB50" s="325"/>
      <c r="AC50" s="326"/>
      <c r="AD50" s="326"/>
      <c r="AE50" s="326"/>
      <c r="AF50" s="326"/>
      <c r="AG50" s="326"/>
      <c r="AH50" s="326"/>
      <c r="AI50" s="326"/>
      <c r="AJ50" s="326"/>
      <c r="AK50" s="326"/>
      <c r="AL50" s="327"/>
      <c r="AM50" s="328"/>
      <c r="AN50" s="328"/>
      <c r="AO50" s="328"/>
      <c r="AP50" s="328"/>
      <c r="AQ50" s="328"/>
      <c r="AR50" s="328"/>
      <c r="AS50" s="328"/>
      <c r="AT50" s="328"/>
      <c r="AU50" s="329"/>
      <c r="AV50" s="330"/>
      <c r="AW50" s="330"/>
      <c r="AX50" s="330"/>
      <c r="AY50" s="330"/>
      <c r="AZ50" s="330"/>
      <c r="BA50" s="330"/>
      <c r="BB50" s="330"/>
      <c r="BC50" s="330"/>
      <c r="BD50" s="331"/>
      <c r="BE50" s="332"/>
      <c r="BF50" s="332"/>
      <c r="BG50" s="332"/>
    </row>
    <row r="51" spans="5:59" x14ac:dyDescent="0.25">
      <c r="E51" s="322"/>
      <c r="F51" s="322"/>
      <c r="G51" s="322"/>
      <c r="H51" s="322"/>
      <c r="I51" s="322"/>
      <c r="J51" s="323" t="s">
        <v>1069</v>
      </c>
      <c r="K51" s="323"/>
      <c r="L51" s="323"/>
      <c r="M51" s="323"/>
      <c r="N51" s="323"/>
      <c r="O51" s="323"/>
      <c r="P51" s="323"/>
      <c r="Q51" s="323"/>
      <c r="R51" s="323"/>
      <c r="S51" s="324"/>
      <c r="T51" s="325"/>
      <c r="U51" s="325"/>
      <c r="V51" s="325"/>
      <c r="W51" s="325"/>
      <c r="X51" s="325"/>
      <c r="Y51" s="325"/>
      <c r="Z51" s="325"/>
      <c r="AA51" s="325"/>
      <c r="AB51" s="325"/>
      <c r="AC51" s="326"/>
      <c r="AD51" s="326"/>
      <c r="AE51" s="326"/>
      <c r="AF51" s="326"/>
      <c r="AG51" s="326"/>
      <c r="AH51" s="326"/>
      <c r="AI51" s="326"/>
      <c r="AJ51" s="326"/>
      <c r="AK51" s="326"/>
      <c r="AL51" s="327"/>
      <c r="AM51" s="328"/>
      <c r="AN51" s="328"/>
      <c r="AO51" s="328"/>
      <c r="AP51" s="328"/>
      <c r="AQ51" s="328"/>
      <c r="AR51" s="328"/>
      <c r="AS51" s="328"/>
      <c r="AT51" s="328"/>
      <c r="AU51" s="329"/>
      <c r="AV51" s="330"/>
      <c r="AW51" s="330"/>
      <c r="AX51" s="330"/>
      <c r="AY51" s="330"/>
      <c r="AZ51" s="330"/>
      <c r="BA51" s="330"/>
      <c r="BB51" s="330"/>
      <c r="BC51" s="330"/>
      <c r="BD51" s="331"/>
      <c r="BE51" s="332"/>
      <c r="BF51" s="332"/>
      <c r="BG51" s="332"/>
    </row>
    <row r="52" spans="5:59" x14ac:dyDescent="0.25">
      <c r="E52" s="322"/>
      <c r="F52" s="322"/>
      <c r="G52" s="322"/>
      <c r="H52" s="322"/>
      <c r="I52" s="322"/>
      <c r="J52" s="323" t="s">
        <v>1070</v>
      </c>
      <c r="K52" s="323"/>
      <c r="L52" s="323"/>
      <c r="M52" s="323"/>
      <c r="N52" s="323"/>
      <c r="O52" s="323"/>
      <c r="P52" s="323"/>
      <c r="Q52" s="323"/>
      <c r="R52" s="323"/>
      <c r="S52" s="324"/>
      <c r="T52" s="325"/>
      <c r="U52" s="325"/>
      <c r="V52" s="325"/>
      <c r="W52" s="325"/>
      <c r="X52" s="325"/>
      <c r="Y52" s="325"/>
      <c r="Z52" s="325"/>
      <c r="AA52" s="325"/>
      <c r="AB52" s="325"/>
      <c r="AC52" s="326"/>
      <c r="AD52" s="326"/>
      <c r="AE52" s="326"/>
      <c r="AF52" s="326"/>
      <c r="AG52" s="326"/>
      <c r="AH52" s="326"/>
      <c r="AI52" s="326"/>
      <c r="AJ52" s="326"/>
      <c r="AK52" s="326"/>
      <c r="AL52" s="327"/>
      <c r="AM52" s="328"/>
      <c r="AN52" s="328"/>
      <c r="AO52" s="328"/>
      <c r="AP52" s="328"/>
      <c r="AQ52" s="328"/>
      <c r="AR52" s="328"/>
      <c r="AS52" s="328"/>
      <c r="AT52" s="328"/>
      <c r="AU52" s="329"/>
      <c r="AV52" s="330"/>
      <c r="AW52" s="330"/>
      <c r="AX52" s="330"/>
      <c r="AY52" s="330"/>
      <c r="AZ52" s="330"/>
      <c r="BA52" s="330"/>
      <c r="BB52" s="330"/>
      <c r="BC52" s="330"/>
      <c r="BD52" s="331"/>
      <c r="BE52" s="332"/>
      <c r="BF52" s="332"/>
      <c r="BG52" s="332"/>
    </row>
  </sheetData>
  <sheetProtection formatCells="0" formatColumns="0" formatRows="0" insertColumns="0" insertRows="0" insertHyperlinks="0" deleteColumns="0" deleteRows="0" sort="0" autoFilter="0" pivotTables="0"/>
  <mergeCells count="15">
    <mergeCell ref="AU2:BC2"/>
    <mergeCell ref="BD2:BG2"/>
    <mergeCell ref="E3:I3"/>
    <mergeCell ref="J3:R3"/>
    <mergeCell ref="S3:AB3"/>
    <mergeCell ref="AC3:AK3"/>
    <mergeCell ref="AL3:AT3"/>
    <mergeCell ref="AU3:BC3"/>
    <mergeCell ref="BD3:BG3"/>
    <mergeCell ref="AL2:AT2"/>
    <mergeCell ref="E1:AB1"/>
    <mergeCell ref="E2:I2"/>
    <mergeCell ref="J2:R2"/>
    <mergeCell ref="S2:AB2"/>
    <mergeCell ref="AC2:AK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D60D2-ADA0-45A8-9456-2A1C6F222EDB}">
  <dimension ref="B1:FQ85"/>
  <sheetViews>
    <sheetView showGridLines="0" zoomScale="40" zoomScaleNormal="40" workbookViewId="0">
      <selection activeCell="G27" sqref="G27:J27"/>
    </sheetView>
  </sheetViews>
  <sheetFormatPr baseColWidth="10" defaultRowHeight="15" x14ac:dyDescent="0.25"/>
  <cols>
    <col min="4" max="4" width="8.85546875" customWidth="1"/>
    <col min="12" max="12" width="6.42578125" style="338" customWidth="1"/>
    <col min="13" max="13" width="6.42578125" customWidth="1"/>
    <col min="29" max="29" width="5" customWidth="1"/>
    <col min="54" max="54" width="7.5703125" customWidth="1"/>
    <col min="58" max="58" width="5.5703125" customWidth="1"/>
    <col min="59" max="59" width="8" customWidth="1"/>
    <col min="67" max="67" width="4.42578125" customWidth="1"/>
    <col min="73" max="73" width="6.7109375" customWidth="1"/>
    <col min="81" max="81" width="3.42578125" customWidth="1"/>
    <col min="82" max="82" width="11.42578125" style="319"/>
    <col min="102" max="102" width="8.5703125" customWidth="1"/>
    <col min="103" max="103" width="9" hidden="1" customWidth="1"/>
    <col min="104" max="106" width="0" hidden="1" customWidth="1"/>
    <col min="107" max="107" width="11.42578125" style="319"/>
    <col min="121" max="121" width="11.42578125" style="319"/>
  </cols>
  <sheetData>
    <row r="1" spans="5:173" ht="18.75" x14ac:dyDescent="0.25">
      <c r="E1" s="334"/>
      <c r="F1" s="334"/>
      <c r="G1" s="334"/>
      <c r="H1" s="334"/>
      <c r="I1" s="334"/>
      <c r="J1" s="334"/>
      <c r="K1" s="334"/>
      <c r="L1" s="335"/>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EN1" s="319"/>
      <c r="FC1" s="319"/>
      <c r="FQ1" s="319"/>
    </row>
    <row r="2" spans="5:173" s="321" customFormat="1" ht="28.5" x14ac:dyDescent="0.45">
      <c r="E2" s="539" t="s">
        <v>1057</v>
      </c>
      <c r="F2" s="539"/>
      <c r="G2" s="539"/>
      <c r="H2" s="539"/>
      <c r="I2" s="539"/>
      <c r="J2" s="539"/>
      <c r="K2" s="539"/>
      <c r="L2" s="539"/>
      <c r="M2" s="515" t="s">
        <v>1058</v>
      </c>
      <c r="N2" s="515"/>
      <c r="O2" s="515"/>
      <c r="P2" s="515"/>
      <c r="Q2" s="515"/>
      <c r="R2" s="515"/>
      <c r="S2" s="515"/>
      <c r="T2" s="515"/>
      <c r="U2" s="515"/>
      <c r="V2" s="515"/>
      <c r="W2" s="515"/>
      <c r="X2" s="515"/>
      <c r="Y2" s="515"/>
      <c r="Z2" s="515"/>
      <c r="AA2" s="515"/>
      <c r="AB2" s="515"/>
      <c r="AC2" s="515"/>
      <c r="AD2" s="516" t="s">
        <v>1059</v>
      </c>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8" t="s">
        <v>1060</v>
      </c>
      <c r="BD2" s="518"/>
      <c r="BE2" s="518"/>
      <c r="BF2" s="518"/>
      <c r="BG2" s="518"/>
      <c r="BH2" s="518"/>
      <c r="BI2" s="518"/>
      <c r="BJ2" s="518"/>
      <c r="BK2" s="518"/>
      <c r="BL2" s="518"/>
      <c r="BM2" s="518"/>
      <c r="BN2" s="518"/>
      <c r="BO2" s="518"/>
      <c r="BP2" s="518"/>
      <c r="BQ2" s="518"/>
      <c r="BR2" s="518"/>
      <c r="BS2" s="518"/>
      <c r="BT2" s="518"/>
      <c r="BU2" s="518"/>
      <c r="BV2" s="518"/>
      <c r="BW2" s="518"/>
      <c r="BX2" s="518"/>
      <c r="BY2" s="518"/>
      <c r="BZ2" s="518"/>
      <c r="CA2" s="518"/>
      <c r="CB2" s="518"/>
      <c r="CC2" s="518"/>
      <c r="CD2" s="535" t="s">
        <v>1061</v>
      </c>
      <c r="CE2" s="536"/>
      <c r="CF2" s="536"/>
      <c r="CG2" s="536"/>
      <c r="CH2" s="536"/>
      <c r="CI2" s="536"/>
      <c r="CJ2" s="536"/>
      <c r="CK2" s="536"/>
      <c r="CL2" s="536"/>
      <c r="CM2" s="536"/>
      <c r="CN2" s="536"/>
      <c r="CO2" s="536"/>
      <c r="CP2" s="536"/>
      <c r="CQ2" s="536"/>
      <c r="CR2" s="536"/>
      <c r="CS2" s="536"/>
      <c r="CT2" s="536"/>
      <c r="CU2" s="536"/>
      <c r="CV2" s="536"/>
      <c r="CW2" s="536"/>
      <c r="CX2" s="536"/>
      <c r="CY2" s="536"/>
      <c r="CZ2" s="536"/>
      <c r="DA2" s="536"/>
      <c r="DB2" s="537"/>
      <c r="DC2" s="519" t="s">
        <v>1062</v>
      </c>
      <c r="DD2" s="520"/>
      <c r="DE2" s="520"/>
      <c r="DF2" s="520"/>
      <c r="DG2" s="520"/>
      <c r="DH2" s="520"/>
      <c r="DI2" s="520"/>
      <c r="DJ2" s="520"/>
      <c r="DK2" s="520"/>
      <c r="DL2" s="520"/>
      <c r="DM2" s="520"/>
      <c r="DN2" s="520"/>
      <c r="DO2" s="520"/>
      <c r="DP2" s="520"/>
      <c r="DQ2" s="521" t="s">
        <v>1063</v>
      </c>
      <c r="DR2" s="522"/>
      <c r="DS2" s="522"/>
      <c r="DT2" s="522"/>
      <c r="DU2" s="522"/>
      <c r="DV2" s="522"/>
      <c r="DW2" s="522"/>
      <c r="DX2" s="522"/>
      <c r="DY2" s="522"/>
      <c r="DZ2" s="522"/>
      <c r="EA2" s="522"/>
      <c r="EB2" s="522"/>
    </row>
    <row r="3" spans="5:173" s="321" customFormat="1" ht="28.5" x14ac:dyDescent="0.45">
      <c r="E3" s="523" t="s">
        <v>1064</v>
      </c>
      <c r="F3" s="523"/>
      <c r="G3" s="523"/>
      <c r="H3" s="523"/>
      <c r="I3" s="523"/>
      <c r="J3" s="523"/>
      <c r="K3" s="523"/>
      <c r="L3" s="523"/>
      <c r="M3" s="524" t="s">
        <v>1071</v>
      </c>
      <c r="N3" s="524"/>
      <c r="O3" s="524"/>
      <c r="P3" s="524"/>
      <c r="Q3" s="524"/>
      <c r="R3" s="524"/>
      <c r="S3" s="524"/>
      <c r="T3" s="524"/>
      <c r="U3" s="524"/>
      <c r="V3" s="524"/>
      <c r="W3" s="524"/>
      <c r="X3" s="524"/>
      <c r="Y3" s="524"/>
      <c r="Z3" s="524"/>
      <c r="AA3" s="524"/>
      <c r="AB3" s="524"/>
      <c r="AC3" s="524"/>
      <c r="AD3" s="525" t="s">
        <v>1065</v>
      </c>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7" t="s">
        <v>1066</v>
      </c>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8" t="s">
        <v>11</v>
      </c>
      <c r="CE3" s="529"/>
      <c r="CF3" s="529"/>
      <c r="CG3" s="529"/>
      <c r="CH3" s="529"/>
      <c r="CI3" s="529"/>
      <c r="CJ3" s="529"/>
      <c r="CK3" s="529"/>
      <c r="CL3" s="529"/>
      <c r="CM3" s="529"/>
      <c r="CN3" s="529"/>
      <c r="CO3" s="529"/>
      <c r="CP3" s="529"/>
      <c r="CQ3" s="529"/>
      <c r="CR3" s="529"/>
      <c r="CS3" s="529"/>
      <c r="CT3" s="529"/>
      <c r="CU3" s="529"/>
      <c r="CV3" s="529"/>
      <c r="CW3" s="529"/>
      <c r="CX3" s="529"/>
      <c r="CY3" s="529"/>
      <c r="CZ3" s="529"/>
      <c r="DA3" s="529"/>
      <c r="DB3" s="530"/>
      <c r="DC3" s="531" t="s">
        <v>12</v>
      </c>
      <c r="DD3" s="532"/>
      <c r="DE3" s="532"/>
      <c r="DF3" s="532"/>
      <c r="DG3" s="532"/>
      <c r="DH3" s="532"/>
      <c r="DI3" s="532"/>
      <c r="DJ3" s="532"/>
      <c r="DK3" s="532"/>
      <c r="DL3" s="532"/>
      <c r="DM3" s="532"/>
      <c r="DN3" s="532"/>
      <c r="DO3" s="532"/>
      <c r="DP3" s="532"/>
      <c r="DQ3" s="533" t="s">
        <v>1067</v>
      </c>
      <c r="DR3" s="534"/>
      <c r="DS3" s="534"/>
      <c r="DT3" s="534"/>
      <c r="DU3" s="534"/>
      <c r="DV3" s="534"/>
      <c r="DW3" s="534"/>
      <c r="DX3" s="534"/>
      <c r="DY3" s="534"/>
      <c r="DZ3" s="534"/>
      <c r="EA3" s="534"/>
      <c r="EB3" s="534"/>
    </row>
    <row r="4" spans="5:173" x14ac:dyDescent="0.25">
      <c r="E4" s="322"/>
      <c r="F4" s="322"/>
      <c r="G4" s="322"/>
      <c r="H4" s="322"/>
      <c r="I4" s="322"/>
      <c r="J4" s="322"/>
      <c r="K4" s="322"/>
      <c r="L4" s="336"/>
      <c r="M4" s="323"/>
      <c r="N4" s="323"/>
      <c r="O4" s="323"/>
      <c r="P4" s="323"/>
      <c r="Q4" s="323"/>
      <c r="R4" s="323"/>
      <c r="S4" s="323"/>
      <c r="T4" s="323"/>
      <c r="U4" s="323"/>
      <c r="V4" s="323"/>
      <c r="W4" s="323"/>
      <c r="X4" s="323"/>
      <c r="Y4" s="323"/>
      <c r="Z4" s="323"/>
      <c r="AA4" s="323"/>
      <c r="AB4" s="323"/>
      <c r="AC4" s="323"/>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7"/>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9"/>
      <c r="DD4" s="330"/>
      <c r="DE4" s="330"/>
      <c r="DF4" s="330"/>
      <c r="DG4" s="330"/>
      <c r="DH4" s="330"/>
      <c r="DI4" s="330"/>
      <c r="DJ4" s="330"/>
      <c r="DK4" s="330"/>
      <c r="DL4" s="330"/>
      <c r="DM4" s="330"/>
      <c r="DN4" s="330"/>
      <c r="DO4" s="330"/>
      <c r="DP4" s="330"/>
      <c r="DQ4" s="331"/>
      <c r="DR4" s="332"/>
      <c r="DS4" s="332"/>
      <c r="DT4" s="332"/>
      <c r="DU4" s="332"/>
      <c r="DV4" s="332"/>
      <c r="DW4" s="332"/>
      <c r="DX4" s="332"/>
      <c r="DY4" s="332"/>
      <c r="DZ4" s="332"/>
      <c r="EA4" s="332"/>
      <c r="EB4" s="332"/>
    </row>
    <row r="5" spans="5:173" x14ac:dyDescent="0.25">
      <c r="E5" s="322"/>
      <c r="F5" s="322"/>
      <c r="G5" s="322"/>
      <c r="H5" s="322"/>
      <c r="I5" s="322"/>
      <c r="J5" s="322"/>
      <c r="K5" s="322"/>
      <c r="L5" s="336"/>
      <c r="M5" s="323"/>
      <c r="N5" s="323"/>
      <c r="O5" s="323"/>
      <c r="P5" s="323"/>
      <c r="Q5" s="323"/>
      <c r="R5" s="323"/>
      <c r="S5" s="323"/>
      <c r="T5" s="323"/>
      <c r="U5" s="323"/>
      <c r="V5" s="323"/>
      <c r="W5" s="323"/>
      <c r="X5" s="323"/>
      <c r="Y5" s="323"/>
      <c r="Z5" s="323"/>
      <c r="AA5" s="323"/>
      <c r="AB5" s="323"/>
      <c r="AC5" s="323"/>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7"/>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9"/>
      <c r="DD5" s="330"/>
      <c r="DE5" s="330"/>
      <c r="DF5" s="330"/>
      <c r="DG5" s="330"/>
      <c r="DH5" s="330"/>
      <c r="DI5" s="330"/>
      <c r="DJ5" s="330"/>
      <c r="DK5" s="330"/>
      <c r="DL5" s="330"/>
      <c r="DM5" s="330"/>
      <c r="DN5" s="330"/>
      <c r="DO5" s="330"/>
      <c r="DP5" s="330"/>
      <c r="DQ5" s="331"/>
      <c r="DR5" s="332"/>
      <c r="DS5" s="332"/>
      <c r="DT5" s="332"/>
      <c r="DU5" s="332"/>
      <c r="DV5" s="332"/>
      <c r="DW5" s="332"/>
      <c r="DX5" s="332"/>
      <c r="DY5" s="332"/>
      <c r="DZ5" s="332"/>
      <c r="EA5" s="332"/>
      <c r="EB5" s="332"/>
    </row>
    <row r="6" spans="5:173" x14ac:dyDescent="0.25">
      <c r="E6" s="322"/>
      <c r="F6" s="322"/>
      <c r="G6" s="322"/>
      <c r="H6" s="322"/>
      <c r="I6" s="322"/>
      <c r="J6" s="322"/>
      <c r="K6" s="322"/>
      <c r="L6" s="336"/>
      <c r="M6" s="323"/>
      <c r="N6" s="323"/>
      <c r="O6" s="323"/>
      <c r="P6" s="323"/>
      <c r="Q6" s="323"/>
      <c r="R6" s="323"/>
      <c r="S6" s="323"/>
      <c r="T6" s="323"/>
      <c r="U6" s="323"/>
      <c r="V6" s="323"/>
      <c r="W6" s="323"/>
      <c r="X6" s="323"/>
      <c r="Y6" s="323"/>
      <c r="Z6" s="323"/>
      <c r="AA6" s="323"/>
      <c r="AB6" s="323"/>
      <c r="AC6" s="323"/>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7"/>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9"/>
      <c r="DD6" s="330"/>
      <c r="DE6" s="330"/>
      <c r="DF6" s="330"/>
      <c r="DG6" s="330"/>
      <c r="DH6" s="330"/>
      <c r="DI6" s="330"/>
      <c r="DJ6" s="330"/>
      <c r="DK6" s="330"/>
      <c r="DL6" s="330"/>
      <c r="DM6" s="330"/>
      <c r="DN6" s="330"/>
      <c r="DO6" s="330"/>
      <c r="DP6" s="330"/>
      <c r="DQ6" s="331"/>
      <c r="DR6" s="332"/>
      <c r="DS6" s="332"/>
      <c r="DT6" s="332"/>
      <c r="DU6" s="332"/>
      <c r="DV6" s="332"/>
      <c r="DW6" s="332"/>
      <c r="DX6" s="332"/>
      <c r="DY6" s="332"/>
      <c r="DZ6" s="332"/>
      <c r="EA6" s="332"/>
      <c r="EB6" s="332"/>
    </row>
    <row r="7" spans="5:173" x14ac:dyDescent="0.25">
      <c r="E7" s="322"/>
      <c r="F7" s="322"/>
      <c r="G7" s="322"/>
      <c r="H7" s="322"/>
      <c r="I7" s="322"/>
      <c r="J7" s="322"/>
      <c r="K7" s="322"/>
      <c r="L7" s="336"/>
      <c r="M7" s="323"/>
      <c r="N7" s="323"/>
      <c r="O7" s="323"/>
      <c r="P7" s="323"/>
      <c r="Q7" s="323"/>
      <c r="R7" s="323"/>
      <c r="S7" s="323"/>
      <c r="T7" s="323"/>
      <c r="U7" s="323"/>
      <c r="V7" s="323"/>
      <c r="W7" s="323"/>
      <c r="X7" s="323"/>
      <c r="Y7" s="323"/>
      <c r="Z7" s="323"/>
      <c r="AA7" s="323"/>
      <c r="AB7" s="323"/>
      <c r="AC7" s="323"/>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7"/>
      <c r="CE7" s="328"/>
      <c r="CF7" s="328"/>
      <c r="CG7" s="328"/>
      <c r="CH7" s="328"/>
      <c r="CI7" s="328"/>
      <c r="CJ7" s="328"/>
      <c r="CK7" s="328"/>
      <c r="CL7" s="328"/>
      <c r="CM7" s="328"/>
      <c r="CN7" s="328"/>
      <c r="CO7" s="328"/>
      <c r="CP7" s="328"/>
      <c r="CQ7" s="328"/>
      <c r="CR7" s="328"/>
      <c r="CS7" s="328"/>
      <c r="CT7" s="328"/>
      <c r="CU7" s="328"/>
      <c r="CV7" s="328"/>
      <c r="CW7" s="328"/>
      <c r="CX7" s="328"/>
      <c r="CY7" s="328"/>
      <c r="CZ7" s="328"/>
      <c r="DA7" s="328"/>
      <c r="DB7" s="328"/>
      <c r="DC7" s="329"/>
      <c r="DD7" s="330"/>
      <c r="DE7" s="330"/>
      <c r="DF7" s="330"/>
      <c r="DG7" s="330"/>
      <c r="DH7" s="330"/>
      <c r="DI7" s="330"/>
      <c r="DJ7" s="330"/>
      <c r="DK7" s="330"/>
      <c r="DL7" s="330"/>
      <c r="DM7" s="330"/>
      <c r="DN7" s="330"/>
      <c r="DO7" s="330"/>
      <c r="DP7" s="330"/>
      <c r="DQ7" s="331"/>
      <c r="DR7" s="332"/>
      <c r="DS7" s="332"/>
      <c r="DT7" s="332"/>
      <c r="DU7" s="332"/>
      <c r="DV7" s="332"/>
      <c r="DW7" s="332"/>
      <c r="DX7" s="332"/>
      <c r="DY7" s="332"/>
      <c r="DZ7" s="332"/>
      <c r="EA7" s="332"/>
      <c r="EB7" s="332"/>
    </row>
    <row r="8" spans="5:173" x14ac:dyDescent="0.25">
      <c r="E8" s="322"/>
      <c r="F8" s="322"/>
      <c r="G8" s="322"/>
      <c r="H8" s="322"/>
      <c r="I8" s="322"/>
      <c r="J8" s="322"/>
      <c r="K8" s="322"/>
      <c r="L8" s="336"/>
      <c r="M8" s="323"/>
      <c r="N8" s="323"/>
      <c r="O8" s="323"/>
      <c r="P8" s="323"/>
      <c r="Q8" s="323"/>
      <c r="R8" s="323"/>
      <c r="S8" s="323"/>
      <c r="T8" s="323"/>
      <c r="U8" s="323"/>
      <c r="V8" s="323"/>
      <c r="W8" s="323"/>
      <c r="X8" s="323"/>
      <c r="Y8" s="323"/>
      <c r="Z8" s="323"/>
      <c r="AA8" s="323"/>
      <c r="AB8" s="323"/>
      <c r="AC8" s="323"/>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7"/>
      <c r="CE8" s="328"/>
      <c r="CF8" s="328"/>
      <c r="CG8" s="328"/>
      <c r="CH8" s="328"/>
      <c r="CI8" s="328"/>
      <c r="CJ8" s="328"/>
      <c r="CK8" s="328"/>
      <c r="CL8" s="328"/>
      <c r="CM8" s="328"/>
      <c r="CN8" s="328"/>
      <c r="CO8" s="328"/>
      <c r="CP8" s="328"/>
      <c r="CQ8" s="328"/>
      <c r="CR8" s="328"/>
      <c r="CS8" s="328"/>
      <c r="CT8" s="328"/>
      <c r="CU8" s="328"/>
      <c r="CV8" s="328"/>
      <c r="CW8" s="328"/>
      <c r="CX8" s="328"/>
      <c r="CY8" s="328"/>
      <c r="CZ8" s="328"/>
      <c r="DA8" s="328"/>
      <c r="DB8" s="328"/>
      <c r="DC8" s="329"/>
      <c r="DD8" s="330"/>
      <c r="DE8" s="330"/>
      <c r="DF8" s="330"/>
      <c r="DG8" s="330"/>
      <c r="DH8" s="330"/>
      <c r="DI8" s="330"/>
      <c r="DJ8" s="330"/>
      <c r="DK8" s="330"/>
      <c r="DL8" s="330"/>
      <c r="DM8" s="330"/>
      <c r="DN8" s="330"/>
      <c r="DO8" s="330"/>
      <c r="DP8" s="330"/>
      <c r="DQ8" s="331"/>
      <c r="DR8" s="332"/>
      <c r="DS8" s="332"/>
      <c r="DT8" s="332"/>
      <c r="DU8" s="332"/>
      <c r="DV8" s="332"/>
      <c r="DW8" s="332"/>
      <c r="DX8" s="332"/>
      <c r="DY8" s="332"/>
      <c r="DZ8" s="332"/>
      <c r="EA8" s="332"/>
      <c r="EB8" s="332"/>
    </row>
    <row r="9" spans="5:173" x14ac:dyDescent="0.25">
      <c r="E9" s="322"/>
      <c r="F9" s="322"/>
      <c r="G9" s="322"/>
      <c r="H9" s="322"/>
      <c r="I9" s="322"/>
      <c r="J9" s="322"/>
      <c r="K9" s="322"/>
      <c r="L9" s="336"/>
      <c r="M9" s="323"/>
      <c r="N9" s="323"/>
      <c r="O9" s="323"/>
      <c r="P9" s="323"/>
      <c r="Q9" s="323"/>
      <c r="R9" s="323"/>
      <c r="S9" s="323"/>
      <c r="T9" s="323"/>
      <c r="U9" s="323"/>
      <c r="V9" s="323"/>
      <c r="W9" s="323"/>
      <c r="X9" s="323"/>
      <c r="Y9" s="323"/>
      <c r="Z9" s="323"/>
      <c r="AA9" s="323"/>
      <c r="AB9" s="323"/>
      <c r="AC9" s="323"/>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7"/>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9"/>
      <c r="DD9" s="330"/>
      <c r="DE9" s="330"/>
      <c r="DF9" s="330"/>
      <c r="DG9" s="330"/>
      <c r="DH9" s="330"/>
      <c r="DI9" s="330"/>
      <c r="DJ9" s="330"/>
      <c r="DK9" s="330"/>
      <c r="DL9" s="330"/>
      <c r="DM9" s="330"/>
      <c r="DN9" s="330"/>
      <c r="DO9" s="330"/>
      <c r="DP9" s="330"/>
      <c r="DQ9" s="331"/>
      <c r="DR9" s="332"/>
      <c r="DS9" s="332"/>
      <c r="DT9" s="332"/>
      <c r="DU9" s="332"/>
      <c r="DV9" s="332"/>
      <c r="DW9" s="332"/>
      <c r="DX9" s="332"/>
      <c r="DY9" s="332"/>
      <c r="DZ9" s="332"/>
      <c r="EA9" s="332"/>
      <c r="EB9" s="332"/>
    </row>
    <row r="10" spans="5:173" x14ac:dyDescent="0.25">
      <c r="E10" s="322"/>
      <c r="F10" s="322"/>
      <c r="G10" s="322"/>
      <c r="H10" s="322"/>
      <c r="I10" s="322"/>
      <c r="J10" s="322"/>
      <c r="K10" s="322"/>
      <c r="L10" s="336"/>
      <c r="M10" s="323"/>
      <c r="N10" s="323"/>
      <c r="O10" s="323"/>
      <c r="P10" s="323"/>
      <c r="Q10" s="323"/>
      <c r="R10" s="323"/>
      <c r="S10" s="323"/>
      <c r="T10" s="323"/>
      <c r="U10" s="323"/>
      <c r="V10" s="323"/>
      <c r="W10" s="323"/>
      <c r="X10" s="323"/>
      <c r="Y10" s="323"/>
      <c r="Z10" s="323"/>
      <c r="AA10" s="323"/>
      <c r="AB10" s="323"/>
      <c r="AC10" s="323"/>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7"/>
      <c r="CE10" s="328"/>
      <c r="CF10" s="328"/>
      <c r="CG10" s="328"/>
      <c r="CH10" s="328"/>
      <c r="CI10" s="328"/>
      <c r="CJ10" s="328"/>
      <c r="CK10" s="328"/>
      <c r="CL10" s="328"/>
      <c r="CM10" s="328"/>
      <c r="CN10" s="328"/>
      <c r="CO10" s="328"/>
      <c r="CP10" s="328"/>
      <c r="CQ10" s="328"/>
      <c r="CR10" s="328"/>
      <c r="CS10" s="328"/>
      <c r="CT10" s="328"/>
      <c r="CU10" s="328"/>
      <c r="CV10" s="328"/>
      <c r="CW10" s="328"/>
      <c r="CX10" s="328"/>
      <c r="CY10" s="328"/>
      <c r="CZ10" s="328"/>
      <c r="DA10" s="328"/>
      <c r="DB10" s="328"/>
      <c r="DC10" s="329"/>
      <c r="DD10" s="330"/>
      <c r="DE10" s="330"/>
      <c r="DF10" s="330"/>
      <c r="DG10" s="330"/>
      <c r="DH10" s="330"/>
      <c r="DI10" s="330"/>
      <c r="DJ10" s="330"/>
      <c r="DK10" s="330"/>
      <c r="DL10" s="330"/>
      <c r="DM10" s="330"/>
      <c r="DN10" s="330"/>
      <c r="DO10" s="330"/>
      <c r="DP10" s="330"/>
      <c r="DQ10" s="331"/>
      <c r="DR10" s="332"/>
      <c r="DS10" s="332"/>
      <c r="DT10" s="332"/>
      <c r="DU10" s="332"/>
      <c r="DV10" s="332"/>
      <c r="DW10" s="332"/>
      <c r="DX10" s="332"/>
      <c r="DY10" s="332"/>
      <c r="DZ10" s="332"/>
      <c r="EA10" s="332"/>
      <c r="EB10" s="332"/>
    </row>
    <row r="11" spans="5:173" x14ac:dyDescent="0.25">
      <c r="E11" s="322"/>
      <c r="F11" s="322"/>
      <c r="G11" s="322"/>
      <c r="H11" s="322"/>
      <c r="I11" s="322"/>
      <c r="J11" s="322"/>
      <c r="K11" s="322"/>
      <c r="L11" s="336"/>
      <c r="M11" s="323"/>
      <c r="N11" s="323"/>
      <c r="O11" s="323"/>
      <c r="P11" s="323"/>
      <c r="Q11" s="323"/>
      <c r="R11" s="323"/>
      <c r="S11" s="323"/>
      <c r="T11" s="323"/>
      <c r="U11" s="323"/>
      <c r="V11" s="323"/>
      <c r="W11" s="323"/>
      <c r="X11" s="323"/>
      <c r="Y11" s="323"/>
      <c r="Z11" s="323"/>
      <c r="AA11" s="323"/>
      <c r="AB11" s="323"/>
      <c r="AC11" s="323"/>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7"/>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9"/>
      <c r="DD11" s="330"/>
      <c r="DE11" s="330"/>
      <c r="DF11" s="330"/>
      <c r="DG11" s="330"/>
      <c r="DH11" s="330"/>
      <c r="DI11" s="330"/>
      <c r="DJ11" s="330"/>
      <c r="DK11" s="330"/>
      <c r="DL11" s="330"/>
      <c r="DM11" s="330"/>
      <c r="DN11" s="330"/>
      <c r="DO11" s="330"/>
      <c r="DP11" s="330"/>
      <c r="DQ11" s="331"/>
      <c r="DR11" s="332"/>
      <c r="DS11" s="332"/>
      <c r="DT11" s="332"/>
      <c r="DU11" s="332"/>
      <c r="DV11" s="332"/>
      <c r="DW11" s="332"/>
      <c r="DX11" s="332"/>
      <c r="DY11" s="332"/>
      <c r="DZ11" s="332"/>
      <c r="EA11" s="332"/>
      <c r="EB11" s="332"/>
    </row>
    <row r="12" spans="5:173" x14ac:dyDescent="0.25">
      <c r="E12" s="322"/>
      <c r="F12" s="322"/>
      <c r="G12" s="322"/>
      <c r="H12" s="322"/>
      <c r="I12" s="322"/>
      <c r="J12" s="322"/>
      <c r="K12" s="322"/>
      <c r="L12" s="336"/>
      <c r="M12" s="323"/>
      <c r="N12" s="323"/>
      <c r="O12" s="323"/>
      <c r="P12" s="323"/>
      <c r="Q12" s="323"/>
      <c r="R12" s="323"/>
      <c r="S12" s="323"/>
      <c r="T12" s="323"/>
      <c r="U12" s="323"/>
      <c r="V12" s="323"/>
      <c r="W12" s="323"/>
      <c r="X12" s="323"/>
      <c r="Y12" s="323"/>
      <c r="Z12" s="323"/>
      <c r="AA12" s="323"/>
      <c r="AB12" s="323"/>
      <c r="AC12" s="323"/>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7"/>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9"/>
      <c r="DD12" s="330"/>
      <c r="DE12" s="330"/>
      <c r="DF12" s="330"/>
      <c r="DG12" s="330"/>
      <c r="DH12" s="330"/>
      <c r="DI12" s="330"/>
      <c r="DJ12" s="330"/>
      <c r="DK12" s="330"/>
      <c r="DL12" s="330"/>
      <c r="DM12" s="330"/>
      <c r="DN12" s="330"/>
      <c r="DO12" s="330"/>
      <c r="DP12" s="330"/>
      <c r="DQ12" s="331"/>
      <c r="DR12" s="332"/>
      <c r="DS12" s="332"/>
      <c r="DT12" s="332"/>
      <c r="DU12" s="332"/>
      <c r="DV12" s="332"/>
      <c r="DW12" s="332"/>
      <c r="DX12" s="332"/>
      <c r="DY12" s="332"/>
      <c r="DZ12" s="332"/>
      <c r="EA12" s="332"/>
      <c r="EB12" s="332"/>
    </row>
    <row r="13" spans="5:173" x14ac:dyDescent="0.25">
      <c r="E13" s="322"/>
      <c r="F13" s="322"/>
      <c r="G13" s="322"/>
      <c r="H13" s="322"/>
      <c r="I13" s="322"/>
      <c r="J13" s="322"/>
      <c r="K13" s="322"/>
      <c r="L13" s="336"/>
      <c r="M13" s="323"/>
      <c r="N13" s="323"/>
      <c r="O13" s="323"/>
      <c r="P13" s="323"/>
      <c r="Q13" s="323"/>
      <c r="R13" s="323"/>
      <c r="S13" s="323"/>
      <c r="T13" s="323"/>
      <c r="U13" s="323"/>
      <c r="V13" s="323"/>
      <c r="W13" s="323"/>
      <c r="X13" s="323"/>
      <c r="Y13" s="323"/>
      <c r="Z13" s="323"/>
      <c r="AA13" s="323"/>
      <c r="AB13" s="323"/>
      <c r="AC13" s="323"/>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6"/>
      <c r="BD13" s="326"/>
      <c r="BE13" s="326"/>
      <c r="BF13" s="326"/>
      <c r="BG13" s="326"/>
      <c r="BH13" s="326"/>
      <c r="BI13" s="326"/>
      <c r="BJ13" s="326"/>
      <c r="BK13" s="326"/>
      <c r="BL13" s="326"/>
      <c r="BM13" s="326"/>
      <c r="BN13" s="326"/>
      <c r="BO13" s="326"/>
      <c r="BP13" s="326"/>
      <c r="BQ13" s="326"/>
      <c r="BR13" s="326"/>
      <c r="BS13" s="326"/>
      <c r="BT13" s="326"/>
      <c r="BU13" s="326"/>
      <c r="BV13" s="326"/>
      <c r="BW13" s="326"/>
      <c r="BX13" s="326"/>
      <c r="BY13" s="326"/>
      <c r="BZ13" s="326"/>
      <c r="CA13" s="326"/>
      <c r="CB13" s="326"/>
      <c r="CC13" s="326"/>
      <c r="CD13" s="327"/>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9"/>
      <c r="DD13" s="330"/>
      <c r="DE13" s="330"/>
      <c r="DF13" s="330"/>
      <c r="DG13" s="330"/>
      <c r="DH13" s="330"/>
      <c r="DI13" s="330"/>
      <c r="DJ13" s="330"/>
      <c r="DK13" s="330"/>
      <c r="DL13" s="330"/>
      <c r="DM13" s="330"/>
      <c r="DN13" s="330"/>
      <c r="DO13" s="330"/>
      <c r="DP13" s="330"/>
      <c r="DQ13" s="331"/>
      <c r="DR13" s="332"/>
      <c r="DS13" s="332"/>
      <c r="DT13" s="332"/>
      <c r="DU13" s="332"/>
      <c r="DV13" s="332"/>
      <c r="DW13" s="332"/>
      <c r="DX13" s="332"/>
      <c r="DY13" s="332"/>
      <c r="DZ13" s="332"/>
      <c r="EA13" s="332"/>
      <c r="EB13" s="332"/>
    </row>
    <row r="14" spans="5:173" x14ac:dyDescent="0.25">
      <c r="E14" s="322"/>
      <c r="F14" s="322"/>
      <c r="G14" s="322"/>
      <c r="H14" s="322"/>
      <c r="I14" s="322"/>
      <c r="J14" s="322"/>
      <c r="K14" s="322"/>
      <c r="L14" s="336"/>
      <c r="M14" s="323"/>
      <c r="N14" s="323"/>
      <c r="O14" s="323"/>
      <c r="P14" s="323"/>
      <c r="Q14" s="323"/>
      <c r="R14" s="323"/>
      <c r="S14" s="323"/>
      <c r="T14" s="323"/>
      <c r="U14" s="323"/>
      <c r="V14" s="323"/>
      <c r="W14" s="323"/>
      <c r="X14" s="323"/>
      <c r="Y14" s="323"/>
      <c r="Z14" s="323"/>
      <c r="AA14" s="323"/>
      <c r="AB14" s="323"/>
      <c r="AC14" s="323"/>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6"/>
      <c r="BD14" s="326"/>
      <c r="BE14" s="326"/>
      <c r="BF14" s="326"/>
      <c r="BG14" s="326"/>
      <c r="BH14" s="326"/>
      <c r="BI14" s="326"/>
      <c r="BJ14" s="326"/>
      <c r="BK14" s="326"/>
      <c r="BL14" s="326"/>
      <c r="BM14" s="326"/>
      <c r="BN14" s="326"/>
      <c r="BO14" s="326"/>
      <c r="BP14" s="326"/>
      <c r="BQ14" s="326"/>
      <c r="BR14" s="326"/>
      <c r="BS14" s="326"/>
      <c r="BT14" s="326"/>
      <c r="BU14" s="326"/>
      <c r="BV14" s="326"/>
      <c r="BW14" s="326"/>
      <c r="BX14" s="326"/>
      <c r="BY14" s="326"/>
      <c r="BZ14" s="326"/>
      <c r="CA14" s="326"/>
      <c r="CB14" s="326"/>
      <c r="CC14" s="326"/>
      <c r="CD14" s="327"/>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9"/>
      <c r="DD14" s="330"/>
      <c r="DE14" s="330"/>
      <c r="DF14" s="330"/>
      <c r="DG14" s="330"/>
      <c r="DH14" s="330"/>
      <c r="DI14" s="330"/>
      <c r="DJ14" s="330"/>
      <c r="DK14" s="330"/>
      <c r="DL14" s="330"/>
      <c r="DM14" s="330"/>
      <c r="DN14" s="330"/>
      <c r="DO14" s="330"/>
      <c r="DP14" s="330"/>
      <c r="DQ14" s="331"/>
      <c r="DR14" s="332"/>
      <c r="DS14" s="332"/>
      <c r="DT14" s="332"/>
      <c r="DU14" s="332"/>
      <c r="DV14" s="332"/>
      <c r="DW14" s="332"/>
      <c r="DX14" s="332"/>
      <c r="DY14" s="332"/>
      <c r="DZ14" s="332"/>
      <c r="EA14" s="332"/>
      <c r="EB14" s="332"/>
    </row>
    <row r="15" spans="5:173" ht="18.75" customHeight="1" x14ac:dyDescent="0.25">
      <c r="E15" s="322"/>
      <c r="F15" s="322"/>
      <c r="G15" s="322"/>
      <c r="H15" s="322"/>
      <c r="I15" s="322"/>
      <c r="J15" s="322"/>
      <c r="K15" s="322"/>
      <c r="L15" s="336"/>
      <c r="M15" s="323"/>
      <c r="N15" s="337"/>
      <c r="O15" s="337"/>
      <c r="P15" s="337"/>
      <c r="Q15" s="337"/>
      <c r="R15" s="337"/>
      <c r="S15" s="337"/>
      <c r="T15" s="337"/>
      <c r="U15" s="337"/>
      <c r="V15" s="337"/>
      <c r="W15" s="337"/>
      <c r="X15" s="337"/>
      <c r="Y15" s="337"/>
      <c r="Z15" s="337"/>
      <c r="AA15" s="337"/>
      <c r="AB15" s="337"/>
      <c r="AC15" s="337"/>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6"/>
      <c r="BD15" s="326"/>
      <c r="BE15" s="326"/>
      <c r="BF15" s="326"/>
      <c r="BG15" s="326"/>
      <c r="BH15" s="326"/>
      <c r="BI15" s="326"/>
      <c r="BJ15" s="326"/>
      <c r="BK15" s="326"/>
      <c r="BL15" s="326"/>
      <c r="BM15" s="326"/>
      <c r="BN15" s="326"/>
      <c r="BO15" s="326"/>
      <c r="BP15" s="326"/>
      <c r="BQ15" s="326"/>
      <c r="BR15" s="326"/>
      <c r="BS15" s="326"/>
      <c r="BT15" s="326"/>
      <c r="BU15" s="326"/>
      <c r="BV15" s="326"/>
      <c r="BW15" s="326"/>
      <c r="BX15" s="326"/>
      <c r="BY15" s="326"/>
      <c r="BZ15" s="326"/>
      <c r="CA15" s="326"/>
      <c r="CB15" s="326"/>
      <c r="CC15" s="326"/>
      <c r="CD15" s="327"/>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9"/>
      <c r="DD15" s="330"/>
      <c r="DE15" s="330"/>
      <c r="DF15" s="330"/>
      <c r="DG15" s="330"/>
      <c r="DH15" s="330"/>
      <c r="DI15" s="330"/>
      <c r="DJ15" s="330"/>
      <c r="DK15" s="330"/>
      <c r="DL15" s="330"/>
      <c r="DM15" s="330"/>
      <c r="DN15" s="330"/>
      <c r="DO15" s="330"/>
      <c r="DP15" s="330"/>
      <c r="DQ15" s="331"/>
      <c r="DR15" s="332"/>
      <c r="DS15" s="332"/>
      <c r="DT15" s="332"/>
      <c r="DU15" s="332"/>
      <c r="DV15" s="332"/>
      <c r="DW15" s="332"/>
      <c r="DX15" s="332"/>
      <c r="DY15" s="332"/>
      <c r="DZ15" s="332"/>
      <c r="EA15" s="332"/>
      <c r="EB15" s="332"/>
    </row>
    <row r="16" spans="5:173" ht="18.75" customHeight="1" x14ac:dyDescent="0.25">
      <c r="E16" s="322"/>
      <c r="F16" s="322"/>
      <c r="G16" s="322"/>
      <c r="H16" s="322"/>
      <c r="I16" s="322"/>
      <c r="J16" s="322"/>
      <c r="K16" s="322"/>
      <c r="L16" s="336"/>
      <c r="M16" s="323"/>
      <c r="N16" s="337"/>
      <c r="O16" s="337"/>
      <c r="P16" s="337"/>
      <c r="Q16" s="337"/>
      <c r="R16" s="337"/>
      <c r="S16" s="337"/>
      <c r="T16" s="337"/>
      <c r="U16" s="337"/>
      <c r="V16" s="337"/>
      <c r="W16" s="337"/>
      <c r="X16" s="337"/>
      <c r="Y16" s="337"/>
      <c r="Z16" s="337"/>
      <c r="AA16" s="337"/>
      <c r="AB16" s="337"/>
      <c r="AC16" s="337"/>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7"/>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9"/>
      <c r="DD16" s="330"/>
      <c r="DE16" s="330"/>
      <c r="DF16" s="330"/>
      <c r="DG16" s="330"/>
      <c r="DH16" s="330"/>
      <c r="DI16" s="330"/>
      <c r="DJ16" s="330"/>
      <c r="DK16" s="330"/>
      <c r="DL16" s="330"/>
      <c r="DM16" s="330"/>
      <c r="DN16" s="330"/>
      <c r="DO16" s="330"/>
      <c r="DP16" s="330"/>
      <c r="DQ16" s="331"/>
      <c r="DR16" s="332"/>
      <c r="DS16" s="332"/>
      <c r="DT16" s="332"/>
      <c r="DU16" s="332"/>
      <c r="DV16" s="332"/>
      <c r="DW16" s="332"/>
      <c r="DX16" s="332"/>
      <c r="DY16" s="332"/>
      <c r="DZ16" s="332"/>
      <c r="EA16" s="332"/>
      <c r="EB16" s="332"/>
    </row>
    <row r="17" spans="5:132" x14ac:dyDescent="0.25">
      <c r="E17" s="322"/>
      <c r="F17" s="322"/>
      <c r="G17" s="322"/>
      <c r="H17" s="322"/>
      <c r="I17" s="322"/>
      <c r="J17" s="322"/>
      <c r="K17" s="322"/>
      <c r="L17" s="336"/>
      <c r="M17" s="323"/>
      <c r="N17" s="323"/>
      <c r="O17" s="323"/>
      <c r="P17" s="323"/>
      <c r="Q17" s="323"/>
      <c r="R17" s="323"/>
      <c r="S17" s="323"/>
      <c r="T17" s="323"/>
      <c r="U17" s="323"/>
      <c r="V17" s="323"/>
      <c r="W17" s="323"/>
      <c r="X17" s="323"/>
      <c r="Y17" s="323"/>
      <c r="Z17" s="323"/>
      <c r="AA17" s="323"/>
      <c r="AB17" s="323"/>
      <c r="AC17" s="323"/>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7"/>
      <c r="CE17" s="328"/>
      <c r="CF17" s="328"/>
      <c r="CG17" s="328"/>
      <c r="CH17" s="328"/>
      <c r="CI17" s="328"/>
      <c r="CJ17" s="328"/>
      <c r="CK17" s="328"/>
      <c r="CL17" s="328"/>
      <c r="CM17" s="328"/>
      <c r="CN17" s="328"/>
      <c r="CO17" s="328"/>
      <c r="CP17" s="328"/>
      <c r="CQ17" s="328"/>
      <c r="CR17" s="328"/>
      <c r="CS17" s="328"/>
      <c r="CT17" s="328"/>
      <c r="CU17" s="328"/>
      <c r="CV17" s="328"/>
      <c r="CW17" s="328"/>
      <c r="CX17" s="328"/>
      <c r="CY17" s="328"/>
      <c r="CZ17" s="328"/>
      <c r="DA17" s="328"/>
      <c r="DB17" s="328"/>
      <c r="DC17" s="329"/>
      <c r="DD17" s="330"/>
      <c r="DE17" s="330"/>
      <c r="DF17" s="330"/>
      <c r="DG17" s="330"/>
      <c r="DH17" s="330"/>
      <c r="DI17" s="330"/>
      <c r="DJ17" s="330"/>
      <c r="DK17" s="330"/>
      <c r="DL17" s="330"/>
      <c r="DM17" s="330"/>
      <c r="DN17" s="330"/>
      <c r="DO17" s="330"/>
      <c r="DP17" s="330"/>
      <c r="DQ17" s="331"/>
      <c r="DR17" s="332"/>
      <c r="DS17" s="332"/>
      <c r="DT17" s="332"/>
      <c r="DU17" s="332"/>
      <c r="DV17" s="332"/>
      <c r="DW17" s="332"/>
      <c r="DX17" s="332"/>
      <c r="DY17" s="332"/>
      <c r="DZ17" s="332"/>
      <c r="EA17" s="332"/>
      <c r="EB17" s="332"/>
    </row>
    <row r="18" spans="5:132" x14ac:dyDescent="0.25">
      <c r="E18" s="322"/>
      <c r="F18" s="322"/>
      <c r="G18" s="322"/>
      <c r="H18" s="322"/>
      <c r="I18" s="322"/>
      <c r="J18" s="322"/>
      <c r="K18" s="322"/>
      <c r="L18" s="336"/>
      <c r="M18" s="323"/>
      <c r="N18" s="323"/>
      <c r="O18" s="323"/>
      <c r="P18" s="323"/>
      <c r="Q18" s="323"/>
      <c r="R18" s="323"/>
      <c r="S18" s="323"/>
      <c r="T18" s="323"/>
      <c r="U18" s="323"/>
      <c r="V18" s="323"/>
      <c r="W18" s="323"/>
      <c r="X18" s="323"/>
      <c r="Y18" s="323"/>
      <c r="Z18" s="323"/>
      <c r="AA18" s="323"/>
      <c r="AB18" s="323"/>
      <c r="AC18" s="323"/>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7"/>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9"/>
      <c r="DD18" s="330"/>
      <c r="DE18" s="330"/>
      <c r="DF18" s="330"/>
      <c r="DG18" s="330"/>
      <c r="DH18" s="330"/>
      <c r="DI18" s="330"/>
      <c r="DJ18" s="330"/>
      <c r="DK18" s="330"/>
      <c r="DL18" s="330"/>
      <c r="DM18" s="330"/>
      <c r="DN18" s="330"/>
      <c r="DO18" s="330"/>
      <c r="DP18" s="330"/>
      <c r="DQ18" s="331"/>
      <c r="DR18" s="332"/>
      <c r="DS18" s="332"/>
      <c r="DT18" s="332"/>
      <c r="DU18" s="332"/>
      <c r="DV18" s="332"/>
      <c r="DW18" s="332"/>
      <c r="DX18" s="332"/>
      <c r="DY18" s="332"/>
      <c r="DZ18" s="332"/>
      <c r="EA18" s="332"/>
      <c r="EB18" s="332"/>
    </row>
    <row r="19" spans="5:132" x14ac:dyDescent="0.25">
      <c r="E19" s="322"/>
      <c r="F19" s="322"/>
      <c r="G19" s="322"/>
      <c r="H19" s="322"/>
      <c r="I19" s="322"/>
      <c r="J19" s="322"/>
      <c r="K19" s="322"/>
      <c r="L19" s="336"/>
      <c r="M19" s="323"/>
      <c r="N19" s="323"/>
      <c r="O19" s="323"/>
      <c r="P19" s="323"/>
      <c r="Q19" s="323"/>
      <c r="R19" s="323"/>
      <c r="S19" s="323"/>
      <c r="T19" s="323"/>
      <c r="U19" s="323"/>
      <c r="V19" s="323"/>
      <c r="W19" s="323"/>
      <c r="X19" s="323"/>
      <c r="Y19" s="323"/>
      <c r="Z19" s="323"/>
      <c r="AA19" s="323"/>
      <c r="AB19" s="323"/>
      <c r="AC19" s="323"/>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7"/>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9"/>
      <c r="DD19" s="330"/>
      <c r="DE19" s="330"/>
      <c r="DF19" s="330"/>
      <c r="DG19" s="330"/>
      <c r="DH19" s="330"/>
      <c r="DI19" s="330"/>
      <c r="DJ19" s="330"/>
      <c r="DK19" s="330"/>
      <c r="DL19" s="330"/>
      <c r="DM19" s="330"/>
      <c r="DN19" s="330"/>
      <c r="DO19" s="330"/>
      <c r="DP19" s="330"/>
      <c r="DQ19" s="331"/>
      <c r="DR19" s="332"/>
      <c r="DS19" s="332"/>
      <c r="DT19" s="332"/>
      <c r="DU19" s="332"/>
      <c r="DV19" s="332"/>
      <c r="DW19" s="332"/>
      <c r="DX19" s="332"/>
      <c r="DY19" s="332"/>
      <c r="DZ19" s="332"/>
      <c r="EA19" s="332"/>
      <c r="EB19" s="332"/>
    </row>
    <row r="20" spans="5:132" x14ac:dyDescent="0.25">
      <c r="E20" s="322"/>
      <c r="F20" s="322"/>
      <c r="G20" s="322"/>
      <c r="H20" s="322"/>
      <c r="I20" s="322"/>
      <c r="J20" s="322"/>
      <c r="K20" s="322"/>
      <c r="L20" s="336"/>
      <c r="M20" s="323"/>
      <c r="N20" s="323"/>
      <c r="O20" s="323"/>
      <c r="P20" s="323"/>
      <c r="Q20" s="323"/>
      <c r="R20" s="323"/>
      <c r="S20" s="323"/>
      <c r="T20" s="323"/>
      <c r="U20" s="323"/>
      <c r="V20" s="323"/>
      <c r="W20" s="323"/>
      <c r="X20" s="323"/>
      <c r="Y20" s="323"/>
      <c r="Z20" s="323"/>
      <c r="AA20" s="323"/>
      <c r="AB20" s="323"/>
      <c r="AC20" s="323"/>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7"/>
      <c r="CE20" s="328"/>
      <c r="CF20" s="328"/>
      <c r="CG20" s="328"/>
      <c r="CH20" s="328"/>
      <c r="CI20" s="328"/>
      <c r="CJ20" s="328"/>
      <c r="CK20" s="328"/>
      <c r="CL20" s="328"/>
      <c r="CM20" s="328"/>
      <c r="CN20" s="328"/>
      <c r="CO20" s="328"/>
      <c r="CP20" s="328"/>
      <c r="CQ20" s="328"/>
      <c r="CR20" s="328"/>
      <c r="CS20" s="328"/>
      <c r="CT20" s="328"/>
      <c r="CU20" s="328"/>
      <c r="CV20" s="328"/>
      <c r="CW20" s="328"/>
      <c r="CX20" s="328"/>
      <c r="CY20" s="328"/>
      <c r="CZ20" s="328"/>
      <c r="DA20" s="328"/>
      <c r="DB20" s="328"/>
      <c r="DC20" s="329"/>
      <c r="DD20" s="330"/>
      <c r="DE20" s="330"/>
      <c r="DF20" s="330"/>
      <c r="DG20" s="330"/>
      <c r="DH20" s="330"/>
      <c r="DI20" s="330"/>
      <c r="DJ20" s="330"/>
      <c r="DK20" s="330"/>
      <c r="DL20" s="330"/>
      <c r="DM20" s="330"/>
      <c r="DN20" s="330"/>
      <c r="DO20" s="330"/>
      <c r="DP20" s="330"/>
      <c r="DQ20" s="331"/>
      <c r="DR20" s="332"/>
      <c r="DS20" s="332"/>
      <c r="DT20" s="332"/>
      <c r="DU20" s="332"/>
      <c r="DV20" s="332"/>
      <c r="DW20" s="332"/>
      <c r="DX20" s="332"/>
      <c r="DY20" s="332"/>
      <c r="DZ20" s="332"/>
      <c r="EA20" s="332"/>
      <c r="EB20" s="332"/>
    </row>
    <row r="21" spans="5:132" x14ac:dyDescent="0.25">
      <c r="E21" s="322"/>
      <c r="F21" s="322"/>
      <c r="G21" s="322"/>
      <c r="H21" s="322"/>
      <c r="I21" s="322"/>
      <c r="J21" s="322"/>
      <c r="K21" s="322"/>
      <c r="L21" s="336"/>
      <c r="M21" s="323"/>
      <c r="N21" s="323"/>
      <c r="O21" s="323"/>
      <c r="P21" s="323"/>
      <c r="Q21" s="323"/>
      <c r="R21" s="323"/>
      <c r="S21" s="323"/>
      <c r="T21" s="323"/>
      <c r="U21" s="323"/>
      <c r="V21" s="323"/>
      <c r="W21" s="323"/>
      <c r="X21" s="323"/>
      <c r="Y21" s="323"/>
      <c r="Z21" s="323"/>
      <c r="AA21" s="323"/>
      <c r="AB21" s="323"/>
      <c r="AC21" s="323"/>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26"/>
      <c r="CA21" s="326"/>
      <c r="CB21" s="326"/>
      <c r="CC21" s="326"/>
      <c r="CD21" s="327"/>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9"/>
      <c r="DD21" s="330"/>
      <c r="DE21" s="330"/>
      <c r="DF21" s="330"/>
      <c r="DG21" s="330"/>
      <c r="DH21" s="330"/>
      <c r="DI21" s="330"/>
      <c r="DJ21" s="330"/>
      <c r="DK21" s="330"/>
      <c r="DL21" s="330"/>
      <c r="DM21" s="330"/>
      <c r="DN21" s="330"/>
      <c r="DO21" s="330"/>
      <c r="DP21" s="330"/>
      <c r="DQ21" s="331"/>
      <c r="DR21" s="332"/>
      <c r="DS21" s="332"/>
      <c r="DT21" s="332"/>
      <c r="DU21" s="332"/>
      <c r="DV21" s="332"/>
      <c r="DW21" s="332"/>
      <c r="DX21" s="332"/>
      <c r="DY21" s="332"/>
      <c r="DZ21" s="332"/>
      <c r="EA21" s="332"/>
      <c r="EB21" s="332"/>
    </row>
    <row r="22" spans="5:132" x14ac:dyDescent="0.25">
      <c r="E22" s="322"/>
      <c r="F22" s="322"/>
      <c r="G22" s="322"/>
      <c r="H22" s="322"/>
      <c r="I22" s="322"/>
      <c r="J22" s="322"/>
      <c r="K22" s="322"/>
      <c r="L22" s="336"/>
      <c r="M22" s="323"/>
      <c r="N22" s="323"/>
      <c r="O22" s="323"/>
      <c r="P22" s="323"/>
      <c r="Q22" s="323"/>
      <c r="R22" s="323"/>
      <c r="S22" s="323"/>
      <c r="T22" s="323"/>
      <c r="U22" s="323"/>
      <c r="V22" s="323"/>
      <c r="W22" s="323"/>
      <c r="X22" s="323"/>
      <c r="Y22" s="323"/>
      <c r="Z22" s="323"/>
      <c r="AA22" s="323"/>
      <c r="AB22" s="323"/>
      <c r="AC22" s="323"/>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6"/>
      <c r="BZ22" s="326"/>
      <c r="CA22" s="326"/>
      <c r="CB22" s="326"/>
      <c r="CC22" s="326"/>
      <c r="CD22" s="327"/>
      <c r="CE22" s="328"/>
      <c r="CF22" s="328"/>
      <c r="CG22" s="328"/>
      <c r="CH22" s="328"/>
      <c r="CI22" s="328"/>
      <c r="CJ22" s="328"/>
      <c r="CK22" s="328"/>
      <c r="CL22" s="328"/>
      <c r="CM22" s="328"/>
      <c r="CN22" s="328"/>
      <c r="CO22" s="328"/>
      <c r="CP22" s="328"/>
      <c r="CQ22" s="328"/>
      <c r="CR22" s="328"/>
      <c r="CS22" s="328"/>
      <c r="CT22" s="328"/>
      <c r="CU22" s="328"/>
      <c r="CV22" s="328"/>
      <c r="CW22" s="328"/>
      <c r="CX22" s="328"/>
      <c r="CY22" s="328"/>
      <c r="CZ22" s="328"/>
      <c r="DA22" s="328"/>
      <c r="DB22" s="328"/>
      <c r="DC22" s="329"/>
      <c r="DD22" s="330"/>
      <c r="DE22" s="330"/>
      <c r="DF22" s="330"/>
      <c r="DG22" s="330"/>
      <c r="DH22" s="330"/>
      <c r="DI22" s="330"/>
      <c r="DJ22" s="330"/>
      <c r="DK22" s="330"/>
      <c r="DL22" s="330"/>
      <c r="DM22" s="330"/>
      <c r="DN22" s="330"/>
      <c r="DO22" s="330"/>
      <c r="DP22" s="330"/>
      <c r="DQ22" s="331"/>
      <c r="DR22" s="332"/>
      <c r="DS22" s="332"/>
      <c r="DT22" s="332"/>
      <c r="DU22" s="332"/>
      <c r="DV22" s="332"/>
      <c r="DW22" s="332"/>
      <c r="DX22" s="332"/>
      <c r="DY22" s="332"/>
      <c r="DZ22" s="332"/>
      <c r="EA22" s="332"/>
      <c r="EB22" s="332"/>
    </row>
    <row r="23" spans="5:132" x14ac:dyDescent="0.25">
      <c r="E23" s="322"/>
      <c r="F23" s="322"/>
      <c r="G23" s="322"/>
      <c r="H23" s="322"/>
      <c r="I23" s="322"/>
      <c r="J23" s="322"/>
      <c r="K23" s="322"/>
      <c r="L23" s="336"/>
      <c r="M23" s="323"/>
      <c r="N23" s="323"/>
      <c r="O23" s="323"/>
      <c r="P23" s="323"/>
      <c r="Q23" s="323"/>
      <c r="R23" s="323"/>
      <c r="S23" s="323"/>
      <c r="T23" s="323"/>
      <c r="U23" s="323"/>
      <c r="V23" s="323"/>
      <c r="W23" s="323"/>
      <c r="X23" s="323"/>
      <c r="Y23" s="323"/>
      <c r="Z23" s="323"/>
      <c r="AA23" s="323"/>
      <c r="AB23" s="323"/>
      <c r="AC23" s="323"/>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7"/>
      <c r="CE23" s="328"/>
      <c r="CF23" s="328"/>
      <c r="CG23" s="328"/>
      <c r="CH23" s="328"/>
      <c r="CI23" s="328"/>
      <c r="CJ23" s="328"/>
      <c r="CK23" s="328"/>
      <c r="CL23" s="328"/>
      <c r="CM23" s="328"/>
      <c r="CN23" s="328"/>
      <c r="CO23" s="328"/>
      <c r="CP23" s="328"/>
      <c r="CQ23" s="328"/>
      <c r="CR23" s="328"/>
      <c r="CS23" s="328"/>
      <c r="CT23" s="328"/>
      <c r="CU23" s="328"/>
      <c r="CV23" s="328"/>
      <c r="CW23" s="328"/>
      <c r="CX23" s="328"/>
      <c r="CY23" s="328"/>
      <c r="CZ23" s="328"/>
      <c r="DA23" s="328"/>
      <c r="DB23" s="328"/>
      <c r="DC23" s="329"/>
      <c r="DD23" s="330"/>
      <c r="DE23" s="330"/>
      <c r="DF23" s="330"/>
      <c r="DG23" s="330"/>
      <c r="DH23" s="330"/>
      <c r="DI23" s="330"/>
      <c r="DJ23" s="330"/>
      <c r="DK23" s="330"/>
      <c r="DL23" s="330"/>
      <c r="DM23" s="330"/>
      <c r="DN23" s="330"/>
      <c r="DO23" s="330"/>
      <c r="DP23" s="330"/>
      <c r="DQ23" s="331"/>
      <c r="DR23" s="332"/>
      <c r="DS23" s="332"/>
      <c r="DT23" s="332"/>
      <c r="DU23" s="332"/>
      <c r="DV23" s="332"/>
      <c r="DW23" s="332"/>
      <c r="DX23" s="332"/>
      <c r="DY23" s="332"/>
      <c r="DZ23" s="332"/>
      <c r="EA23" s="332"/>
      <c r="EB23" s="332"/>
    </row>
    <row r="24" spans="5:132" x14ac:dyDescent="0.25">
      <c r="E24" s="322"/>
      <c r="F24" s="322"/>
      <c r="G24" s="322"/>
      <c r="H24" s="322"/>
      <c r="I24" s="322"/>
      <c r="J24" s="322"/>
      <c r="K24" s="322"/>
      <c r="L24" s="336"/>
      <c r="M24" s="323"/>
      <c r="N24" s="323"/>
      <c r="O24" s="323"/>
      <c r="P24" s="323"/>
      <c r="Q24" s="323"/>
      <c r="R24" s="323"/>
      <c r="S24" s="323"/>
      <c r="T24" s="323"/>
      <c r="U24" s="323"/>
      <c r="V24" s="323"/>
      <c r="W24" s="323"/>
      <c r="X24" s="323"/>
      <c r="Y24" s="323"/>
      <c r="Z24" s="323"/>
      <c r="AA24" s="323"/>
      <c r="AB24" s="323"/>
      <c r="AC24" s="323"/>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7"/>
      <c r="CE24" s="328"/>
      <c r="CF24" s="328"/>
      <c r="CG24" s="328"/>
      <c r="CH24" s="328"/>
      <c r="CI24" s="328"/>
      <c r="CJ24" s="328"/>
      <c r="CK24" s="328"/>
      <c r="CL24" s="328"/>
      <c r="CM24" s="328"/>
      <c r="CN24" s="328"/>
      <c r="CO24" s="328"/>
      <c r="CP24" s="328"/>
      <c r="CQ24" s="328"/>
      <c r="CR24" s="328"/>
      <c r="CS24" s="328"/>
      <c r="CT24" s="328"/>
      <c r="CU24" s="328"/>
      <c r="CV24" s="328"/>
      <c r="CW24" s="328"/>
      <c r="CX24" s="328"/>
      <c r="CY24" s="328"/>
      <c r="CZ24" s="328"/>
      <c r="DA24" s="328"/>
      <c r="DB24" s="328"/>
      <c r="DC24" s="329"/>
      <c r="DD24" s="330"/>
      <c r="DE24" s="330"/>
      <c r="DF24" s="330"/>
      <c r="DG24" s="330"/>
      <c r="DH24" s="330"/>
      <c r="DI24" s="330"/>
      <c r="DJ24" s="330"/>
      <c r="DK24" s="330"/>
      <c r="DL24" s="330"/>
      <c r="DM24" s="330"/>
      <c r="DN24" s="330"/>
      <c r="DO24" s="330"/>
      <c r="DP24" s="330"/>
      <c r="DQ24" s="331"/>
      <c r="DR24" s="332"/>
      <c r="DS24" s="332"/>
      <c r="DT24" s="332"/>
      <c r="DU24" s="332"/>
      <c r="DV24" s="332"/>
      <c r="DW24" s="332"/>
      <c r="DX24" s="332"/>
      <c r="DY24" s="332"/>
      <c r="DZ24" s="332"/>
      <c r="EA24" s="332"/>
      <c r="EB24" s="332"/>
    </row>
    <row r="25" spans="5:132" x14ac:dyDescent="0.25">
      <c r="E25" s="322"/>
      <c r="F25" s="322"/>
      <c r="G25" s="322"/>
      <c r="H25" s="322"/>
      <c r="I25" s="322"/>
      <c r="J25" s="322"/>
      <c r="K25" s="322"/>
      <c r="L25" s="336"/>
      <c r="M25" s="323"/>
      <c r="N25" s="323"/>
      <c r="O25" s="323"/>
      <c r="P25" s="323"/>
      <c r="Q25" s="323"/>
      <c r="R25" s="323"/>
      <c r="S25" s="323"/>
      <c r="T25" s="323"/>
      <c r="U25" s="323"/>
      <c r="V25" s="323"/>
      <c r="W25" s="323"/>
      <c r="X25" s="323"/>
      <c r="Y25" s="323"/>
      <c r="Z25" s="323"/>
      <c r="AA25" s="323"/>
      <c r="AB25" s="323"/>
      <c r="AC25" s="323"/>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7"/>
      <c r="CE25" s="328"/>
      <c r="CF25" s="328"/>
      <c r="CG25" s="328"/>
      <c r="CH25" s="328"/>
      <c r="CI25" s="328"/>
      <c r="CJ25" s="328"/>
      <c r="CK25" s="328"/>
      <c r="CL25" s="328"/>
      <c r="CM25" s="328"/>
      <c r="CN25" s="328"/>
      <c r="CO25" s="328"/>
      <c r="CP25" s="328"/>
      <c r="CQ25" s="328"/>
      <c r="CR25" s="328"/>
      <c r="CS25" s="328"/>
      <c r="CT25" s="328"/>
      <c r="CU25" s="328"/>
      <c r="CV25" s="328"/>
      <c r="CW25" s="328"/>
      <c r="CX25" s="328"/>
      <c r="CY25" s="328"/>
      <c r="CZ25" s="328"/>
      <c r="DA25" s="328"/>
      <c r="DB25" s="328"/>
      <c r="DC25" s="329"/>
      <c r="DD25" s="330"/>
      <c r="DE25" s="330"/>
      <c r="DF25" s="330"/>
      <c r="DG25" s="330"/>
      <c r="DH25" s="330"/>
      <c r="DI25" s="330"/>
      <c r="DJ25" s="330"/>
      <c r="DK25" s="330"/>
      <c r="DL25" s="330"/>
      <c r="DM25" s="330"/>
      <c r="DN25" s="330"/>
      <c r="DO25" s="330"/>
      <c r="DP25" s="330"/>
      <c r="DQ25" s="331"/>
      <c r="DR25" s="332"/>
      <c r="DS25" s="332"/>
      <c r="DT25" s="332"/>
      <c r="DU25" s="332"/>
      <c r="DV25" s="332"/>
      <c r="DW25" s="332"/>
      <c r="DX25" s="332"/>
      <c r="DY25" s="332"/>
      <c r="DZ25" s="332"/>
      <c r="EA25" s="332"/>
      <c r="EB25" s="332"/>
    </row>
    <row r="26" spans="5:132" x14ac:dyDescent="0.25">
      <c r="E26" s="322"/>
      <c r="F26" s="322"/>
      <c r="G26" s="322"/>
      <c r="H26" s="322"/>
      <c r="I26" s="322"/>
      <c r="J26" s="322"/>
      <c r="K26" s="322"/>
      <c r="L26" s="336"/>
      <c r="M26" s="323"/>
      <c r="N26" s="323"/>
      <c r="O26" s="323"/>
      <c r="P26" s="323"/>
      <c r="Q26" s="323"/>
      <c r="R26" s="323"/>
      <c r="S26" s="323"/>
      <c r="T26" s="323"/>
      <c r="U26" s="323"/>
      <c r="V26" s="323"/>
      <c r="W26" s="323"/>
      <c r="X26" s="323"/>
      <c r="Y26" s="323"/>
      <c r="Z26" s="323"/>
      <c r="AA26" s="323"/>
      <c r="AB26" s="323"/>
      <c r="AC26" s="323"/>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7"/>
      <c r="CE26" s="328"/>
      <c r="CF26" s="328"/>
      <c r="CG26" s="328"/>
      <c r="CH26" s="328"/>
      <c r="CI26" s="328"/>
      <c r="CJ26" s="328"/>
      <c r="CK26" s="328"/>
      <c r="CL26" s="328"/>
      <c r="CM26" s="328"/>
      <c r="CN26" s="328"/>
      <c r="CO26" s="328"/>
      <c r="CP26" s="328"/>
      <c r="CQ26" s="328"/>
      <c r="CR26" s="328"/>
      <c r="CS26" s="328"/>
      <c r="CT26" s="328"/>
      <c r="CU26" s="328"/>
      <c r="CV26" s="328"/>
      <c r="CW26" s="328"/>
      <c r="CX26" s="328"/>
      <c r="CY26" s="328"/>
      <c r="CZ26" s="328"/>
      <c r="DA26" s="328"/>
      <c r="DB26" s="328"/>
      <c r="DC26" s="329"/>
      <c r="DD26" s="330"/>
      <c r="DE26" s="330"/>
      <c r="DF26" s="330"/>
      <c r="DG26" s="330"/>
      <c r="DH26" s="330"/>
      <c r="DI26" s="330"/>
      <c r="DJ26" s="330"/>
      <c r="DK26" s="330"/>
      <c r="DL26" s="330"/>
      <c r="DM26" s="330"/>
      <c r="DN26" s="330"/>
      <c r="DO26" s="330"/>
      <c r="DP26" s="330"/>
      <c r="DQ26" s="331"/>
      <c r="DR26" s="332"/>
      <c r="DS26" s="332"/>
      <c r="DT26" s="332"/>
      <c r="DU26" s="332"/>
      <c r="DV26" s="332"/>
      <c r="DW26" s="332"/>
      <c r="DX26" s="332"/>
      <c r="DY26" s="332"/>
      <c r="DZ26" s="332"/>
      <c r="EA26" s="332"/>
      <c r="EB26" s="332"/>
    </row>
    <row r="27" spans="5:132" x14ac:dyDescent="0.25">
      <c r="E27" s="322"/>
      <c r="F27" s="322"/>
      <c r="G27" s="322"/>
      <c r="H27" s="322"/>
      <c r="I27" s="322"/>
      <c r="J27" s="322"/>
      <c r="K27" s="322"/>
      <c r="L27" s="336"/>
      <c r="M27" s="323"/>
      <c r="N27" s="323"/>
      <c r="O27" s="323"/>
      <c r="P27" s="323"/>
      <c r="Q27" s="323"/>
      <c r="R27" s="323"/>
      <c r="S27" s="323"/>
      <c r="T27" s="323"/>
      <c r="U27" s="323"/>
      <c r="V27" s="323"/>
      <c r="W27" s="323"/>
      <c r="X27" s="323"/>
      <c r="Y27" s="323"/>
      <c r="Z27" s="323"/>
      <c r="AA27" s="323"/>
      <c r="AB27" s="323"/>
      <c r="AC27" s="323"/>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7"/>
      <c r="CE27" s="328"/>
      <c r="CF27" s="328"/>
      <c r="CG27" s="328"/>
      <c r="CH27" s="328"/>
      <c r="CI27" s="328"/>
      <c r="CJ27" s="328"/>
      <c r="CK27" s="328"/>
      <c r="CL27" s="328"/>
      <c r="CM27" s="328"/>
      <c r="CN27" s="328"/>
      <c r="CO27" s="328"/>
      <c r="CP27" s="328"/>
      <c r="CQ27" s="328"/>
      <c r="CR27" s="328"/>
      <c r="CS27" s="328"/>
      <c r="CT27" s="328"/>
      <c r="CU27" s="328"/>
      <c r="CV27" s="328"/>
      <c r="CW27" s="328"/>
      <c r="CX27" s="328"/>
      <c r="CY27" s="328"/>
      <c r="CZ27" s="328"/>
      <c r="DA27" s="328"/>
      <c r="DB27" s="328"/>
      <c r="DC27" s="329"/>
      <c r="DD27" s="330"/>
      <c r="DE27" s="330"/>
      <c r="DF27" s="330"/>
      <c r="DG27" s="330"/>
      <c r="DH27" s="330"/>
      <c r="DI27" s="330"/>
      <c r="DJ27" s="330"/>
      <c r="DK27" s="330"/>
      <c r="DL27" s="330"/>
      <c r="DM27" s="330"/>
      <c r="DN27" s="330"/>
      <c r="DO27" s="330"/>
      <c r="DP27" s="330"/>
      <c r="DQ27" s="331"/>
      <c r="DR27" s="332"/>
      <c r="DS27" s="332"/>
      <c r="DT27" s="332"/>
      <c r="DU27" s="332"/>
      <c r="DV27" s="332"/>
      <c r="DW27" s="332"/>
      <c r="DX27" s="332"/>
      <c r="DY27" s="332"/>
      <c r="DZ27" s="332"/>
      <c r="EA27" s="332"/>
      <c r="EB27" s="332"/>
    </row>
    <row r="28" spans="5:132" x14ac:dyDescent="0.25">
      <c r="E28" s="322"/>
      <c r="F28" s="322"/>
      <c r="G28" s="322"/>
      <c r="H28" s="322"/>
      <c r="I28" s="322"/>
      <c r="J28" s="322"/>
      <c r="K28" s="322"/>
      <c r="L28" s="336"/>
      <c r="M28" s="323"/>
      <c r="N28" s="323"/>
      <c r="O28" s="323"/>
      <c r="P28" s="323"/>
      <c r="Q28" s="323"/>
      <c r="R28" s="323"/>
      <c r="S28" s="323"/>
      <c r="T28" s="323"/>
      <c r="U28" s="323"/>
      <c r="V28" s="323"/>
      <c r="W28" s="323"/>
      <c r="X28" s="323"/>
      <c r="Y28" s="323"/>
      <c r="Z28" s="323"/>
      <c r="AA28" s="323"/>
      <c r="AB28" s="323"/>
      <c r="AC28" s="323"/>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7"/>
      <c r="CE28" s="328"/>
      <c r="CF28" s="328"/>
      <c r="CG28" s="328"/>
      <c r="CH28" s="328"/>
      <c r="CI28" s="328"/>
      <c r="CJ28" s="328"/>
      <c r="CK28" s="328"/>
      <c r="CL28" s="328"/>
      <c r="CM28" s="328"/>
      <c r="CN28" s="328"/>
      <c r="CO28" s="328"/>
      <c r="CP28" s="328"/>
      <c r="CQ28" s="328"/>
      <c r="CR28" s="328"/>
      <c r="CS28" s="328"/>
      <c r="CT28" s="328"/>
      <c r="CU28" s="328"/>
      <c r="CV28" s="328"/>
      <c r="CW28" s="328"/>
      <c r="CX28" s="328"/>
      <c r="CY28" s="328"/>
      <c r="CZ28" s="328"/>
      <c r="DA28" s="328"/>
      <c r="DB28" s="328"/>
      <c r="DC28" s="329"/>
      <c r="DD28" s="330"/>
      <c r="DE28" s="330"/>
      <c r="DF28" s="330"/>
      <c r="DG28" s="330"/>
      <c r="DH28" s="330"/>
      <c r="DI28" s="330"/>
      <c r="DJ28" s="330"/>
      <c r="DK28" s="330"/>
      <c r="DL28" s="330"/>
      <c r="DM28" s="330"/>
      <c r="DN28" s="330"/>
      <c r="DO28" s="330"/>
      <c r="DP28" s="330"/>
      <c r="DQ28" s="331"/>
      <c r="DR28" s="332"/>
      <c r="DS28" s="332"/>
      <c r="DT28" s="332"/>
      <c r="DU28" s="332"/>
      <c r="DV28" s="332"/>
      <c r="DW28" s="332"/>
      <c r="DX28" s="332"/>
      <c r="DY28" s="332"/>
      <c r="DZ28" s="332"/>
      <c r="EA28" s="332"/>
      <c r="EB28" s="332"/>
    </row>
    <row r="29" spans="5:132" x14ac:dyDescent="0.25">
      <c r="E29" s="322"/>
      <c r="F29" s="322"/>
      <c r="G29" s="322"/>
      <c r="H29" s="322"/>
      <c r="I29" s="322"/>
      <c r="J29" s="322"/>
      <c r="K29" s="322"/>
      <c r="L29" s="336"/>
      <c r="M29" s="323"/>
      <c r="N29" s="323"/>
      <c r="O29" s="323"/>
      <c r="P29" s="323"/>
      <c r="Q29" s="323"/>
      <c r="R29" s="323"/>
      <c r="S29" s="323"/>
      <c r="T29" s="323"/>
      <c r="U29" s="323"/>
      <c r="V29" s="323"/>
      <c r="W29" s="323"/>
      <c r="X29" s="323"/>
      <c r="Y29" s="323"/>
      <c r="Z29" s="323"/>
      <c r="AA29" s="323"/>
      <c r="AB29" s="323"/>
      <c r="AC29" s="323"/>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7"/>
      <c r="CE29" s="328"/>
      <c r="CF29" s="328"/>
      <c r="CG29" s="328"/>
      <c r="CH29" s="328"/>
      <c r="CI29" s="328"/>
      <c r="CJ29" s="328"/>
      <c r="CK29" s="328"/>
      <c r="CL29" s="328"/>
      <c r="CM29" s="328"/>
      <c r="CN29" s="328"/>
      <c r="CO29" s="328"/>
      <c r="CP29" s="328"/>
      <c r="CQ29" s="328"/>
      <c r="CR29" s="328"/>
      <c r="CS29" s="328"/>
      <c r="CT29" s="328"/>
      <c r="CU29" s="328"/>
      <c r="CV29" s="328"/>
      <c r="CW29" s="328"/>
      <c r="CX29" s="328"/>
      <c r="CY29" s="328"/>
      <c r="CZ29" s="328"/>
      <c r="DA29" s="328"/>
      <c r="DB29" s="328"/>
      <c r="DC29" s="329"/>
      <c r="DD29" s="330"/>
      <c r="DE29" s="330"/>
      <c r="DF29" s="330"/>
      <c r="DG29" s="330"/>
      <c r="DH29" s="330"/>
      <c r="DI29" s="330"/>
      <c r="DJ29" s="330"/>
      <c r="DK29" s="330"/>
      <c r="DL29" s="330"/>
      <c r="DM29" s="330"/>
      <c r="DN29" s="330"/>
      <c r="DO29" s="330"/>
      <c r="DP29" s="330"/>
      <c r="DQ29" s="331"/>
      <c r="DR29" s="332"/>
      <c r="DS29" s="332"/>
      <c r="DT29" s="332"/>
      <c r="DU29" s="332"/>
      <c r="DV29" s="332"/>
      <c r="DW29" s="332"/>
      <c r="DX29" s="332"/>
      <c r="DY29" s="332"/>
      <c r="DZ29" s="332"/>
      <c r="EA29" s="332"/>
      <c r="EB29" s="332"/>
    </row>
    <row r="30" spans="5:132" x14ac:dyDescent="0.25">
      <c r="E30" s="322"/>
      <c r="F30" s="322"/>
      <c r="G30" s="322"/>
      <c r="H30" s="322"/>
      <c r="I30" s="322"/>
      <c r="J30" s="322"/>
      <c r="K30" s="322"/>
      <c r="L30" s="336"/>
      <c r="M30" s="323"/>
      <c r="N30" s="323"/>
      <c r="O30" s="323"/>
      <c r="P30" s="323"/>
      <c r="Q30" s="323"/>
      <c r="R30" s="323"/>
      <c r="S30" s="323"/>
      <c r="T30" s="323"/>
      <c r="U30" s="323"/>
      <c r="V30" s="323"/>
      <c r="W30" s="323"/>
      <c r="X30" s="323"/>
      <c r="Y30" s="323"/>
      <c r="Z30" s="323"/>
      <c r="AA30" s="323"/>
      <c r="AB30" s="323"/>
      <c r="AC30" s="323"/>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26"/>
      <c r="CA30" s="326"/>
      <c r="CB30" s="326"/>
      <c r="CC30" s="326"/>
      <c r="CD30" s="327"/>
      <c r="CE30" s="328"/>
      <c r="CF30" s="328"/>
      <c r="CG30" s="328"/>
      <c r="CH30" s="328"/>
      <c r="CI30" s="328"/>
      <c r="CJ30" s="328"/>
      <c r="CK30" s="328"/>
      <c r="CL30" s="328"/>
      <c r="CM30" s="328"/>
      <c r="CN30" s="328"/>
      <c r="CO30" s="328"/>
      <c r="CP30" s="328"/>
      <c r="CQ30" s="328"/>
      <c r="CR30" s="328"/>
      <c r="CS30" s="328"/>
      <c r="CT30" s="328"/>
      <c r="CU30" s="328"/>
      <c r="CV30" s="328"/>
      <c r="CW30" s="328"/>
      <c r="CX30" s="328"/>
      <c r="CY30" s="328"/>
      <c r="CZ30" s="328"/>
      <c r="DA30" s="328"/>
      <c r="DB30" s="328"/>
      <c r="DC30" s="329"/>
      <c r="DD30" s="330"/>
      <c r="DE30" s="330"/>
      <c r="DF30" s="330"/>
      <c r="DG30" s="330"/>
      <c r="DH30" s="330"/>
      <c r="DI30" s="330"/>
      <c r="DJ30" s="330"/>
      <c r="DK30" s="330"/>
      <c r="DL30" s="330"/>
      <c r="DM30" s="330"/>
      <c r="DN30" s="330"/>
      <c r="DO30" s="330"/>
      <c r="DP30" s="330"/>
      <c r="DQ30" s="331"/>
      <c r="DR30" s="332"/>
      <c r="DS30" s="332"/>
      <c r="DT30" s="332"/>
      <c r="DU30" s="332"/>
      <c r="DV30" s="332"/>
      <c r="DW30" s="332"/>
      <c r="DX30" s="332"/>
      <c r="DY30" s="332"/>
      <c r="DZ30" s="332"/>
      <c r="EA30" s="332"/>
      <c r="EB30" s="332"/>
    </row>
    <row r="31" spans="5:132" x14ac:dyDescent="0.25">
      <c r="E31" s="322"/>
      <c r="F31" s="322"/>
      <c r="G31" s="322"/>
      <c r="H31" s="322"/>
      <c r="I31" s="322"/>
      <c r="J31" s="322"/>
      <c r="K31" s="322"/>
      <c r="L31" s="336"/>
      <c r="M31" s="323"/>
      <c r="N31" s="323"/>
      <c r="O31" s="323"/>
      <c r="P31" s="323"/>
      <c r="Q31" s="323"/>
      <c r="R31" s="323"/>
      <c r="S31" s="323"/>
      <c r="T31" s="323"/>
      <c r="U31" s="323"/>
      <c r="V31" s="323"/>
      <c r="W31" s="323"/>
      <c r="X31" s="323"/>
      <c r="Y31" s="323"/>
      <c r="Z31" s="323"/>
      <c r="AA31" s="323"/>
      <c r="AB31" s="323"/>
      <c r="AC31" s="323"/>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7"/>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9"/>
      <c r="DD31" s="330"/>
      <c r="DE31" s="330"/>
      <c r="DF31" s="330"/>
      <c r="DG31" s="330"/>
      <c r="DH31" s="330"/>
      <c r="DI31" s="330"/>
      <c r="DJ31" s="330"/>
      <c r="DK31" s="330"/>
      <c r="DL31" s="330"/>
      <c r="DM31" s="330"/>
      <c r="DN31" s="330"/>
      <c r="DO31" s="330"/>
      <c r="DP31" s="330"/>
      <c r="DQ31" s="331"/>
      <c r="DR31" s="332"/>
      <c r="DS31" s="332"/>
      <c r="DT31" s="332"/>
      <c r="DU31" s="332"/>
      <c r="DV31" s="332"/>
      <c r="DW31" s="332"/>
      <c r="DX31" s="332"/>
      <c r="DY31" s="332"/>
      <c r="DZ31" s="332"/>
      <c r="EA31" s="332"/>
      <c r="EB31" s="332"/>
    </row>
    <row r="32" spans="5:132" x14ac:dyDescent="0.25">
      <c r="E32" s="322"/>
      <c r="F32" s="322"/>
      <c r="G32" s="322"/>
      <c r="H32" s="322"/>
      <c r="I32" s="322"/>
      <c r="J32" s="322"/>
      <c r="K32" s="322"/>
      <c r="L32" s="336"/>
      <c r="M32" s="323"/>
      <c r="N32" s="323"/>
      <c r="O32" s="323"/>
      <c r="P32" s="323"/>
      <c r="Q32" s="323"/>
      <c r="R32" s="323"/>
      <c r="S32" s="323"/>
      <c r="T32" s="323"/>
      <c r="U32" s="323"/>
      <c r="V32" s="323"/>
      <c r="W32" s="323"/>
      <c r="X32" s="323"/>
      <c r="Y32" s="323"/>
      <c r="Z32" s="323"/>
      <c r="AA32" s="323"/>
      <c r="AB32" s="323"/>
      <c r="AC32" s="323"/>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6"/>
      <c r="BD32" s="326"/>
      <c r="BE32" s="326"/>
      <c r="BF32" s="326"/>
      <c r="BG32" s="326"/>
      <c r="BH32" s="326"/>
      <c r="BI32" s="326"/>
      <c r="BJ32" s="326"/>
      <c r="BK32" s="326"/>
      <c r="BL32" s="326"/>
      <c r="BM32" s="326"/>
      <c r="BN32" s="326"/>
      <c r="BO32" s="326"/>
      <c r="BP32" s="326"/>
      <c r="BQ32" s="326"/>
      <c r="BR32" s="326"/>
      <c r="BS32" s="326"/>
      <c r="BT32" s="326"/>
      <c r="BU32" s="326"/>
      <c r="BV32" s="326"/>
      <c r="BW32" s="326"/>
      <c r="BX32" s="326"/>
      <c r="BY32" s="326"/>
      <c r="BZ32" s="326"/>
      <c r="CA32" s="326"/>
      <c r="CB32" s="326"/>
      <c r="CC32" s="326"/>
      <c r="CD32" s="327"/>
      <c r="CE32" s="328"/>
      <c r="CF32" s="328"/>
      <c r="CG32" s="328"/>
      <c r="CH32" s="328"/>
      <c r="CI32" s="328"/>
      <c r="CJ32" s="328"/>
      <c r="CK32" s="328"/>
      <c r="CL32" s="328"/>
      <c r="CM32" s="328"/>
      <c r="CN32" s="328"/>
      <c r="CO32" s="328"/>
      <c r="CP32" s="328"/>
      <c r="CQ32" s="328"/>
      <c r="CR32" s="328"/>
      <c r="CS32" s="328"/>
      <c r="CT32" s="328"/>
      <c r="CU32" s="328"/>
      <c r="CV32" s="328"/>
      <c r="CW32" s="328"/>
      <c r="CX32" s="328"/>
      <c r="CY32" s="328"/>
      <c r="CZ32" s="328"/>
      <c r="DA32" s="328"/>
      <c r="DB32" s="328"/>
      <c r="DC32" s="329"/>
      <c r="DD32" s="330"/>
      <c r="DE32" s="330"/>
      <c r="DF32" s="330"/>
      <c r="DG32" s="330"/>
      <c r="DH32" s="330"/>
      <c r="DI32" s="330"/>
      <c r="DJ32" s="330"/>
      <c r="DK32" s="330"/>
      <c r="DL32" s="330"/>
      <c r="DM32" s="330"/>
      <c r="DN32" s="330"/>
      <c r="DO32" s="330"/>
      <c r="DP32" s="330"/>
      <c r="DQ32" s="331"/>
      <c r="DR32" s="332"/>
      <c r="DS32" s="332"/>
      <c r="DT32" s="332"/>
      <c r="DU32" s="332"/>
      <c r="DV32" s="332"/>
      <c r="DW32" s="332"/>
      <c r="DX32" s="332"/>
      <c r="DY32" s="332"/>
      <c r="DZ32" s="332"/>
      <c r="EA32" s="332"/>
      <c r="EB32" s="332"/>
    </row>
    <row r="33" spans="5:132" x14ac:dyDescent="0.25">
      <c r="E33" s="322"/>
      <c r="F33" s="322"/>
      <c r="G33" s="322"/>
      <c r="H33" s="322"/>
      <c r="I33" s="322"/>
      <c r="J33" s="322"/>
      <c r="K33" s="322"/>
      <c r="L33" s="336"/>
      <c r="M33" s="323"/>
      <c r="N33" s="323"/>
      <c r="O33" s="323"/>
      <c r="P33" s="323"/>
      <c r="Q33" s="323"/>
      <c r="R33" s="323"/>
      <c r="S33" s="323"/>
      <c r="T33" s="323"/>
      <c r="U33" s="323"/>
      <c r="V33" s="323"/>
      <c r="W33" s="323"/>
      <c r="X33" s="323"/>
      <c r="Y33" s="323"/>
      <c r="Z33" s="323"/>
      <c r="AA33" s="323"/>
      <c r="AB33" s="323"/>
      <c r="AC33" s="323"/>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326"/>
      <c r="CB33" s="326"/>
      <c r="CC33" s="326"/>
      <c r="CD33" s="327"/>
      <c r="CE33" s="328"/>
      <c r="CF33" s="328"/>
      <c r="CG33" s="328"/>
      <c r="CH33" s="328"/>
      <c r="CI33" s="328"/>
      <c r="CJ33" s="328"/>
      <c r="CK33" s="328"/>
      <c r="CL33" s="328"/>
      <c r="CM33" s="328"/>
      <c r="CN33" s="328"/>
      <c r="CO33" s="328"/>
      <c r="CP33" s="328"/>
      <c r="CQ33" s="328"/>
      <c r="CR33" s="328"/>
      <c r="CS33" s="328"/>
      <c r="CT33" s="328"/>
      <c r="CU33" s="328"/>
      <c r="CV33" s="328"/>
      <c r="CW33" s="328"/>
      <c r="CX33" s="328"/>
      <c r="CY33" s="328"/>
      <c r="CZ33" s="328"/>
      <c r="DA33" s="328"/>
      <c r="DB33" s="328"/>
      <c r="DC33" s="329"/>
      <c r="DD33" s="330"/>
      <c r="DE33" s="330"/>
      <c r="DF33" s="330"/>
      <c r="DG33" s="330"/>
      <c r="DH33" s="330"/>
      <c r="DI33" s="330"/>
      <c r="DJ33" s="330"/>
      <c r="DK33" s="330"/>
      <c r="DL33" s="330"/>
      <c r="DM33" s="330"/>
      <c r="DN33" s="330"/>
      <c r="DO33" s="330"/>
      <c r="DP33" s="330"/>
      <c r="DQ33" s="331"/>
      <c r="DR33" s="332"/>
      <c r="DS33" s="332"/>
      <c r="DT33" s="332"/>
      <c r="DU33" s="332"/>
      <c r="DV33" s="332"/>
      <c r="DW33" s="332"/>
      <c r="DX33" s="332"/>
      <c r="DY33" s="332"/>
      <c r="DZ33" s="332"/>
      <c r="EA33" s="332"/>
      <c r="EB33" s="332"/>
    </row>
    <row r="34" spans="5:132" x14ac:dyDescent="0.25">
      <c r="E34" s="322"/>
      <c r="F34" s="322"/>
      <c r="G34" s="322"/>
      <c r="H34" s="322"/>
      <c r="I34" s="322"/>
      <c r="J34" s="322"/>
      <c r="K34" s="322"/>
      <c r="L34" s="336"/>
      <c r="M34" s="323"/>
      <c r="N34" s="323"/>
      <c r="O34" s="323"/>
      <c r="P34" s="323"/>
      <c r="Q34" s="323"/>
      <c r="R34" s="323"/>
      <c r="S34" s="323"/>
      <c r="T34" s="323"/>
      <c r="U34" s="323"/>
      <c r="V34" s="323"/>
      <c r="W34" s="323"/>
      <c r="X34" s="323"/>
      <c r="Y34" s="323"/>
      <c r="Z34" s="323"/>
      <c r="AA34" s="323"/>
      <c r="AB34" s="323"/>
      <c r="AC34" s="323"/>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6"/>
      <c r="BD34" s="326"/>
      <c r="BE34" s="326"/>
      <c r="BF34" s="326"/>
      <c r="BG34" s="326"/>
      <c r="BH34" s="326"/>
      <c r="BI34" s="326"/>
      <c r="BJ34" s="326"/>
      <c r="BK34" s="326"/>
      <c r="BL34" s="326"/>
      <c r="BM34" s="326"/>
      <c r="BN34" s="326"/>
      <c r="BO34" s="326"/>
      <c r="BP34" s="326"/>
      <c r="BQ34" s="326"/>
      <c r="BR34" s="326"/>
      <c r="BS34" s="326"/>
      <c r="BT34" s="326"/>
      <c r="BU34" s="326"/>
      <c r="BV34" s="326"/>
      <c r="BW34" s="326"/>
      <c r="BX34" s="326"/>
      <c r="BY34" s="326"/>
      <c r="BZ34" s="326"/>
      <c r="CA34" s="326"/>
      <c r="CB34" s="326"/>
      <c r="CC34" s="326"/>
      <c r="CD34" s="327"/>
      <c r="CE34" s="328"/>
      <c r="CF34" s="328"/>
      <c r="CG34" s="328"/>
      <c r="CH34" s="328"/>
      <c r="CI34" s="328"/>
      <c r="CJ34" s="328"/>
      <c r="CK34" s="328"/>
      <c r="CL34" s="328"/>
      <c r="CM34" s="328"/>
      <c r="CN34" s="328"/>
      <c r="CO34" s="328"/>
      <c r="CP34" s="328"/>
      <c r="CQ34" s="328"/>
      <c r="CR34" s="328"/>
      <c r="CS34" s="328"/>
      <c r="CT34" s="328"/>
      <c r="CU34" s="328"/>
      <c r="CV34" s="328"/>
      <c r="CW34" s="328"/>
      <c r="CX34" s="328"/>
      <c r="CY34" s="328"/>
      <c r="CZ34" s="328"/>
      <c r="DA34" s="328"/>
      <c r="DB34" s="328"/>
      <c r="DC34" s="329"/>
      <c r="DD34" s="330"/>
      <c r="DE34" s="330"/>
      <c r="DF34" s="330"/>
      <c r="DG34" s="330"/>
      <c r="DH34" s="330"/>
      <c r="DI34" s="330"/>
      <c r="DJ34" s="330"/>
      <c r="DK34" s="330"/>
      <c r="DL34" s="330"/>
      <c r="DM34" s="330"/>
      <c r="DN34" s="330"/>
      <c r="DO34" s="330"/>
      <c r="DP34" s="330"/>
      <c r="DQ34" s="331"/>
      <c r="DR34" s="332"/>
      <c r="DS34" s="332"/>
      <c r="DT34" s="332"/>
      <c r="DU34" s="332"/>
      <c r="DV34" s="332"/>
      <c r="DW34" s="332"/>
      <c r="DX34" s="332"/>
      <c r="DY34" s="332"/>
      <c r="DZ34" s="332"/>
      <c r="EA34" s="332"/>
      <c r="EB34" s="332"/>
    </row>
    <row r="35" spans="5:132" x14ac:dyDescent="0.25">
      <c r="E35" s="322"/>
      <c r="F35" s="322"/>
      <c r="G35" s="322"/>
      <c r="H35" s="322"/>
      <c r="I35" s="322"/>
      <c r="J35" s="322"/>
      <c r="K35" s="322"/>
      <c r="L35" s="336"/>
      <c r="M35" s="323"/>
      <c r="N35" s="323"/>
      <c r="O35" s="323"/>
      <c r="P35" s="323"/>
      <c r="Q35" s="323"/>
      <c r="R35" s="323"/>
      <c r="S35" s="323"/>
      <c r="T35" s="323"/>
      <c r="U35" s="323"/>
      <c r="V35" s="323"/>
      <c r="W35" s="323"/>
      <c r="X35" s="323"/>
      <c r="Y35" s="323"/>
      <c r="Z35" s="323"/>
      <c r="AA35" s="323"/>
      <c r="AB35" s="323"/>
      <c r="AC35" s="323"/>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6"/>
      <c r="CC35" s="326"/>
      <c r="CD35" s="327"/>
      <c r="CE35" s="328"/>
      <c r="CF35" s="328"/>
      <c r="CG35" s="328"/>
      <c r="CH35" s="328"/>
      <c r="CI35" s="328"/>
      <c r="CJ35" s="328"/>
      <c r="CK35" s="328"/>
      <c r="CL35" s="328"/>
      <c r="CM35" s="328"/>
      <c r="CN35" s="328"/>
      <c r="CO35" s="328"/>
      <c r="CP35" s="328"/>
      <c r="CQ35" s="328"/>
      <c r="CR35" s="328"/>
      <c r="CS35" s="328"/>
      <c r="CT35" s="328"/>
      <c r="CU35" s="328"/>
      <c r="CV35" s="328"/>
      <c r="CW35" s="328"/>
      <c r="CX35" s="328"/>
      <c r="CY35" s="328"/>
      <c r="CZ35" s="328"/>
      <c r="DA35" s="328"/>
      <c r="DB35" s="328"/>
      <c r="DC35" s="329"/>
      <c r="DD35" s="330"/>
      <c r="DE35" s="330"/>
      <c r="DF35" s="330"/>
      <c r="DG35" s="330"/>
      <c r="DH35" s="330"/>
      <c r="DI35" s="330"/>
      <c r="DJ35" s="330"/>
      <c r="DK35" s="330"/>
      <c r="DL35" s="330"/>
      <c r="DM35" s="330"/>
      <c r="DN35" s="330"/>
      <c r="DO35" s="330"/>
      <c r="DP35" s="330"/>
      <c r="DQ35" s="331"/>
      <c r="DR35" s="332"/>
      <c r="DS35" s="332"/>
      <c r="DT35" s="332"/>
      <c r="DU35" s="332"/>
      <c r="DV35" s="332"/>
      <c r="DW35" s="332"/>
      <c r="DX35" s="332"/>
      <c r="DY35" s="332"/>
      <c r="DZ35" s="332"/>
      <c r="EA35" s="332"/>
      <c r="EB35" s="332"/>
    </row>
    <row r="36" spans="5:132" x14ac:dyDescent="0.25">
      <c r="E36" s="322"/>
      <c r="F36" s="322"/>
      <c r="G36" s="322"/>
      <c r="H36" s="322"/>
      <c r="I36" s="322"/>
      <c r="J36" s="322"/>
      <c r="K36" s="322"/>
      <c r="L36" s="336"/>
      <c r="M36" s="323"/>
      <c r="N36" s="323"/>
      <c r="O36" s="323"/>
      <c r="P36" s="323"/>
      <c r="Q36" s="323"/>
      <c r="R36" s="323"/>
      <c r="S36" s="323"/>
      <c r="T36" s="323"/>
      <c r="U36" s="323"/>
      <c r="V36" s="323"/>
      <c r="W36" s="323"/>
      <c r="X36" s="323"/>
      <c r="Y36" s="323"/>
      <c r="Z36" s="323"/>
      <c r="AA36" s="323"/>
      <c r="AB36" s="323"/>
      <c r="AC36" s="323"/>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6"/>
      <c r="BD36" s="326"/>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6"/>
      <c r="CC36" s="326"/>
      <c r="CD36" s="327"/>
      <c r="CE36" s="328"/>
      <c r="CF36" s="328"/>
      <c r="CG36" s="328"/>
      <c r="CH36" s="328"/>
      <c r="CI36" s="328"/>
      <c r="CJ36" s="328"/>
      <c r="CK36" s="328"/>
      <c r="CL36" s="328"/>
      <c r="CM36" s="328"/>
      <c r="CN36" s="328"/>
      <c r="CO36" s="328"/>
      <c r="CP36" s="328"/>
      <c r="CQ36" s="328"/>
      <c r="CR36" s="328"/>
      <c r="CS36" s="328"/>
      <c r="CT36" s="328"/>
      <c r="CU36" s="328"/>
      <c r="CV36" s="328"/>
      <c r="CW36" s="328"/>
      <c r="CX36" s="328"/>
      <c r="CY36" s="328"/>
      <c r="CZ36" s="328"/>
      <c r="DA36" s="328"/>
      <c r="DB36" s="328"/>
      <c r="DC36" s="329"/>
      <c r="DD36" s="330"/>
      <c r="DE36" s="330"/>
      <c r="DF36" s="330"/>
      <c r="DG36" s="330"/>
      <c r="DH36" s="330"/>
      <c r="DI36" s="330"/>
      <c r="DJ36" s="330"/>
      <c r="DK36" s="330"/>
      <c r="DL36" s="330"/>
      <c r="DM36" s="330"/>
      <c r="DN36" s="330"/>
      <c r="DO36" s="330"/>
      <c r="DP36" s="330"/>
      <c r="DQ36" s="331"/>
      <c r="DR36" s="332"/>
      <c r="DS36" s="332"/>
      <c r="DT36" s="332"/>
      <c r="DU36" s="332"/>
      <c r="DV36" s="332"/>
      <c r="DW36" s="332"/>
      <c r="DX36" s="332"/>
      <c r="DY36" s="332"/>
      <c r="DZ36" s="332"/>
      <c r="EA36" s="332"/>
      <c r="EB36" s="332"/>
    </row>
    <row r="37" spans="5:132" x14ac:dyDescent="0.25">
      <c r="E37" s="322"/>
      <c r="F37" s="322"/>
      <c r="G37" s="322"/>
      <c r="H37" s="322"/>
      <c r="I37" s="322"/>
      <c r="J37" s="322"/>
      <c r="K37" s="322"/>
      <c r="L37" s="336"/>
      <c r="M37" s="323"/>
      <c r="N37" s="323"/>
      <c r="O37" s="323"/>
      <c r="P37" s="323"/>
      <c r="Q37" s="323"/>
      <c r="R37" s="323"/>
      <c r="S37" s="323"/>
      <c r="T37" s="323"/>
      <c r="U37" s="323"/>
      <c r="V37" s="323"/>
      <c r="W37" s="323"/>
      <c r="X37" s="323"/>
      <c r="Y37" s="323"/>
      <c r="Z37" s="323"/>
      <c r="AA37" s="323"/>
      <c r="AB37" s="323"/>
      <c r="AC37" s="323"/>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6"/>
      <c r="BD37" s="326"/>
      <c r="BE37" s="326"/>
      <c r="BF37" s="326"/>
      <c r="BG37" s="326"/>
      <c r="BH37" s="326"/>
      <c r="BI37" s="326"/>
      <c r="BJ37" s="326"/>
      <c r="BK37" s="326"/>
      <c r="BL37" s="326"/>
      <c r="BM37" s="326"/>
      <c r="BN37" s="326"/>
      <c r="BO37" s="326"/>
      <c r="BP37" s="326"/>
      <c r="BQ37" s="326"/>
      <c r="BR37" s="326"/>
      <c r="BS37" s="326"/>
      <c r="BT37" s="326"/>
      <c r="BU37" s="326"/>
      <c r="BV37" s="326"/>
      <c r="BW37" s="326"/>
      <c r="BX37" s="326"/>
      <c r="BY37" s="326"/>
      <c r="BZ37" s="326"/>
      <c r="CA37" s="326"/>
      <c r="CB37" s="326"/>
      <c r="CC37" s="326"/>
      <c r="CD37" s="327"/>
      <c r="CE37" s="328"/>
      <c r="CF37" s="328"/>
      <c r="CG37" s="328"/>
      <c r="CH37" s="328"/>
      <c r="CI37" s="328"/>
      <c r="CJ37" s="328"/>
      <c r="CK37" s="328"/>
      <c r="CL37" s="328"/>
      <c r="CM37" s="328"/>
      <c r="CN37" s="328"/>
      <c r="CO37" s="328"/>
      <c r="CP37" s="328"/>
      <c r="CQ37" s="328"/>
      <c r="CR37" s="328"/>
      <c r="CS37" s="328"/>
      <c r="CT37" s="328"/>
      <c r="CU37" s="328"/>
      <c r="CV37" s="328"/>
      <c r="CW37" s="328"/>
      <c r="CX37" s="328"/>
      <c r="CY37" s="328"/>
      <c r="CZ37" s="328"/>
      <c r="DA37" s="328"/>
      <c r="DB37" s="328"/>
      <c r="DC37" s="329"/>
      <c r="DD37" s="330"/>
      <c r="DE37" s="330"/>
      <c r="DF37" s="330"/>
      <c r="DG37" s="330"/>
      <c r="DH37" s="330"/>
      <c r="DI37" s="330"/>
      <c r="DJ37" s="330"/>
      <c r="DK37" s="330"/>
      <c r="DL37" s="330"/>
      <c r="DM37" s="330"/>
      <c r="DN37" s="330"/>
      <c r="DO37" s="330"/>
      <c r="DP37" s="330"/>
      <c r="DQ37" s="331"/>
      <c r="DR37" s="332"/>
      <c r="DS37" s="332"/>
      <c r="DT37" s="332"/>
      <c r="DU37" s="332"/>
      <c r="DV37" s="332"/>
      <c r="DW37" s="332"/>
      <c r="DX37" s="332"/>
      <c r="DY37" s="332"/>
      <c r="DZ37" s="332"/>
      <c r="EA37" s="332"/>
      <c r="EB37" s="332"/>
    </row>
    <row r="38" spans="5:132" x14ac:dyDescent="0.25">
      <c r="E38" s="322"/>
      <c r="F38" s="322"/>
      <c r="G38" s="322"/>
      <c r="H38" s="322"/>
      <c r="I38" s="322"/>
      <c r="J38" s="322"/>
      <c r="K38" s="322"/>
      <c r="L38" s="336"/>
      <c r="M38" s="323"/>
      <c r="N38" s="323"/>
      <c r="O38" s="323"/>
      <c r="P38" s="323"/>
      <c r="Q38" s="323"/>
      <c r="R38" s="323"/>
      <c r="S38" s="323"/>
      <c r="T38" s="323"/>
      <c r="U38" s="323"/>
      <c r="V38" s="323"/>
      <c r="W38" s="323"/>
      <c r="X38" s="323"/>
      <c r="Y38" s="323"/>
      <c r="Z38" s="323"/>
      <c r="AA38" s="323"/>
      <c r="AB38" s="323"/>
      <c r="AC38" s="323"/>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7"/>
      <c r="CE38" s="328"/>
      <c r="CF38" s="328"/>
      <c r="CG38" s="328"/>
      <c r="CH38" s="328"/>
      <c r="CI38" s="328"/>
      <c r="CJ38" s="328"/>
      <c r="CK38" s="328"/>
      <c r="CL38" s="328"/>
      <c r="CM38" s="328"/>
      <c r="CN38" s="328"/>
      <c r="CO38" s="328"/>
      <c r="CP38" s="328"/>
      <c r="CQ38" s="328"/>
      <c r="CR38" s="328"/>
      <c r="CS38" s="328"/>
      <c r="CT38" s="328"/>
      <c r="CU38" s="328"/>
      <c r="CV38" s="328"/>
      <c r="CW38" s="328"/>
      <c r="CX38" s="328"/>
      <c r="CY38" s="328"/>
      <c r="CZ38" s="328"/>
      <c r="DA38" s="328"/>
      <c r="DB38" s="328"/>
      <c r="DC38" s="329"/>
      <c r="DD38" s="330"/>
      <c r="DE38" s="330"/>
      <c r="DF38" s="330"/>
      <c r="DG38" s="330"/>
      <c r="DH38" s="330"/>
      <c r="DI38" s="330"/>
      <c r="DJ38" s="330"/>
      <c r="DK38" s="330"/>
      <c r="DL38" s="330"/>
      <c r="DM38" s="330"/>
      <c r="DN38" s="330"/>
      <c r="DO38" s="330"/>
      <c r="DP38" s="330"/>
      <c r="DQ38" s="331"/>
      <c r="DR38" s="332"/>
      <c r="DS38" s="332"/>
      <c r="DT38" s="332"/>
      <c r="DU38" s="332"/>
      <c r="DV38" s="332"/>
      <c r="DW38" s="332"/>
      <c r="DX38" s="332"/>
      <c r="DY38" s="332"/>
      <c r="DZ38" s="332"/>
      <c r="EA38" s="332"/>
      <c r="EB38" s="332"/>
    </row>
    <row r="39" spans="5:132" x14ac:dyDescent="0.25">
      <c r="E39" s="322"/>
      <c r="F39" s="322"/>
      <c r="G39" s="322"/>
      <c r="H39" s="322"/>
      <c r="I39" s="322"/>
      <c r="J39" s="322"/>
      <c r="K39" s="322"/>
      <c r="L39" s="336"/>
      <c r="M39" s="323"/>
      <c r="N39" s="323"/>
      <c r="O39" s="323"/>
      <c r="P39" s="323"/>
      <c r="Q39" s="323"/>
      <c r="R39" s="323"/>
      <c r="S39" s="323"/>
      <c r="T39" s="323"/>
      <c r="U39" s="323"/>
      <c r="V39" s="323"/>
      <c r="W39" s="323"/>
      <c r="X39" s="323"/>
      <c r="Y39" s="323"/>
      <c r="Z39" s="323"/>
      <c r="AA39" s="323"/>
      <c r="AB39" s="323"/>
      <c r="AC39" s="323"/>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6"/>
      <c r="BD39" s="326"/>
      <c r="BE39" s="326"/>
      <c r="BF39" s="326"/>
      <c r="BG39" s="326"/>
      <c r="BH39" s="326"/>
      <c r="BI39" s="326"/>
      <c r="BJ39" s="326"/>
      <c r="BK39" s="326"/>
      <c r="BL39" s="326"/>
      <c r="BM39" s="326"/>
      <c r="BN39" s="326"/>
      <c r="BO39" s="326"/>
      <c r="BP39" s="326"/>
      <c r="BQ39" s="326"/>
      <c r="BR39" s="326"/>
      <c r="BS39" s="326"/>
      <c r="BT39" s="326"/>
      <c r="BU39" s="326"/>
      <c r="BV39" s="326"/>
      <c r="BW39" s="326"/>
      <c r="BX39" s="326"/>
      <c r="BY39" s="326"/>
      <c r="BZ39" s="326"/>
      <c r="CA39" s="326"/>
      <c r="CB39" s="326"/>
      <c r="CC39" s="326"/>
      <c r="CD39" s="327"/>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9"/>
      <c r="DD39" s="330"/>
      <c r="DE39" s="330"/>
      <c r="DF39" s="330"/>
      <c r="DG39" s="330"/>
      <c r="DH39" s="330"/>
      <c r="DI39" s="330"/>
      <c r="DJ39" s="330"/>
      <c r="DK39" s="330"/>
      <c r="DL39" s="330"/>
      <c r="DM39" s="330"/>
      <c r="DN39" s="330"/>
      <c r="DO39" s="330"/>
      <c r="DP39" s="330"/>
      <c r="DQ39" s="331"/>
      <c r="DR39" s="332"/>
      <c r="DS39" s="332"/>
      <c r="DT39" s="332"/>
      <c r="DU39" s="332"/>
      <c r="DV39" s="332"/>
      <c r="DW39" s="332"/>
      <c r="DX39" s="332"/>
      <c r="DY39" s="332"/>
      <c r="DZ39" s="332"/>
      <c r="EA39" s="332"/>
      <c r="EB39" s="332"/>
    </row>
    <row r="40" spans="5:132" x14ac:dyDescent="0.25">
      <c r="E40" s="322"/>
      <c r="F40" s="322"/>
      <c r="G40" s="322"/>
      <c r="H40" s="322"/>
      <c r="I40" s="322"/>
      <c r="J40" s="322"/>
      <c r="K40" s="322"/>
      <c r="L40" s="336"/>
      <c r="M40" s="323"/>
      <c r="N40" s="323"/>
      <c r="O40" s="323"/>
      <c r="P40" s="323"/>
      <c r="Q40" s="323"/>
      <c r="R40" s="323"/>
      <c r="S40" s="323"/>
      <c r="T40" s="323"/>
      <c r="U40" s="323"/>
      <c r="V40" s="323"/>
      <c r="W40" s="323"/>
      <c r="X40" s="323"/>
      <c r="Y40" s="323"/>
      <c r="Z40" s="323"/>
      <c r="AA40" s="323"/>
      <c r="AB40" s="323"/>
      <c r="AC40" s="323"/>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6"/>
      <c r="BD40" s="326"/>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6"/>
      <c r="CC40" s="326"/>
      <c r="CD40" s="327"/>
      <c r="CE40" s="328"/>
      <c r="CF40" s="328"/>
      <c r="CG40" s="328"/>
      <c r="CH40" s="328"/>
      <c r="CI40" s="328"/>
      <c r="CJ40" s="328"/>
      <c r="CK40" s="328"/>
      <c r="CL40" s="328"/>
      <c r="CM40" s="328"/>
      <c r="CN40" s="328"/>
      <c r="CO40" s="328"/>
      <c r="CP40" s="328"/>
      <c r="CQ40" s="328"/>
      <c r="CR40" s="328"/>
      <c r="CS40" s="328"/>
      <c r="CT40" s="328"/>
      <c r="CU40" s="328"/>
      <c r="CV40" s="328"/>
      <c r="CW40" s="328"/>
      <c r="CX40" s="328"/>
      <c r="CY40" s="328"/>
      <c r="CZ40" s="328"/>
      <c r="DA40" s="328"/>
      <c r="DB40" s="328"/>
      <c r="DC40" s="329"/>
      <c r="DD40" s="330"/>
      <c r="DE40" s="330"/>
      <c r="DF40" s="330"/>
      <c r="DG40" s="330"/>
      <c r="DH40" s="330"/>
      <c r="DI40" s="330"/>
      <c r="DJ40" s="330"/>
      <c r="DK40" s="330"/>
      <c r="DL40" s="330"/>
      <c r="DM40" s="330"/>
      <c r="DN40" s="330"/>
      <c r="DO40" s="330"/>
      <c r="DP40" s="330"/>
      <c r="DQ40" s="331"/>
      <c r="DR40" s="332"/>
      <c r="DS40" s="332"/>
      <c r="DT40" s="332"/>
      <c r="DU40" s="332"/>
      <c r="DV40" s="332"/>
      <c r="DW40" s="332"/>
      <c r="DX40" s="332"/>
      <c r="DY40" s="332"/>
      <c r="DZ40" s="332"/>
      <c r="EA40" s="332"/>
      <c r="EB40" s="332"/>
    </row>
    <row r="41" spans="5:132" x14ac:dyDescent="0.25">
      <c r="E41" s="322"/>
      <c r="F41" s="322"/>
      <c r="G41" s="322"/>
      <c r="H41" s="322"/>
      <c r="I41" s="322"/>
      <c r="J41" s="322"/>
      <c r="K41" s="322"/>
      <c r="L41" s="336"/>
      <c r="M41" s="323"/>
      <c r="N41" s="323"/>
      <c r="O41" s="323"/>
      <c r="P41" s="323"/>
      <c r="Q41" s="323"/>
      <c r="R41" s="323"/>
      <c r="S41" s="323"/>
      <c r="T41" s="323"/>
      <c r="U41" s="323"/>
      <c r="V41" s="323"/>
      <c r="W41" s="323"/>
      <c r="X41" s="323"/>
      <c r="Y41" s="323"/>
      <c r="Z41" s="323"/>
      <c r="AA41" s="323"/>
      <c r="AB41" s="323"/>
      <c r="AC41" s="323"/>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7"/>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9"/>
      <c r="DD41" s="330"/>
      <c r="DE41" s="330"/>
      <c r="DF41" s="330"/>
      <c r="DG41" s="330"/>
      <c r="DH41" s="330"/>
      <c r="DI41" s="330"/>
      <c r="DJ41" s="330"/>
      <c r="DK41" s="330"/>
      <c r="DL41" s="330"/>
      <c r="DM41" s="330"/>
      <c r="DN41" s="330"/>
      <c r="DO41" s="330"/>
      <c r="DP41" s="330"/>
      <c r="DQ41" s="331"/>
      <c r="DR41" s="332"/>
      <c r="DS41" s="332"/>
      <c r="DT41" s="332"/>
      <c r="DU41" s="332"/>
      <c r="DV41" s="332"/>
      <c r="DW41" s="332"/>
      <c r="DX41" s="332"/>
      <c r="DY41" s="332"/>
      <c r="DZ41" s="332"/>
      <c r="EA41" s="332"/>
      <c r="EB41" s="332"/>
    </row>
    <row r="42" spans="5:132" x14ac:dyDescent="0.25">
      <c r="E42" s="322"/>
      <c r="F42" s="322"/>
      <c r="G42" s="322"/>
      <c r="H42" s="322"/>
      <c r="I42" s="322"/>
      <c r="J42" s="322"/>
      <c r="K42" s="322"/>
      <c r="L42" s="336"/>
      <c r="M42" s="323"/>
      <c r="N42" s="323"/>
      <c r="O42" s="323"/>
      <c r="P42" s="323"/>
      <c r="Q42" s="323"/>
      <c r="R42" s="323"/>
      <c r="S42" s="323"/>
      <c r="T42" s="323"/>
      <c r="U42" s="323"/>
      <c r="V42" s="323"/>
      <c r="W42" s="323"/>
      <c r="X42" s="323"/>
      <c r="Y42" s="323"/>
      <c r="Z42" s="323"/>
      <c r="AA42" s="323"/>
      <c r="AB42" s="323"/>
      <c r="AC42" s="323"/>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7"/>
      <c r="CE42" s="328"/>
      <c r="CF42" s="328"/>
      <c r="CG42" s="328"/>
      <c r="CH42" s="328"/>
      <c r="CI42" s="328"/>
      <c r="CJ42" s="328"/>
      <c r="CK42" s="328"/>
      <c r="CL42" s="328"/>
      <c r="CM42" s="328"/>
      <c r="CN42" s="328"/>
      <c r="CO42" s="328"/>
      <c r="CP42" s="328"/>
      <c r="CQ42" s="328"/>
      <c r="CR42" s="328"/>
      <c r="CS42" s="328"/>
      <c r="CT42" s="328"/>
      <c r="CU42" s="328"/>
      <c r="CV42" s="328"/>
      <c r="CW42" s="328"/>
      <c r="CX42" s="328"/>
      <c r="CY42" s="328"/>
      <c r="CZ42" s="328"/>
      <c r="DA42" s="328"/>
      <c r="DB42" s="328"/>
      <c r="DC42" s="329"/>
      <c r="DD42" s="330"/>
      <c r="DE42" s="330"/>
      <c r="DF42" s="330"/>
      <c r="DG42" s="330"/>
      <c r="DH42" s="330"/>
      <c r="DI42" s="330"/>
      <c r="DJ42" s="330"/>
      <c r="DK42" s="330"/>
      <c r="DL42" s="330"/>
      <c r="DM42" s="330"/>
      <c r="DN42" s="330"/>
      <c r="DO42" s="330"/>
      <c r="DP42" s="330"/>
      <c r="DQ42" s="331"/>
      <c r="DR42" s="332"/>
      <c r="DS42" s="332"/>
      <c r="DT42" s="332"/>
      <c r="DU42" s="332"/>
      <c r="DV42" s="332"/>
      <c r="DW42" s="332"/>
      <c r="DX42" s="332"/>
      <c r="DY42" s="332"/>
      <c r="DZ42" s="332"/>
      <c r="EA42" s="332"/>
      <c r="EB42" s="332"/>
    </row>
    <row r="43" spans="5:132" x14ac:dyDescent="0.25">
      <c r="E43" s="322"/>
      <c r="F43" s="322"/>
      <c r="G43" s="322"/>
      <c r="H43" s="322"/>
      <c r="I43" s="322"/>
      <c r="J43" s="322"/>
      <c r="K43" s="322"/>
      <c r="L43" s="336"/>
      <c r="M43" s="323"/>
      <c r="N43" s="323"/>
      <c r="O43" s="323"/>
      <c r="P43" s="323"/>
      <c r="Q43" s="323"/>
      <c r="R43" s="323"/>
      <c r="S43" s="323"/>
      <c r="T43" s="323"/>
      <c r="U43" s="323"/>
      <c r="V43" s="323"/>
      <c r="W43" s="323"/>
      <c r="X43" s="323"/>
      <c r="Y43" s="323"/>
      <c r="Z43" s="323"/>
      <c r="AA43" s="323"/>
      <c r="AB43" s="323"/>
      <c r="AC43" s="323"/>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6"/>
      <c r="BZ43" s="326"/>
      <c r="CA43" s="326"/>
      <c r="CB43" s="326"/>
      <c r="CC43" s="326"/>
      <c r="CD43" s="327"/>
      <c r="CE43" s="328"/>
      <c r="CF43" s="328"/>
      <c r="CG43" s="328"/>
      <c r="CH43" s="328"/>
      <c r="CI43" s="328"/>
      <c r="CJ43" s="328"/>
      <c r="CK43" s="328"/>
      <c r="CL43" s="328"/>
      <c r="CM43" s="328"/>
      <c r="CN43" s="328"/>
      <c r="CO43" s="328"/>
      <c r="CP43" s="328"/>
      <c r="CQ43" s="328"/>
      <c r="CR43" s="328"/>
      <c r="CS43" s="328"/>
      <c r="CT43" s="328"/>
      <c r="CU43" s="328"/>
      <c r="CV43" s="328"/>
      <c r="CW43" s="328"/>
      <c r="CX43" s="328"/>
      <c r="CY43" s="328"/>
      <c r="CZ43" s="328"/>
      <c r="DA43" s="328"/>
      <c r="DB43" s="328"/>
      <c r="DC43" s="329"/>
      <c r="DD43" s="330"/>
      <c r="DE43" s="330"/>
      <c r="DF43" s="330"/>
      <c r="DG43" s="330"/>
      <c r="DH43" s="330"/>
      <c r="DI43" s="330"/>
      <c r="DJ43" s="330"/>
      <c r="DK43" s="330"/>
      <c r="DL43" s="330"/>
      <c r="DM43" s="330"/>
      <c r="DN43" s="330"/>
      <c r="DO43" s="330"/>
      <c r="DP43" s="330"/>
      <c r="DQ43" s="331"/>
      <c r="DR43" s="332"/>
      <c r="DS43" s="332"/>
      <c r="DT43" s="332"/>
      <c r="DU43" s="332"/>
      <c r="DV43" s="332"/>
      <c r="DW43" s="332"/>
      <c r="DX43" s="332"/>
      <c r="DY43" s="332"/>
      <c r="DZ43" s="332"/>
      <c r="EA43" s="332"/>
      <c r="EB43" s="332"/>
    </row>
    <row r="44" spans="5:132" x14ac:dyDescent="0.25">
      <c r="E44" s="322"/>
      <c r="F44" s="322"/>
      <c r="G44" s="322"/>
      <c r="H44" s="322"/>
      <c r="I44" s="322"/>
      <c r="J44" s="322"/>
      <c r="K44" s="322"/>
      <c r="L44" s="336"/>
      <c r="M44" s="323"/>
      <c r="N44" s="323"/>
      <c r="O44" s="323"/>
      <c r="P44" s="323"/>
      <c r="Q44" s="323"/>
      <c r="R44" s="323"/>
      <c r="S44" s="323"/>
      <c r="T44" s="323"/>
      <c r="U44" s="323"/>
      <c r="V44" s="323"/>
      <c r="W44" s="323"/>
      <c r="X44" s="323"/>
      <c r="Y44" s="323"/>
      <c r="Z44" s="323"/>
      <c r="AA44" s="323"/>
      <c r="AB44" s="323"/>
      <c r="AC44" s="323"/>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7"/>
      <c r="CE44" s="328"/>
      <c r="CF44" s="328"/>
      <c r="CG44" s="328"/>
      <c r="CH44" s="328"/>
      <c r="CI44" s="328"/>
      <c r="CJ44" s="328"/>
      <c r="CK44" s="328"/>
      <c r="CL44" s="328"/>
      <c r="CM44" s="328"/>
      <c r="CN44" s="328"/>
      <c r="CO44" s="328"/>
      <c r="CP44" s="328"/>
      <c r="CQ44" s="328"/>
      <c r="CR44" s="328"/>
      <c r="CS44" s="328"/>
      <c r="CT44" s="328"/>
      <c r="CU44" s="328"/>
      <c r="CV44" s="328"/>
      <c r="CW44" s="328"/>
      <c r="CX44" s="328"/>
      <c r="CY44" s="328"/>
      <c r="CZ44" s="328"/>
      <c r="DA44" s="328"/>
      <c r="DB44" s="328"/>
      <c r="DC44" s="329"/>
      <c r="DD44" s="330"/>
      <c r="DE44" s="330"/>
      <c r="DF44" s="330"/>
      <c r="DG44" s="330"/>
      <c r="DH44" s="330"/>
      <c r="DI44" s="330"/>
      <c r="DJ44" s="330"/>
      <c r="DK44" s="330"/>
      <c r="DL44" s="330"/>
      <c r="DM44" s="330"/>
      <c r="DN44" s="330"/>
      <c r="DO44" s="330"/>
      <c r="DP44" s="330"/>
      <c r="DQ44" s="331"/>
      <c r="DR44" s="332"/>
      <c r="DS44" s="332"/>
      <c r="DT44" s="332"/>
      <c r="DU44" s="332"/>
      <c r="DV44" s="332"/>
      <c r="DW44" s="332"/>
      <c r="DX44" s="332"/>
      <c r="DY44" s="332"/>
      <c r="DZ44" s="332"/>
      <c r="EA44" s="332"/>
      <c r="EB44" s="332"/>
    </row>
    <row r="45" spans="5:132" x14ac:dyDescent="0.25">
      <c r="E45" s="322"/>
      <c r="F45" s="322"/>
      <c r="G45" s="322"/>
      <c r="H45" s="322"/>
      <c r="I45" s="322"/>
      <c r="J45" s="322"/>
      <c r="K45" s="322"/>
      <c r="L45" s="336"/>
      <c r="M45" s="323"/>
      <c r="N45" s="323"/>
      <c r="O45" s="323"/>
      <c r="P45" s="323"/>
      <c r="Q45" s="323"/>
      <c r="R45" s="323"/>
      <c r="S45" s="323"/>
      <c r="T45" s="323"/>
      <c r="U45" s="323"/>
      <c r="V45" s="323"/>
      <c r="W45" s="323"/>
      <c r="X45" s="323"/>
      <c r="Y45" s="323"/>
      <c r="Z45" s="323"/>
      <c r="AA45" s="323"/>
      <c r="AB45" s="323"/>
      <c r="AC45" s="323"/>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7"/>
      <c r="CE45" s="328"/>
      <c r="CF45" s="328"/>
      <c r="CG45" s="328"/>
      <c r="CH45" s="328"/>
      <c r="CI45" s="328"/>
      <c r="CJ45" s="328"/>
      <c r="CK45" s="328"/>
      <c r="CL45" s="328"/>
      <c r="CM45" s="328"/>
      <c r="CN45" s="328"/>
      <c r="CO45" s="328"/>
      <c r="CP45" s="328"/>
      <c r="CQ45" s="328"/>
      <c r="CR45" s="328"/>
      <c r="CS45" s="328"/>
      <c r="CT45" s="328"/>
      <c r="CU45" s="328"/>
      <c r="CV45" s="328"/>
      <c r="CW45" s="328"/>
      <c r="CX45" s="328"/>
      <c r="CY45" s="328"/>
      <c r="CZ45" s="328"/>
      <c r="DA45" s="328"/>
      <c r="DB45" s="328"/>
      <c r="DC45" s="329"/>
      <c r="DD45" s="330"/>
      <c r="DE45" s="330"/>
      <c r="DF45" s="330"/>
      <c r="DG45" s="330"/>
      <c r="DH45" s="330"/>
      <c r="DI45" s="330"/>
      <c r="DJ45" s="330"/>
      <c r="DK45" s="330"/>
      <c r="DL45" s="330"/>
      <c r="DM45" s="330"/>
      <c r="DN45" s="330"/>
      <c r="DO45" s="330"/>
      <c r="DP45" s="330"/>
      <c r="DQ45" s="331"/>
      <c r="DR45" s="332"/>
      <c r="DS45" s="332"/>
      <c r="DT45" s="332"/>
      <c r="DU45" s="332"/>
      <c r="DV45" s="332"/>
      <c r="DW45" s="332"/>
      <c r="DX45" s="332"/>
      <c r="DY45" s="332"/>
      <c r="DZ45" s="332"/>
      <c r="EA45" s="332"/>
      <c r="EB45" s="332"/>
    </row>
    <row r="46" spans="5:132" x14ac:dyDescent="0.25">
      <c r="E46" s="322"/>
      <c r="F46" s="322"/>
      <c r="G46" s="322"/>
      <c r="H46" s="322"/>
      <c r="I46" s="322"/>
      <c r="J46" s="322"/>
      <c r="K46" s="322"/>
      <c r="L46" s="336"/>
      <c r="M46" s="323"/>
      <c r="N46" s="323"/>
      <c r="O46" s="323"/>
      <c r="P46" s="323"/>
      <c r="Q46" s="323"/>
      <c r="R46" s="323"/>
      <c r="S46" s="323"/>
      <c r="T46" s="323"/>
      <c r="U46" s="323"/>
      <c r="V46" s="323"/>
      <c r="W46" s="323"/>
      <c r="X46" s="323"/>
      <c r="Y46" s="323"/>
      <c r="Z46" s="323"/>
      <c r="AA46" s="323"/>
      <c r="AB46" s="323"/>
      <c r="AC46" s="323"/>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7"/>
      <c r="CE46" s="328"/>
      <c r="CF46" s="328"/>
      <c r="CG46" s="328"/>
      <c r="CH46" s="328"/>
      <c r="CI46" s="328"/>
      <c r="CJ46" s="328"/>
      <c r="CK46" s="328"/>
      <c r="CL46" s="328"/>
      <c r="CM46" s="328"/>
      <c r="CN46" s="328"/>
      <c r="CO46" s="328"/>
      <c r="CP46" s="328"/>
      <c r="CQ46" s="328"/>
      <c r="CR46" s="328"/>
      <c r="CS46" s="328"/>
      <c r="CT46" s="328"/>
      <c r="CU46" s="328"/>
      <c r="CV46" s="328"/>
      <c r="CW46" s="328"/>
      <c r="CX46" s="328"/>
      <c r="CY46" s="328"/>
      <c r="CZ46" s="328"/>
      <c r="DA46" s="328"/>
      <c r="DB46" s="328"/>
      <c r="DC46" s="329"/>
      <c r="DD46" s="330"/>
      <c r="DE46" s="330"/>
      <c r="DF46" s="330"/>
      <c r="DG46" s="330"/>
      <c r="DH46" s="330"/>
      <c r="DI46" s="330"/>
      <c r="DJ46" s="330"/>
      <c r="DK46" s="330"/>
      <c r="DL46" s="330"/>
      <c r="DM46" s="330"/>
      <c r="DN46" s="330"/>
      <c r="DO46" s="330"/>
      <c r="DP46" s="330"/>
      <c r="DQ46" s="331"/>
      <c r="DR46" s="332"/>
      <c r="DS46" s="332"/>
      <c r="DT46" s="332"/>
      <c r="DU46" s="332"/>
      <c r="DV46" s="332"/>
      <c r="DW46" s="332"/>
      <c r="DX46" s="332"/>
      <c r="DY46" s="332"/>
      <c r="DZ46" s="332"/>
      <c r="EA46" s="332"/>
      <c r="EB46" s="332"/>
    </row>
    <row r="47" spans="5:132" x14ac:dyDescent="0.25">
      <c r="E47" s="322"/>
      <c r="F47" s="322"/>
      <c r="G47" s="322"/>
      <c r="H47" s="322"/>
      <c r="I47" s="322"/>
      <c r="J47" s="322"/>
      <c r="K47" s="322"/>
      <c r="L47" s="336"/>
      <c r="M47" s="323"/>
      <c r="N47" s="323"/>
      <c r="O47" s="323"/>
      <c r="P47" s="323"/>
      <c r="Q47" s="323"/>
      <c r="R47" s="323"/>
      <c r="S47" s="323"/>
      <c r="T47" s="323"/>
      <c r="U47" s="323"/>
      <c r="V47" s="323"/>
      <c r="W47" s="323"/>
      <c r="X47" s="323"/>
      <c r="Y47" s="323"/>
      <c r="Z47" s="323"/>
      <c r="AA47" s="323"/>
      <c r="AB47" s="323"/>
      <c r="AC47" s="323"/>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7"/>
      <c r="CE47" s="328"/>
      <c r="CF47" s="328"/>
      <c r="CG47" s="328"/>
      <c r="CH47" s="328"/>
      <c r="CI47" s="328"/>
      <c r="CJ47" s="328"/>
      <c r="CK47" s="328"/>
      <c r="CL47" s="328"/>
      <c r="CM47" s="328"/>
      <c r="CN47" s="328"/>
      <c r="CO47" s="328"/>
      <c r="CP47" s="328"/>
      <c r="CQ47" s="328"/>
      <c r="CR47" s="328"/>
      <c r="CS47" s="328"/>
      <c r="CT47" s="328"/>
      <c r="CU47" s="328"/>
      <c r="CV47" s="328"/>
      <c r="CW47" s="328"/>
      <c r="CX47" s="328"/>
      <c r="CY47" s="328"/>
      <c r="CZ47" s="328"/>
      <c r="DA47" s="328"/>
      <c r="DB47" s="328"/>
      <c r="DC47" s="329"/>
      <c r="DD47" s="330"/>
      <c r="DE47" s="330"/>
      <c r="DF47" s="330"/>
      <c r="DG47" s="330"/>
      <c r="DH47" s="330"/>
      <c r="DI47" s="330"/>
      <c r="DJ47" s="330"/>
      <c r="DK47" s="330"/>
      <c r="DL47" s="330"/>
      <c r="DM47" s="330"/>
      <c r="DN47" s="330"/>
      <c r="DO47" s="330"/>
      <c r="DP47" s="330"/>
      <c r="DQ47" s="331"/>
      <c r="DR47" s="332"/>
      <c r="DS47" s="332"/>
      <c r="DT47" s="332"/>
      <c r="DU47" s="332"/>
      <c r="DV47" s="332"/>
      <c r="DW47" s="332"/>
      <c r="DX47" s="332"/>
      <c r="DY47" s="332"/>
      <c r="DZ47" s="332"/>
      <c r="EA47" s="332"/>
      <c r="EB47" s="332"/>
    </row>
    <row r="48" spans="5:132" x14ac:dyDescent="0.25">
      <c r="E48" s="322"/>
      <c r="F48" s="322"/>
      <c r="G48" s="322"/>
      <c r="H48" s="322"/>
      <c r="I48" s="322"/>
      <c r="J48" s="322"/>
      <c r="K48" s="322"/>
      <c r="L48" s="336"/>
      <c r="M48" s="323"/>
      <c r="N48" s="323"/>
      <c r="O48" s="323"/>
      <c r="P48" s="323"/>
      <c r="Q48" s="323"/>
      <c r="R48" s="323"/>
      <c r="S48" s="323"/>
      <c r="T48" s="323"/>
      <c r="U48" s="323"/>
      <c r="V48" s="323"/>
      <c r="W48" s="323"/>
      <c r="X48" s="323"/>
      <c r="Y48" s="323"/>
      <c r="Z48" s="323"/>
      <c r="AA48" s="323"/>
      <c r="AB48" s="323"/>
      <c r="AC48" s="323"/>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7"/>
      <c r="CE48" s="328"/>
      <c r="CF48" s="328"/>
      <c r="CG48" s="328"/>
      <c r="CH48" s="328"/>
      <c r="CI48" s="328"/>
      <c r="CJ48" s="328"/>
      <c r="CK48" s="328"/>
      <c r="CL48" s="328"/>
      <c r="CM48" s="328"/>
      <c r="CN48" s="328"/>
      <c r="CO48" s="328"/>
      <c r="CP48" s="328"/>
      <c r="CQ48" s="328"/>
      <c r="CR48" s="328"/>
      <c r="CS48" s="328"/>
      <c r="CT48" s="328"/>
      <c r="CU48" s="328"/>
      <c r="CV48" s="328"/>
      <c r="CW48" s="328"/>
      <c r="CX48" s="328"/>
      <c r="CY48" s="328"/>
      <c r="CZ48" s="328"/>
      <c r="DA48" s="328"/>
      <c r="DB48" s="328"/>
      <c r="DC48" s="329"/>
      <c r="DD48" s="330"/>
      <c r="DE48" s="330"/>
      <c r="DF48" s="330"/>
      <c r="DG48" s="330"/>
      <c r="DH48" s="330"/>
      <c r="DI48" s="330"/>
      <c r="DJ48" s="330"/>
      <c r="DK48" s="330"/>
      <c r="DL48" s="330"/>
      <c r="DM48" s="330"/>
      <c r="DN48" s="330"/>
      <c r="DO48" s="330"/>
      <c r="DP48" s="330"/>
      <c r="DQ48" s="331"/>
      <c r="DR48" s="332"/>
      <c r="DS48" s="332"/>
      <c r="DT48" s="332"/>
      <c r="DU48" s="332"/>
      <c r="DV48" s="332"/>
      <c r="DW48" s="332"/>
      <c r="DX48" s="332"/>
      <c r="DY48" s="332"/>
      <c r="DZ48" s="332"/>
      <c r="EA48" s="332"/>
      <c r="EB48" s="332"/>
    </row>
    <row r="49" spans="2:132" x14ac:dyDescent="0.25">
      <c r="E49" s="322"/>
      <c r="F49" s="322"/>
      <c r="G49" s="322"/>
      <c r="H49" s="322"/>
      <c r="I49" s="322"/>
      <c r="J49" s="322"/>
      <c r="K49" s="322"/>
      <c r="L49" s="336"/>
      <c r="M49" s="323"/>
      <c r="N49" s="323"/>
      <c r="O49" s="323"/>
      <c r="P49" s="323"/>
      <c r="Q49" s="323"/>
      <c r="R49" s="323"/>
      <c r="S49" s="323"/>
      <c r="T49" s="323"/>
      <c r="U49" s="323"/>
      <c r="V49" s="323"/>
      <c r="W49" s="323"/>
      <c r="X49" s="323"/>
      <c r="Y49" s="323"/>
      <c r="Z49" s="323"/>
      <c r="AA49" s="323"/>
      <c r="AB49" s="323"/>
      <c r="AC49" s="323"/>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7"/>
      <c r="CE49" s="328"/>
      <c r="CF49" s="328"/>
      <c r="CG49" s="328"/>
      <c r="CH49" s="328"/>
      <c r="CI49" s="328"/>
      <c r="CJ49" s="328"/>
      <c r="CK49" s="328"/>
      <c r="CL49" s="328"/>
      <c r="CM49" s="328"/>
      <c r="CN49" s="328"/>
      <c r="CO49" s="328"/>
      <c r="CP49" s="328"/>
      <c r="CQ49" s="328"/>
      <c r="CR49" s="328"/>
      <c r="CS49" s="328"/>
      <c r="CT49" s="328"/>
      <c r="CU49" s="328"/>
      <c r="CV49" s="328"/>
      <c r="CW49" s="328"/>
      <c r="CX49" s="328"/>
      <c r="CY49" s="328"/>
      <c r="CZ49" s="328"/>
      <c r="DA49" s="328"/>
      <c r="DB49" s="328"/>
      <c r="DC49" s="329"/>
      <c r="DD49" s="330"/>
      <c r="DE49" s="330"/>
      <c r="DF49" s="330"/>
      <c r="DG49" s="330"/>
      <c r="DH49" s="330"/>
      <c r="DI49" s="330"/>
      <c r="DJ49" s="330"/>
      <c r="DK49" s="330"/>
      <c r="DL49" s="330"/>
      <c r="DM49" s="330"/>
      <c r="DN49" s="330"/>
      <c r="DO49" s="330"/>
      <c r="DP49" s="330"/>
      <c r="DQ49" s="331"/>
      <c r="DR49" s="332"/>
      <c r="DS49" s="332"/>
      <c r="DT49" s="332"/>
      <c r="DU49" s="332"/>
      <c r="DV49" s="332"/>
      <c r="DW49" s="332"/>
      <c r="DX49" s="332"/>
      <c r="DY49" s="332"/>
      <c r="DZ49" s="332"/>
      <c r="EA49" s="332"/>
      <c r="EB49" s="332"/>
    </row>
    <row r="50" spans="2:132" x14ac:dyDescent="0.25">
      <c r="E50" s="322"/>
      <c r="F50" s="322"/>
      <c r="G50" s="322"/>
      <c r="H50" s="322"/>
      <c r="I50" s="322"/>
      <c r="J50" s="322"/>
      <c r="K50" s="322"/>
      <c r="L50" s="336"/>
      <c r="M50" s="323"/>
      <c r="N50" s="323"/>
      <c r="O50" s="323"/>
      <c r="P50" s="323"/>
      <c r="Q50" s="323"/>
      <c r="R50" s="323"/>
      <c r="S50" s="323"/>
      <c r="T50" s="323"/>
      <c r="U50" s="323"/>
      <c r="V50" s="323"/>
      <c r="W50" s="323"/>
      <c r="X50" s="323"/>
      <c r="Y50" s="323"/>
      <c r="Z50" s="323"/>
      <c r="AA50" s="323"/>
      <c r="AB50" s="323"/>
      <c r="AC50" s="323"/>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7"/>
      <c r="CE50" s="328"/>
      <c r="CF50" s="328"/>
      <c r="CG50" s="328"/>
      <c r="CH50" s="328"/>
      <c r="CI50" s="328"/>
      <c r="CJ50" s="328"/>
      <c r="CK50" s="328"/>
      <c r="CL50" s="328"/>
      <c r="CM50" s="328"/>
      <c r="CN50" s="328"/>
      <c r="CO50" s="328"/>
      <c r="CP50" s="328"/>
      <c r="CQ50" s="328"/>
      <c r="CR50" s="328"/>
      <c r="CS50" s="328"/>
      <c r="CT50" s="328"/>
      <c r="CU50" s="328"/>
      <c r="CV50" s="328"/>
      <c r="CW50" s="328"/>
      <c r="CX50" s="328"/>
      <c r="CY50" s="328"/>
      <c r="CZ50" s="328"/>
      <c r="DA50" s="328"/>
      <c r="DB50" s="328"/>
      <c r="DC50" s="329"/>
      <c r="DD50" s="330"/>
      <c r="DE50" s="330"/>
      <c r="DF50" s="330"/>
      <c r="DG50" s="330"/>
      <c r="DH50" s="330"/>
      <c r="DI50" s="330"/>
      <c r="DJ50" s="330"/>
      <c r="DK50" s="330"/>
      <c r="DL50" s="330"/>
      <c r="DM50" s="330"/>
      <c r="DN50" s="330"/>
      <c r="DO50" s="330"/>
      <c r="DP50" s="330"/>
      <c r="DQ50" s="331"/>
      <c r="DR50" s="332"/>
      <c r="DS50" s="332"/>
      <c r="DT50" s="332"/>
      <c r="DU50" s="332"/>
      <c r="DV50" s="332"/>
      <c r="DW50" s="332"/>
      <c r="DX50" s="332"/>
      <c r="DY50" s="332"/>
      <c r="DZ50" s="332"/>
      <c r="EA50" s="332"/>
      <c r="EB50" s="332"/>
    </row>
    <row r="51" spans="2:132" x14ac:dyDescent="0.25">
      <c r="B51" s="538"/>
      <c r="C51" s="538"/>
      <c r="D51" s="538"/>
      <c r="E51" s="322"/>
      <c r="F51" s="322"/>
      <c r="G51" s="322"/>
      <c r="H51" s="322"/>
      <c r="I51" s="322"/>
      <c r="J51" s="322"/>
      <c r="K51" s="322"/>
      <c r="L51" s="336"/>
      <c r="M51" s="323"/>
      <c r="N51" s="323"/>
      <c r="O51" s="323"/>
      <c r="P51" s="323"/>
      <c r="Q51" s="323"/>
      <c r="R51" s="323"/>
      <c r="S51" s="323"/>
      <c r="T51" s="323"/>
      <c r="U51" s="323"/>
      <c r="V51" s="323"/>
      <c r="W51" s="323"/>
      <c r="X51" s="323"/>
      <c r="Y51" s="323"/>
      <c r="Z51" s="323"/>
      <c r="AA51" s="323"/>
      <c r="AB51" s="323"/>
      <c r="AC51" s="323"/>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7"/>
      <c r="CE51" s="328"/>
      <c r="CF51" s="328"/>
      <c r="CG51" s="328"/>
      <c r="CH51" s="328"/>
      <c r="CI51" s="328"/>
      <c r="CJ51" s="328"/>
      <c r="CK51" s="328"/>
      <c r="CL51" s="328"/>
      <c r="CM51" s="328"/>
      <c r="CN51" s="328"/>
      <c r="CO51" s="328"/>
      <c r="CP51" s="328"/>
      <c r="CQ51" s="328"/>
      <c r="CR51" s="328"/>
      <c r="CS51" s="328"/>
      <c r="CT51" s="328"/>
      <c r="CU51" s="328"/>
      <c r="CV51" s="328"/>
      <c r="CW51" s="328"/>
      <c r="CX51" s="328"/>
      <c r="CY51" s="328"/>
      <c r="CZ51" s="328"/>
      <c r="DA51" s="328"/>
      <c r="DB51" s="328"/>
      <c r="DC51" s="329"/>
      <c r="DD51" s="330"/>
      <c r="DE51" s="330"/>
      <c r="DF51" s="330"/>
      <c r="DG51" s="330"/>
      <c r="DH51" s="330"/>
      <c r="DI51" s="330"/>
      <c r="DJ51" s="330"/>
      <c r="DK51" s="330"/>
      <c r="DL51" s="330"/>
      <c r="DM51" s="330"/>
      <c r="DN51" s="330"/>
      <c r="DO51" s="330"/>
      <c r="DP51" s="330"/>
      <c r="DQ51" s="331"/>
      <c r="DR51" s="332"/>
      <c r="DS51" s="332"/>
      <c r="DT51" s="332"/>
      <c r="DU51" s="332"/>
      <c r="DV51" s="332"/>
      <c r="DW51" s="332"/>
      <c r="DX51" s="332"/>
      <c r="DY51" s="332"/>
      <c r="DZ51" s="332"/>
      <c r="EA51" s="332"/>
      <c r="EB51" s="332"/>
    </row>
    <row r="52" spans="2:132" x14ac:dyDescent="0.25">
      <c r="E52" s="322"/>
      <c r="F52" s="322"/>
      <c r="G52" s="322"/>
      <c r="H52" s="322"/>
      <c r="I52" s="322"/>
      <c r="J52" s="322"/>
      <c r="K52" s="322"/>
      <c r="L52" s="336"/>
      <c r="M52" s="323"/>
      <c r="N52" s="323"/>
      <c r="O52" s="323"/>
      <c r="P52" s="323"/>
      <c r="Q52" s="323"/>
      <c r="R52" s="323"/>
      <c r="S52" s="323"/>
      <c r="T52" s="323"/>
      <c r="U52" s="323"/>
      <c r="V52" s="323"/>
      <c r="W52" s="323"/>
      <c r="X52" s="323"/>
      <c r="Y52" s="323"/>
      <c r="Z52" s="323"/>
      <c r="AA52" s="323"/>
      <c r="AB52" s="323"/>
      <c r="AC52" s="323"/>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7"/>
      <c r="CE52" s="328"/>
      <c r="CF52" s="328"/>
      <c r="CG52" s="328"/>
      <c r="CH52" s="328"/>
      <c r="CI52" s="328"/>
      <c r="CJ52" s="328"/>
      <c r="CK52" s="328"/>
      <c r="CL52" s="328"/>
      <c r="CM52" s="328"/>
      <c r="CN52" s="328"/>
      <c r="CO52" s="328"/>
      <c r="CP52" s="328"/>
      <c r="CQ52" s="328"/>
      <c r="CR52" s="328"/>
      <c r="CS52" s="328"/>
      <c r="CT52" s="328"/>
      <c r="CU52" s="328"/>
      <c r="CV52" s="328"/>
      <c r="CW52" s="328"/>
      <c r="CX52" s="328"/>
      <c r="CY52" s="328"/>
      <c r="CZ52" s="328"/>
      <c r="DA52" s="328"/>
      <c r="DB52" s="328"/>
      <c r="DC52" s="329"/>
      <c r="DD52" s="330"/>
      <c r="DE52" s="330"/>
      <c r="DF52" s="330"/>
      <c r="DG52" s="330"/>
      <c r="DH52" s="330"/>
      <c r="DI52" s="330"/>
      <c r="DJ52" s="330"/>
      <c r="DK52" s="330"/>
      <c r="DL52" s="330"/>
      <c r="DM52" s="330"/>
      <c r="DN52" s="330"/>
      <c r="DO52" s="330"/>
      <c r="DP52" s="330"/>
      <c r="DQ52" s="331"/>
      <c r="DR52" s="332"/>
      <c r="DS52" s="332"/>
      <c r="DT52" s="332"/>
      <c r="DU52" s="332"/>
      <c r="DV52" s="332"/>
      <c r="DW52" s="332"/>
      <c r="DX52" s="332"/>
      <c r="DY52" s="332"/>
      <c r="DZ52" s="332"/>
      <c r="EA52" s="332"/>
      <c r="EB52" s="332"/>
    </row>
    <row r="53" spans="2:132" x14ac:dyDescent="0.25">
      <c r="E53" s="322"/>
      <c r="F53" s="322"/>
      <c r="G53" s="322"/>
      <c r="H53" s="322"/>
      <c r="I53" s="322"/>
      <c r="J53" s="322"/>
      <c r="K53" s="322"/>
      <c r="L53" s="336"/>
      <c r="M53" s="323"/>
      <c r="N53" s="323"/>
      <c r="O53" s="323"/>
      <c r="P53" s="323"/>
      <c r="Q53" s="323"/>
      <c r="R53" s="323"/>
      <c r="S53" s="323"/>
      <c r="T53" s="323"/>
      <c r="U53" s="323"/>
      <c r="V53" s="323"/>
      <c r="W53" s="323"/>
      <c r="X53" s="323"/>
      <c r="Y53" s="323"/>
      <c r="Z53" s="323"/>
      <c r="AA53" s="323"/>
      <c r="AB53" s="323"/>
      <c r="AC53" s="323"/>
      <c r="AD53" s="325"/>
      <c r="AE53" s="325"/>
      <c r="AF53" s="325"/>
      <c r="AG53" s="325"/>
      <c r="AH53" s="325"/>
      <c r="AI53" s="325"/>
      <c r="AJ53" s="325"/>
      <c r="AK53" s="325"/>
      <c r="AL53" s="325"/>
      <c r="AM53" s="325"/>
      <c r="AN53" s="325"/>
      <c r="AO53" s="325"/>
      <c r="AP53" s="325"/>
      <c r="AQ53" s="325"/>
      <c r="AR53" s="325"/>
      <c r="AS53" s="325"/>
      <c r="AT53" s="325"/>
      <c r="AU53" s="325"/>
      <c r="AV53" s="325"/>
      <c r="AW53" s="325"/>
      <c r="AX53" s="325"/>
      <c r="AY53" s="325"/>
      <c r="AZ53" s="325"/>
      <c r="BA53" s="325"/>
      <c r="BB53" s="325"/>
    </row>
    <row r="54" spans="2:132" x14ac:dyDescent="0.25">
      <c r="E54" s="322"/>
      <c r="F54" s="322"/>
      <c r="G54" s="322"/>
      <c r="H54" s="322"/>
      <c r="I54" s="322"/>
      <c r="J54" s="322"/>
      <c r="K54" s="322"/>
      <c r="L54" s="336"/>
      <c r="M54" s="323"/>
      <c r="N54" s="323"/>
      <c r="O54" s="323"/>
      <c r="P54" s="323"/>
      <c r="Q54" s="323"/>
      <c r="R54" s="323"/>
      <c r="S54" s="323"/>
      <c r="T54" s="323"/>
      <c r="U54" s="323"/>
      <c r="V54" s="323"/>
      <c r="W54" s="323"/>
      <c r="X54" s="323"/>
      <c r="Y54" s="323"/>
      <c r="Z54" s="323"/>
      <c r="AA54" s="323"/>
      <c r="AB54" s="323"/>
      <c r="AC54" s="323"/>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row>
    <row r="55" spans="2:132" x14ac:dyDescent="0.25">
      <c r="E55" s="322"/>
      <c r="F55" s="322"/>
      <c r="G55" s="322"/>
      <c r="H55" s="322"/>
      <c r="I55" s="322"/>
      <c r="J55" s="322"/>
      <c r="K55" s="322"/>
      <c r="L55" s="336"/>
      <c r="M55" s="323"/>
      <c r="N55" s="323"/>
      <c r="O55" s="323"/>
      <c r="P55" s="323"/>
      <c r="Q55" s="323"/>
      <c r="R55" s="323"/>
      <c r="S55" s="323"/>
      <c r="T55" s="323"/>
      <c r="U55" s="323"/>
      <c r="V55" s="323"/>
      <c r="W55" s="323"/>
      <c r="X55" s="323"/>
      <c r="Y55" s="323"/>
      <c r="Z55" s="323"/>
      <c r="AA55" s="323"/>
      <c r="AB55" s="323"/>
      <c r="AC55" s="323"/>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row>
    <row r="56" spans="2:132" x14ac:dyDescent="0.25">
      <c r="E56" s="322"/>
      <c r="F56" s="322"/>
      <c r="G56" s="322"/>
      <c r="H56" s="322"/>
      <c r="I56" s="322"/>
      <c r="J56" s="322"/>
      <c r="K56" s="322"/>
      <c r="L56" s="336"/>
      <c r="M56" s="323"/>
      <c r="N56" s="323"/>
      <c r="O56" s="323"/>
      <c r="P56" s="323"/>
      <c r="Q56" s="323"/>
      <c r="R56" s="323"/>
      <c r="S56" s="323"/>
      <c r="T56" s="323"/>
      <c r="U56" s="323"/>
      <c r="V56" s="323"/>
      <c r="W56" s="323"/>
      <c r="X56" s="323"/>
      <c r="Y56" s="323"/>
      <c r="Z56" s="323"/>
      <c r="AA56" s="323"/>
      <c r="AB56" s="323"/>
      <c r="AC56" s="323"/>
      <c r="AD56" s="325"/>
      <c r="AE56" s="325"/>
      <c r="AF56" s="325"/>
      <c r="AG56" s="325"/>
      <c r="AH56" s="325"/>
      <c r="AI56" s="325"/>
      <c r="AJ56" s="325"/>
      <c r="AK56" s="325"/>
      <c r="AL56" s="325"/>
      <c r="AM56" s="325"/>
      <c r="AN56" s="325"/>
      <c r="AO56" s="325"/>
      <c r="AP56" s="325"/>
      <c r="AQ56" s="325"/>
      <c r="AR56" s="325"/>
      <c r="AS56" s="325"/>
      <c r="AT56" s="325"/>
      <c r="AU56" s="325"/>
      <c r="AV56" s="325"/>
      <c r="AW56" s="325"/>
      <c r="AX56" s="325"/>
      <c r="AY56" s="325"/>
      <c r="AZ56" s="325"/>
      <c r="BA56" s="325"/>
      <c r="BB56" s="325"/>
    </row>
    <row r="57" spans="2:132" x14ac:dyDescent="0.25">
      <c r="E57" s="322"/>
      <c r="F57" s="322"/>
      <c r="G57" s="322"/>
      <c r="H57" s="322"/>
      <c r="I57" s="322"/>
      <c r="J57" s="322"/>
      <c r="K57" s="322"/>
      <c r="L57" s="336"/>
      <c r="M57" s="323"/>
      <c r="N57" s="323"/>
      <c r="O57" s="323"/>
      <c r="P57" s="323"/>
      <c r="Q57" s="323"/>
      <c r="R57" s="323"/>
      <c r="S57" s="323"/>
      <c r="T57" s="323"/>
      <c r="U57" s="323"/>
      <c r="V57" s="323"/>
      <c r="W57" s="323"/>
      <c r="X57" s="323"/>
      <c r="Y57" s="323"/>
      <c r="Z57" s="323"/>
      <c r="AA57" s="323"/>
      <c r="AB57" s="323"/>
      <c r="AC57" s="323"/>
      <c r="AD57" s="325"/>
      <c r="AE57" s="325"/>
      <c r="AF57" s="325"/>
      <c r="AG57" s="325"/>
      <c r="AH57" s="325"/>
      <c r="AI57" s="325"/>
      <c r="AJ57" s="325"/>
      <c r="AK57" s="325"/>
      <c r="AL57" s="325"/>
      <c r="AM57" s="325"/>
      <c r="AN57" s="325"/>
      <c r="AO57" s="325"/>
      <c r="AP57" s="325"/>
      <c r="AQ57" s="325"/>
      <c r="AR57" s="325"/>
      <c r="AS57" s="325"/>
      <c r="AT57" s="325"/>
      <c r="AU57" s="325"/>
      <c r="AV57" s="325"/>
      <c r="AW57" s="325"/>
      <c r="AX57" s="325"/>
      <c r="AY57" s="325"/>
      <c r="AZ57" s="325"/>
      <c r="BA57" s="325"/>
      <c r="BB57" s="325"/>
    </row>
    <row r="58" spans="2:132" x14ac:dyDescent="0.25">
      <c r="E58" s="322"/>
      <c r="F58" s="322"/>
      <c r="G58" s="322"/>
      <c r="H58" s="322"/>
      <c r="I58" s="322"/>
      <c r="J58" s="322"/>
      <c r="K58" s="322"/>
      <c r="L58" s="336"/>
      <c r="M58" s="323"/>
      <c r="N58" s="323"/>
      <c r="O58" s="323"/>
      <c r="P58" s="323"/>
      <c r="Q58" s="323"/>
      <c r="R58" s="323"/>
      <c r="S58" s="323"/>
      <c r="T58" s="323"/>
      <c r="U58" s="323"/>
      <c r="V58" s="323"/>
      <c r="W58" s="323"/>
      <c r="X58" s="323"/>
      <c r="Y58" s="323"/>
      <c r="Z58" s="323"/>
      <c r="AA58" s="323"/>
      <c r="AB58" s="323"/>
      <c r="AC58" s="323"/>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325"/>
      <c r="BA58" s="325"/>
      <c r="BB58" s="325"/>
    </row>
    <row r="59" spans="2:132" x14ac:dyDescent="0.25">
      <c r="E59" s="322"/>
      <c r="F59" s="322"/>
      <c r="G59" s="322"/>
      <c r="H59" s="322"/>
      <c r="I59" s="322"/>
      <c r="J59" s="322"/>
      <c r="K59" s="322"/>
      <c r="L59" s="336"/>
      <c r="M59" s="323"/>
      <c r="N59" s="323"/>
      <c r="O59" s="323"/>
      <c r="P59" s="323"/>
      <c r="Q59" s="323"/>
      <c r="R59" s="323"/>
      <c r="S59" s="323"/>
      <c r="T59" s="323"/>
      <c r="U59" s="323"/>
      <c r="V59" s="323"/>
      <c r="W59" s="323"/>
      <c r="X59" s="323"/>
      <c r="Y59" s="323"/>
      <c r="Z59" s="323"/>
      <c r="AA59" s="323"/>
      <c r="AB59" s="323"/>
      <c r="AC59" s="323"/>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325"/>
      <c r="BA59" s="325"/>
      <c r="BB59" s="325"/>
    </row>
    <row r="60" spans="2:132" x14ac:dyDescent="0.25">
      <c r="E60" s="322"/>
      <c r="F60" s="322"/>
      <c r="G60" s="322"/>
      <c r="H60" s="322"/>
      <c r="I60" s="322"/>
      <c r="J60" s="322"/>
      <c r="K60" s="322"/>
      <c r="L60" s="336"/>
      <c r="M60" s="323"/>
      <c r="N60" s="323"/>
      <c r="O60" s="323"/>
      <c r="P60" s="323"/>
      <c r="Q60" s="323"/>
      <c r="R60" s="323"/>
      <c r="S60" s="323"/>
      <c r="T60" s="323"/>
      <c r="U60" s="323"/>
      <c r="V60" s="323"/>
      <c r="W60" s="323"/>
      <c r="X60" s="323"/>
      <c r="Y60" s="323"/>
      <c r="Z60" s="323"/>
      <c r="AA60" s="323"/>
      <c r="AB60" s="323"/>
      <c r="AC60" s="323"/>
      <c r="AD60" s="32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325"/>
      <c r="BA60" s="325"/>
      <c r="BB60" s="325"/>
    </row>
    <row r="61" spans="2:132" x14ac:dyDescent="0.25">
      <c r="E61" s="322"/>
      <c r="F61" s="322"/>
      <c r="G61" s="322"/>
      <c r="H61" s="322"/>
      <c r="I61" s="322"/>
      <c r="J61" s="322"/>
      <c r="K61" s="322"/>
      <c r="L61" s="336"/>
      <c r="M61" s="323"/>
      <c r="N61" s="323"/>
      <c r="O61" s="323"/>
      <c r="P61" s="323"/>
      <c r="Q61" s="323"/>
      <c r="R61" s="323"/>
      <c r="S61" s="323"/>
      <c r="T61" s="323"/>
      <c r="U61" s="323"/>
      <c r="V61" s="323"/>
      <c r="W61" s="323"/>
      <c r="X61" s="323"/>
      <c r="Y61" s="323"/>
      <c r="Z61" s="323"/>
      <c r="AA61" s="323"/>
      <c r="AB61" s="323"/>
      <c r="AC61" s="323"/>
      <c r="AD61" s="325"/>
      <c r="AE61" s="325"/>
      <c r="AF61" s="325"/>
      <c r="AG61" s="325"/>
      <c r="AH61" s="325"/>
      <c r="AI61" s="325"/>
      <c r="AJ61" s="325"/>
      <c r="AK61" s="325"/>
      <c r="AL61" s="325"/>
      <c r="AM61" s="325"/>
      <c r="AN61" s="325"/>
      <c r="AO61" s="325"/>
      <c r="AP61" s="325"/>
      <c r="AQ61" s="325"/>
      <c r="AR61" s="325"/>
      <c r="AS61" s="325"/>
      <c r="AT61" s="325"/>
      <c r="AU61" s="325"/>
      <c r="AV61" s="325"/>
      <c r="AW61" s="325"/>
      <c r="AX61" s="325"/>
      <c r="AY61" s="325"/>
      <c r="AZ61" s="325"/>
      <c r="BA61" s="325"/>
      <c r="BB61" s="325"/>
    </row>
    <row r="62" spans="2:132" x14ac:dyDescent="0.25">
      <c r="E62" s="322"/>
      <c r="F62" s="322"/>
      <c r="G62" s="322"/>
      <c r="H62" s="322"/>
      <c r="I62" s="322"/>
      <c r="J62" s="322"/>
      <c r="K62" s="322"/>
      <c r="L62" s="336"/>
      <c r="M62" s="323"/>
      <c r="N62" s="323"/>
      <c r="O62" s="323"/>
      <c r="P62" s="323"/>
      <c r="Q62" s="323"/>
      <c r="R62" s="323"/>
      <c r="S62" s="323"/>
      <c r="T62" s="323"/>
      <c r="U62" s="323"/>
      <c r="V62" s="323"/>
      <c r="W62" s="323"/>
      <c r="X62" s="323"/>
      <c r="Y62" s="323"/>
      <c r="Z62" s="323"/>
      <c r="AA62" s="323"/>
      <c r="AB62" s="323"/>
      <c r="AC62" s="323"/>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row>
    <row r="63" spans="2:132" x14ac:dyDescent="0.25">
      <c r="E63" s="322"/>
      <c r="F63" s="322"/>
      <c r="G63" s="322"/>
      <c r="H63" s="322"/>
      <c r="I63" s="322"/>
      <c r="J63" s="322"/>
      <c r="K63" s="322"/>
      <c r="L63" s="336"/>
      <c r="M63" s="323"/>
      <c r="N63" s="323"/>
      <c r="O63" s="323"/>
      <c r="P63" s="323"/>
      <c r="Q63" s="323"/>
      <c r="R63" s="323"/>
      <c r="S63" s="323"/>
      <c r="T63" s="323"/>
      <c r="U63" s="323"/>
      <c r="V63" s="323"/>
      <c r="W63" s="323"/>
      <c r="X63" s="323"/>
      <c r="Y63" s="323"/>
      <c r="Z63" s="323"/>
      <c r="AA63" s="323"/>
      <c r="AB63" s="323"/>
      <c r="AC63" s="323"/>
      <c r="AD63" s="32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row>
    <row r="64" spans="2:132" x14ac:dyDescent="0.25">
      <c r="E64" s="322"/>
      <c r="F64" s="322"/>
      <c r="G64" s="322"/>
      <c r="H64" s="322"/>
      <c r="I64" s="322"/>
      <c r="J64" s="322"/>
      <c r="K64" s="322"/>
      <c r="L64" s="336"/>
      <c r="M64" s="323"/>
      <c r="N64" s="323"/>
      <c r="O64" s="323"/>
      <c r="P64" s="323"/>
      <c r="Q64" s="323"/>
      <c r="R64" s="323"/>
      <c r="S64" s="323"/>
      <c r="T64" s="323"/>
      <c r="U64" s="323"/>
      <c r="V64" s="323"/>
      <c r="W64" s="323"/>
      <c r="X64" s="323"/>
      <c r="Y64" s="323"/>
      <c r="Z64" s="323"/>
      <c r="AA64" s="323"/>
      <c r="AB64" s="323"/>
      <c r="AC64" s="323"/>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row>
    <row r="65" spans="5:54" x14ac:dyDescent="0.25">
      <c r="E65" s="322"/>
      <c r="F65" s="322"/>
      <c r="G65" s="322"/>
      <c r="H65" s="322"/>
      <c r="I65" s="322"/>
      <c r="J65" s="322"/>
      <c r="K65" s="322"/>
      <c r="L65" s="336"/>
      <c r="M65" s="323"/>
      <c r="N65" s="323"/>
      <c r="O65" s="323"/>
      <c r="P65" s="323"/>
      <c r="Q65" s="323"/>
      <c r="R65" s="323"/>
      <c r="S65" s="323"/>
      <c r="T65" s="323"/>
      <c r="U65" s="323"/>
      <c r="V65" s="323"/>
      <c r="W65" s="323"/>
      <c r="X65" s="323"/>
      <c r="Y65" s="323"/>
      <c r="Z65" s="323"/>
      <c r="AA65" s="323"/>
      <c r="AB65" s="323"/>
      <c r="AC65" s="323"/>
      <c r="AD65" s="325"/>
      <c r="AE65" s="325"/>
      <c r="AF65" s="325"/>
      <c r="AG65" s="325"/>
      <c r="AH65" s="325"/>
      <c r="AI65" s="325"/>
      <c r="AJ65" s="325"/>
      <c r="AK65" s="325"/>
      <c r="AL65" s="325"/>
      <c r="AM65" s="325"/>
      <c r="AN65" s="325"/>
      <c r="AO65" s="325"/>
      <c r="AP65" s="325"/>
      <c r="AQ65" s="325"/>
      <c r="AR65" s="325"/>
      <c r="AS65" s="325"/>
      <c r="AT65" s="325"/>
      <c r="AU65" s="325"/>
      <c r="AV65" s="325"/>
      <c r="AW65" s="325"/>
      <c r="AX65" s="325"/>
      <c r="AY65" s="325"/>
      <c r="AZ65" s="325"/>
      <c r="BA65" s="325"/>
      <c r="BB65" s="325"/>
    </row>
    <row r="66" spans="5:54" x14ac:dyDescent="0.25">
      <c r="E66" s="322"/>
      <c r="F66" s="322"/>
      <c r="G66" s="322"/>
      <c r="H66" s="322"/>
      <c r="I66" s="322"/>
      <c r="J66" s="322"/>
      <c r="K66" s="322"/>
      <c r="L66" s="336"/>
      <c r="M66" s="323"/>
      <c r="N66" s="323"/>
      <c r="O66" s="323"/>
      <c r="P66" s="323"/>
      <c r="Q66" s="323"/>
      <c r="R66" s="323"/>
      <c r="S66" s="323"/>
      <c r="T66" s="323"/>
      <c r="U66" s="323"/>
      <c r="V66" s="323"/>
      <c r="W66" s="323"/>
      <c r="X66" s="323"/>
      <c r="Y66" s="323"/>
      <c r="Z66" s="323"/>
      <c r="AA66" s="323"/>
      <c r="AB66" s="323"/>
      <c r="AC66" s="323"/>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row>
    <row r="67" spans="5:54" x14ac:dyDescent="0.25">
      <c r="E67" s="322"/>
      <c r="F67" s="322"/>
      <c r="G67" s="322"/>
      <c r="H67" s="322"/>
      <c r="I67" s="322"/>
      <c r="J67" s="322"/>
      <c r="K67" s="322"/>
      <c r="L67" s="336"/>
      <c r="M67" s="323"/>
      <c r="N67" s="323"/>
      <c r="O67" s="323"/>
      <c r="P67" s="323"/>
      <c r="Q67" s="323"/>
      <c r="R67" s="323"/>
      <c r="S67" s="323"/>
      <c r="T67" s="323"/>
      <c r="U67" s="323"/>
      <c r="V67" s="323"/>
      <c r="W67" s="323"/>
      <c r="X67" s="323"/>
      <c r="Y67" s="323"/>
      <c r="Z67" s="323"/>
      <c r="AA67" s="323"/>
      <c r="AB67" s="323"/>
      <c r="AC67" s="323"/>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5"/>
      <c r="AZ67" s="325"/>
      <c r="BA67" s="325"/>
      <c r="BB67" s="325"/>
    </row>
    <row r="68" spans="5:54" x14ac:dyDescent="0.25">
      <c r="E68" s="322"/>
      <c r="F68" s="322"/>
      <c r="G68" s="322"/>
      <c r="H68" s="322"/>
      <c r="I68" s="322"/>
      <c r="J68" s="322"/>
      <c r="K68" s="322"/>
      <c r="L68" s="336"/>
      <c r="M68" s="323"/>
      <c r="N68" s="323"/>
      <c r="O68" s="323"/>
      <c r="P68" s="323"/>
      <c r="Q68" s="323"/>
      <c r="R68" s="323"/>
      <c r="S68" s="323"/>
      <c r="T68" s="323"/>
      <c r="U68" s="323"/>
      <c r="V68" s="323"/>
      <c r="W68" s="323"/>
      <c r="X68" s="323"/>
      <c r="Y68" s="323"/>
      <c r="Z68" s="323"/>
      <c r="AA68" s="323"/>
      <c r="AB68" s="323"/>
      <c r="AC68" s="323"/>
      <c r="AD68" s="325"/>
      <c r="AE68" s="325"/>
      <c r="AF68" s="325"/>
      <c r="AG68" s="325"/>
      <c r="AH68" s="325"/>
      <c r="AI68" s="325"/>
      <c r="AJ68" s="325"/>
      <c r="AK68" s="325"/>
      <c r="AL68" s="325"/>
      <c r="AM68" s="325"/>
      <c r="AN68" s="325"/>
      <c r="AO68" s="325"/>
      <c r="AP68" s="325"/>
      <c r="AQ68" s="325"/>
      <c r="AR68" s="325"/>
      <c r="AS68" s="325"/>
      <c r="AT68" s="325"/>
      <c r="AU68" s="325"/>
      <c r="AV68" s="325"/>
      <c r="AW68" s="325"/>
      <c r="AX68" s="325"/>
      <c r="AY68" s="325"/>
      <c r="AZ68" s="325"/>
      <c r="BA68" s="325"/>
      <c r="BB68" s="325"/>
    </row>
    <row r="69" spans="5:54" x14ac:dyDescent="0.25">
      <c r="E69" s="322"/>
      <c r="F69" s="322"/>
      <c r="G69" s="322"/>
      <c r="H69" s="322"/>
      <c r="I69" s="322"/>
      <c r="J69" s="322"/>
      <c r="K69" s="322"/>
      <c r="L69" s="336"/>
      <c r="M69" s="323"/>
      <c r="N69" s="323"/>
      <c r="O69" s="323"/>
      <c r="P69" s="323"/>
      <c r="Q69" s="323"/>
      <c r="R69" s="323"/>
      <c r="S69" s="323"/>
      <c r="T69" s="323"/>
      <c r="U69" s="323"/>
      <c r="V69" s="323"/>
      <c r="W69" s="323"/>
      <c r="X69" s="323"/>
      <c r="Y69" s="323"/>
      <c r="Z69" s="323"/>
      <c r="AA69" s="323"/>
      <c r="AB69" s="323"/>
      <c r="AC69" s="323"/>
      <c r="AD69" s="325"/>
      <c r="AE69" s="325"/>
      <c r="AF69" s="325"/>
      <c r="AG69" s="325"/>
      <c r="AH69" s="325"/>
      <c r="AI69" s="325"/>
      <c r="AJ69" s="325"/>
      <c r="AK69" s="325"/>
      <c r="AL69" s="325"/>
      <c r="AM69" s="325"/>
      <c r="AN69" s="325"/>
      <c r="AO69" s="325"/>
      <c r="AP69" s="325"/>
      <c r="AQ69" s="325"/>
      <c r="AR69" s="325"/>
      <c r="AS69" s="325"/>
      <c r="AT69" s="325"/>
      <c r="AU69" s="325"/>
      <c r="AV69" s="325"/>
      <c r="AW69" s="325"/>
      <c r="AX69" s="325"/>
      <c r="AY69" s="325"/>
      <c r="AZ69" s="325"/>
      <c r="BA69" s="325"/>
      <c r="BB69" s="325"/>
    </row>
    <row r="70" spans="5:54" x14ac:dyDescent="0.25">
      <c r="E70" s="322"/>
      <c r="F70" s="322"/>
      <c r="G70" s="322"/>
      <c r="H70" s="322"/>
      <c r="I70" s="322"/>
      <c r="J70" s="322"/>
      <c r="K70" s="322"/>
      <c r="L70" s="336"/>
      <c r="M70" s="323"/>
      <c r="N70" s="323"/>
      <c r="O70" s="323"/>
      <c r="P70" s="323"/>
      <c r="Q70" s="323"/>
      <c r="R70" s="323"/>
      <c r="S70" s="323"/>
      <c r="T70" s="323"/>
      <c r="U70" s="323"/>
      <c r="V70" s="323"/>
      <c r="W70" s="323"/>
      <c r="X70" s="323"/>
      <c r="Y70" s="323"/>
      <c r="Z70" s="323"/>
      <c r="AA70" s="323"/>
      <c r="AB70" s="323"/>
      <c r="AC70" s="323"/>
      <c r="AD70" s="325"/>
      <c r="AE70" s="325"/>
      <c r="AF70" s="325"/>
      <c r="AG70" s="325"/>
      <c r="AH70" s="325"/>
      <c r="AI70" s="325"/>
      <c r="AJ70" s="325"/>
      <c r="AK70" s="325"/>
      <c r="AL70" s="325"/>
      <c r="AM70" s="325"/>
      <c r="AN70" s="325"/>
      <c r="AO70" s="325"/>
      <c r="AP70" s="325"/>
      <c r="AQ70" s="325"/>
      <c r="AR70" s="325"/>
      <c r="AS70" s="325"/>
      <c r="AT70" s="325"/>
      <c r="AU70" s="325"/>
      <c r="AV70" s="325"/>
      <c r="AW70" s="325"/>
      <c r="AX70" s="325"/>
      <c r="AY70" s="325"/>
      <c r="AZ70" s="325"/>
      <c r="BA70" s="325"/>
      <c r="BB70" s="325"/>
    </row>
    <row r="71" spans="5:54" x14ac:dyDescent="0.25">
      <c r="E71" s="322"/>
      <c r="F71" s="322"/>
      <c r="G71" s="322"/>
      <c r="H71" s="322"/>
      <c r="I71" s="322"/>
      <c r="J71" s="322"/>
      <c r="K71" s="322"/>
      <c r="L71" s="336"/>
      <c r="M71" s="323"/>
      <c r="N71" s="323"/>
      <c r="O71" s="323"/>
      <c r="P71" s="323"/>
      <c r="Q71" s="323"/>
      <c r="R71" s="323"/>
      <c r="S71" s="323"/>
      <c r="T71" s="323"/>
      <c r="U71" s="323"/>
      <c r="V71" s="323"/>
      <c r="W71" s="323"/>
      <c r="X71" s="323"/>
      <c r="Y71" s="323"/>
      <c r="Z71" s="323"/>
      <c r="AA71" s="323"/>
      <c r="AB71" s="323"/>
      <c r="AC71" s="323"/>
      <c r="AD71" s="325"/>
      <c r="AE71" s="325"/>
      <c r="AF71" s="325"/>
      <c r="AG71" s="325"/>
      <c r="AH71" s="325"/>
      <c r="AI71" s="325"/>
      <c r="AJ71" s="325"/>
      <c r="AK71" s="325"/>
      <c r="AL71" s="325"/>
      <c r="AM71" s="325"/>
      <c r="AN71" s="325"/>
      <c r="AO71" s="325"/>
      <c r="AP71" s="325"/>
      <c r="AQ71" s="325"/>
      <c r="AR71" s="325"/>
      <c r="AS71" s="325"/>
      <c r="AT71" s="325"/>
      <c r="AU71" s="325"/>
      <c r="AV71" s="325"/>
      <c r="AW71" s="325"/>
      <c r="AX71" s="325"/>
      <c r="AY71" s="325"/>
      <c r="AZ71" s="325"/>
      <c r="BA71" s="325"/>
      <c r="BB71" s="325"/>
    </row>
    <row r="72" spans="5:54" x14ac:dyDescent="0.25">
      <c r="E72" s="322"/>
      <c r="F72" s="322"/>
      <c r="G72" s="322"/>
      <c r="H72" s="322"/>
      <c r="I72" s="322"/>
      <c r="J72" s="322"/>
      <c r="K72" s="322"/>
      <c r="L72" s="336"/>
      <c r="M72" s="323"/>
      <c r="N72" s="323"/>
      <c r="O72" s="323"/>
      <c r="P72" s="323"/>
      <c r="Q72" s="323"/>
      <c r="R72" s="323"/>
      <c r="S72" s="323"/>
      <c r="T72" s="323"/>
      <c r="U72" s="323"/>
      <c r="V72" s="323"/>
      <c r="W72" s="323"/>
      <c r="X72" s="323"/>
      <c r="Y72" s="323"/>
      <c r="Z72" s="323"/>
      <c r="AA72" s="323"/>
      <c r="AB72" s="323"/>
      <c r="AC72" s="323"/>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325"/>
      <c r="BA72" s="325"/>
      <c r="BB72" s="325"/>
    </row>
    <row r="73" spans="5:54" x14ac:dyDescent="0.25">
      <c r="E73" s="322"/>
      <c r="F73" s="322"/>
      <c r="G73" s="322"/>
      <c r="H73" s="322"/>
      <c r="I73" s="322"/>
      <c r="J73" s="322"/>
      <c r="K73" s="322"/>
      <c r="L73" s="336"/>
      <c r="M73" s="323"/>
      <c r="N73" s="323"/>
      <c r="O73" s="323"/>
      <c r="P73" s="323"/>
      <c r="Q73" s="323"/>
      <c r="R73" s="323"/>
      <c r="S73" s="323"/>
      <c r="T73" s="323"/>
      <c r="U73" s="323"/>
      <c r="V73" s="323"/>
      <c r="W73" s="323"/>
      <c r="X73" s="323"/>
      <c r="Y73" s="323"/>
      <c r="Z73" s="323"/>
      <c r="AA73" s="323"/>
      <c r="AB73" s="323"/>
      <c r="AC73" s="323"/>
      <c r="AD73" s="325"/>
      <c r="AE73" s="325"/>
      <c r="AF73" s="325"/>
      <c r="AG73" s="325"/>
      <c r="AH73" s="325"/>
      <c r="AI73" s="325"/>
      <c r="AJ73" s="325"/>
      <c r="AK73" s="325"/>
      <c r="AL73" s="325"/>
      <c r="AM73" s="325"/>
      <c r="AN73" s="325"/>
      <c r="AO73" s="325"/>
      <c r="AP73" s="325"/>
      <c r="AQ73" s="325"/>
      <c r="AR73" s="325"/>
      <c r="AS73" s="325"/>
      <c r="AT73" s="325"/>
      <c r="AU73" s="325"/>
      <c r="AV73" s="325"/>
      <c r="AW73" s="325"/>
      <c r="AX73" s="325"/>
      <c r="AY73" s="325"/>
      <c r="AZ73" s="325"/>
      <c r="BA73" s="325"/>
      <c r="BB73" s="325"/>
    </row>
    <row r="74" spans="5:54" x14ac:dyDescent="0.25">
      <c r="E74" s="322"/>
      <c r="F74" s="322"/>
      <c r="G74" s="322"/>
      <c r="H74" s="322"/>
      <c r="I74" s="322"/>
      <c r="J74" s="322"/>
      <c r="K74" s="322"/>
      <c r="L74" s="336"/>
      <c r="M74" s="323"/>
      <c r="N74" s="323"/>
      <c r="O74" s="323"/>
      <c r="P74" s="323"/>
      <c r="Q74" s="323"/>
      <c r="R74" s="323"/>
      <c r="S74" s="323"/>
      <c r="T74" s="323"/>
      <c r="U74" s="323"/>
      <c r="V74" s="323"/>
      <c r="W74" s="323"/>
      <c r="X74" s="323"/>
      <c r="Y74" s="323"/>
      <c r="Z74" s="323"/>
      <c r="AA74" s="323"/>
      <c r="AB74" s="323"/>
      <c r="AC74" s="323"/>
      <c r="AD74" s="325"/>
      <c r="AE74" s="325"/>
      <c r="AF74" s="325"/>
      <c r="AG74" s="325"/>
      <c r="AH74" s="325"/>
      <c r="AI74" s="325"/>
      <c r="AJ74" s="325"/>
      <c r="AK74" s="325"/>
      <c r="AL74" s="325"/>
      <c r="AM74" s="325"/>
      <c r="AN74" s="325"/>
      <c r="AO74" s="325"/>
      <c r="AP74" s="325"/>
      <c r="AQ74" s="325"/>
      <c r="AR74" s="325"/>
      <c r="AS74" s="325"/>
      <c r="AT74" s="325"/>
      <c r="AU74" s="325"/>
      <c r="AV74" s="325"/>
      <c r="AW74" s="325"/>
      <c r="AX74" s="325"/>
      <c r="AY74" s="325"/>
      <c r="AZ74" s="325"/>
      <c r="BA74" s="325"/>
      <c r="BB74" s="325"/>
    </row>
    <row r="75" spans="5:54" x14ac:dyDescent="0.25">
      <c r="E75" s="322"/>
      <c r="F75" s="322"/>
      <c r="G75" s="322"/>
      <c r="H75" s="322"/>
      <c r="I75" s="322"/>
      <c r="J75" s="322"/>
      <c r="K75" s="322"/>
      <c r="L75" s="336"/>
      <c r="M75" s="323"/>
      <c r="N75" s="323"/>
      <c r="O75" s="323"/>
      <c r="P75" s="323"/>
      <c r="Q75" s="323"/>
      <c r="R75" s="323"/>
      <c r="S75" s="323"/>
      <c r="T75" s="323"/>
      <c r="U75" s="323"/>
      <c r="V75" s="323"/>
      <c r="W75" s="323"/>
      <c r="X75" s="323"/>
      <c r="Y75" s="323"/>
      <c r="Z75" s="323"/>
      <c r="AA75" s="323"/>
      <c r="AB75" s="323"/>
      <c r="AC75" s="323"/>
      <c r="AD75" s="325"/>
      <c r="AE75" s="325"/>
      <c r="AF75" s="325"/>
      <c r="AG75" s="325"/>
      <c r="AH75" s="325"/>
      <c r="AI75" s="325"/>
      <c r="AJ75" s="325"/>
      <c r="AK75" s="325"/>
      <c r="AL75" s="325"/>
      <c r="AM75" s="325"/>
      <c r="AN75" s="325"/>
      <c r="AO75" s="325"/>
      <c r="AP75" s="325"/>
      <c r="AQ75" s="325"/>
      <c r="AR75" s="325"/>
      <c r="AS75" s="325"/>
      <c r="AT75" s="325"/>
      <c r="AU75" s="325"/>
      <c r="AV75" s="325"/>
      <c r="AW75" s="325"/>
      <c r="AX75" s="325"/>
      <c r="AY75" s="325"/>
      <c r="AZ75" s="325"/>
      <c r="BA75" s="325"/>
      <c r="BB75" s="325"/>
    </row>
    <row r="76" spans="5:54" x14ac:dyDescent="0.25">
      <c r="E76" s="322"/>
      <c r="F76" s="322"/>
      <c r="G76" s="322"/>
      <c r="H76" s="322"/>
      <c r="I76" s="322"/>
      <c r="J76" s="322"/>
      <c r="K76" s="322"/>
      <c r="L76" s="336"/>
      <c r="M76" s="323"/>
      <c r="N76" s="323"/>
      <c r="O76" s="323"/>
      <c r="P76" s="323"/>
      <c r="Q76" s="323"/>
      <c r="R76" s="323"/>
      <c r="S76" s="323"/>
      <c r="T76" s="323"/>
      <c r="U76" s="323"/>
      <c r="V76" s="323"/>
      <c r="W76" s="323"/>
      <c r="X76" s="323"/>
      <c r="Y76" s="323"/>
      <c r="Z76" s="323"/>
      <c r="AA76" s="323"/>
      <c r="AB76" s="323"/>
      <c r="AC76" s="323"/>
      <c r="AD76" s="325"/>
      <c r="AE76" s="325"/>
      <c r="AF76" s="325"/>
      <c r="AG76" s="325"/>
      <c r="AH76" s="325"/>
      <c r="AI76" s="325"/>
      <c r="AJ76" s="325"/>
      <c r="AK76" s="325"/>
      <c r="AL76" s="325"/>
      <c r="AM76" s="325"/>
      <c r="AN76" s="325"/>
      <c r="AO76" s="325"/>
      <c r="AP76" s="325"/>
      <c r="AQ76" s="325"/>
      <c r="AR76" s="325"/>
      <c r="AS76" s="325"/>
      <c r="AT76" s="325"/>
      <c r="AU76" s="325"/>
      <c r="AV76" s="325"/>
      <c r="AW76" s="325"/>
      <c r="AX76" s="325"/>
      <c r="AY76" s="325"/>
      <c r="AZ76" s="325"/>
      <c r="BA76" s="325"/>
      <c r="BB76" s="325"/>
    </row>
    <row r="77" spans="5:54" x14ac:dyDescent="0.25">
      <c r="E77" s="322"/>
      <c r="F77" s="322"/>
      <c r="G77" s="322"/>
      <c r="H77" s="322"/>
      <c r="I77" s="322"/>
      <c r="J77" s="322"/>
      <c r="K77" s="322"/>
      <c r="L77" s="336"/>
      <c r="M77" s="323"/>
      <c r="N77" s="323"/>
      <c r="O77" s="323"/>
      <c r="P77" s="323"/>
      <c r="Q77" s="323"/>
      <c r="R77" s="323"/>
      <c r="S77" s="323"/>
      <c r="T77" s="323"/>
      <c r="U77" s="323"/>
      <c r="V77" s="323"/>
      <c r="W77" s="323"/>
      <c r="X77" s="323"/>
      <c r="Y77" s="323"/>
      <c r="Z77" s="323"/>
      <c r="AA77" s="323"/>
      <c r="AB77" s="323"/>
      <c r="AC77" s="323"/>
      <c r="AD77" s="325"/>
      <c r="AE77" s="325"/>
      <c r="AF77" s="325"/>
      <c r="AG77" s="325"/>
      <c r="AH77" s="325"/>
      <c r="AI77" s="325"/>
      <c r="AJ77" s="325"/>
      <c r="AK77" s="325"/>
      <c r="AL77" s="325"/>
      <c r="AM77" s="325"/>
      <c r="AN77" s="325"/>
      <c r="AO77" s="325"/>
      <c r="AP77" s="325"/>
      <c r="AQ77" s="325"/>
      <c r="AR77" s="325"/>
      <c r="AS77" s="325"/>
      <c r="AT77" s="325"/>
      <c r="AU77" s="325"/>
      <c r="AV77" s="325"/>
      <c r="AW77" s="325"/>
      <c r="AX77" s="325"/>
      <c r="AY77" s="325"/>
      <c r="AZ77" s="325"/>
      <c r="BA77" s="325"/>
      <c r="BB77" s="325"/>
    </row>
    <row r="78" spans="5:54" x14ac:dyDescent="0.25">
      <c r="E78" s="322"/>
      <c r="F78" s="322"/>
      <c r="G78" s="322"/>
      <c r="H78" s="322"/>
      <c r="I78" s="322"/>
      <c r="J78" s="322"/>
      <c r="K78" s="322"/>
      <c r="L78" s="336"/>
      <c r="M78" s="323"/>
      <c r="N78" s="323"/>
      <c r="O78" s="323"/>
      <c r="P78" s="323"/>
      <c r="Q78" s="323"/>
      <c r="R78" s="323"/>
      <c r="S78" s="323"/>
      <c r="T78" s="323"/>
      <c r="U78" s="323"/>
      <c r="V78" s="323"/>
      <c r="W78" s="323"/>
      <c r="X78" s="323"/>
      <c r="Y78" s="323"/>
      <c r="Z78" s="323"/>
      <c r="AA78" s="323"/>
      <c r="AB78" s="323"/>
      <c r="AC78" s="323"/>
      <c r="AD78" s="325"/>
      <c r="AE78" s="325"/>
      <c r="AF78" s="325"/>
      <c r="AG78" s="325"/>
      <c r="AH78" s="325"/>
      <c r="AI78" s="325"/>
      <c r="AJ78" s="325"/>
      <c r="AK78" s="325"/>
      <c r="AL78" s="325"/>
      <c r="AM78" s="325"/>
      <c r="AN78" s="325"/>
      <c r="AO78" s="325"/>
      <c r="AP78" s="325"/>
      <c r="AQ78" s="325"/>
      <c r="AR78" s="325"/>
      <c r="AS78" s="325"/>
      <c r="AT78" s="325"/>
      <c r="AU78" s="325"/>
      <c r="AV78" s="325"/>
      <c r="AW78" s="325"/>
      <c r="AX78" s="325"/>
      <c r="AY78" s="325"/>
      <c r="AZ78" s="325"/>
      <c r="BA78" s="325"/>
      <c r="BB78" s="325"/>
    </row>
    <row r="79" spans="5:54" x14ac:dyDescent="0.25">
      <c r="E79" s="322"/>
      <c r="F79" s="322"/>
      <c r="G79" s="322"/>
      <c r="H79" s="322"/>
      <c r="I79" s="322"/>
      <c r="J79" s="322"/>
      <c r="K79" s="322"/>
      <c r="L79" s="336"/>
      <c r="M79" s="323"/>
      <c r="N79" s="323"/>
      <c r="O79" s="323"/>
      <c r="P79" s="323"/>
      <c r="Q79" s="323"/>
      <c r="R79" s="323"/>
      <c r="S79" s="323"/>
      <c r="T79" s="323"/>
      <c r="U79" s="323"/>
      <c r="V79" s="323"/>
      <c r="W79" s="323"/>
      <c r="X79" s="323"/>
      <c r="Y79" s="323"/>
      <c r="Z79" s="323"/>
      <c r="AA79" s="323"/>
      <c r="AB79" s="323"/>
      <c r="AC79" s="323"/>
      <c r="AD79" s="325"/>
      <c r="AE79" s="325"/>
      <c r="AF79" s="325"/>
      <c r="AG79" s="325"/>
      <c r="AH79" s="325"/>
      <c r="AI79" s="325"/>
      <c r="AJ79" s="325"/>
      <c r="AK79" s="325"/>
      <c r="AL79" s="325"/>
      <c r="AM79" s="325"/>
      <c r="AN79" s="325"/>
      <c r="AO79" s="325"/>
      <c r="AP79" s="325"/>
      <c r="AQ79" s="325"/>
      <c r="AR79" s="325"/>
      <c r="AS79" s="325"/>
      <c r="AT79" s="325"/>
      <c r="AU79" s="325"/>
      <c r="AV79" s="325"/>
      <c r="AW79" s="325"/>
      <c r="AX79" s="325"/>
      <c r="AY79" s="325"/>
      <c r="AZ79" s="325"/>
      <c r="BA79" s="325"/>
      <c r="BB79" s="325"/>
    </row>
    <row r="80" spans="5:54" x14ac:dyDescent="0.25">
      <c r="E80" s="322"/>
      <c r="F80" s="322"/>
      <c r="G80" s="322"/>
      <c r="H80" s="322"/>
      <c r="I80" s="322"/>
      <c r="J80" s="322"/>
      <c r="K80" s="322"/>
      <c r="L80" s="336"/>
      <c r="M80" s="323"/>
      <c r="N80" s="323"/>
      <c r="O80" s="323"/>
      <c r="P80" s="323"/>
      <c r="Q80" s="323"/>
      <c r="R80" s="323"/>
      <c r="S80" s="323"/>
      <c r="T80" s="323"/>
      <c r="U80" s="323"/>
      <c r="V80" s="323"/>
      <c r="W80" s="323"/>
      <c r="X80" s="323"/>
      <c r="Y80" s="323"/>
      <c r="Z80" s="323"/>
      <c r="AA80" s="323"/>
      <c r="AB80" s="323"/>
      <c r="AC80" s="323"/>
      <c r="AD80" s="325"/>
      <c r="AE80" s="325"/>
      <c r="AF80" s="325"/>
      <c r="AG80" s="325"/>
      <c r="AH80" s="325"/>
      <c r="AI80" s="325"/>
      <c r="AJ80" s="325"/>
      <c r="AK80" s="325"/>
      <c r="AL80" s="325"/>
      <c r="AM80" s="325"/>
      <c r="AN80" s="325"/>
      <c r="AO80" s="325"/>
      <c r="AP80" s="325"/>
      <c r="AQ80" s="325"/>
      <c r="AR80" s="325"/>
      <c r="AS80" s="325"/>
      <c r="AT80" s="325"/>
      <c r="AU80" s="325"/>
      <c r="AV80" s="325"/>
      <c r="AW80" s="325"/>
      <c r="AX80" s="325"/>
      <c r="AY80" s="325"/>
      <c r="AZ80" s="325"/>
      <c r="BA80" s="325"/>
      <c r="BB80" s="325"/>
    </row>
    <row r="81" spans="5:54" x14ac:dyDescent="0.25">
      <c r="E81" s="322"/>
      <c r="F81" s="322"/>
      <c r="G81" s="322"/>
      <c r="H81" s="322"/>
      <c r="I81" s="322"/>
      <c r="J81" s="322"/>
      <c r="K81" s="322"/>
      <c r="L81" s="336"/>
      <c r="M81" s="323"/>
      <c r="N81" s="323"/>
      <c r="O81" s="323"/>
      <c r="P81" s="323"/>
      <c r="Q81" s="323"/>
      <c r="R81" s="323"/>
      <c r="S81" s="323"/>
      <c r="T81" s="323"/>
      <c r="U81" s="323"/>
      <c r="V81" s="323"/>
      <c r="W81" s="323"/>
      <c r="X81" s="323"/>
      <c r="Y81" s="323"/>
      <c r="Z81" s="323"/>
      <c r="AA81" s="323"/>
      <c r="AB81" s="323"/>
      <c r="AC81" s="323"/>
      <c r="AD81" s="325"/>
      <c r="AE81" s="325"/>
      <c r="AF81" s="325"/>
      <c r="AG81" s="325"/>
      <c r="AH81" s="325"/>
      <c r="AI81" s="325"/>
      <c r="AJ81" s="325"/>
      <c r="AK81" s="325"/>
      <c r="AL81" s="325"/>
      <c r="AM81" s="325"/>
      <c r="AN81" s="325"/>
      <c r="AO81" s="325"/>
      <c r="AP81" s="325"/>
      <c r="AQ81" s="325"/>
      <c r="AR81" s="325"/>
      <c r="AS81" s="325"/>
      <c r="AT81" s="325"/>
      <c r="AU81" s="325"/>
      <c r="AV81" s="325"/>
      <c r="AW81" s="325"/>
      <c r="AX81" s="325"/>
      <c r="AY81" s="325"/>
      <c r="AZ81" s="325"/>
      <c r="BA81" s="325"/>
      <c r="BB81" s="325"/>
    </row>
    <row r="82" spans="5:54" x14ac:dyDescent="0.25">
      <c r="E82" s="322"/>
      <c r="F82" s="322"/>
      <c r="G82" s="322"/>
      <c r="H82" s="322"/>
      <c r="I82" s="322"/>
      <c r="J82" s="322"/>
      <c r="K82" s="322"/>
      <c r="L82" s="336"/>
      <c r="M82" s="323"/>
      <c r="N82" s="323"/>
      <c r="O82" s="323"/>
      <c r="P82" s="323"/>
      <c r="Q82" s="323"/>
      <c r="R82" s="323"/>
      <c r="S82" s="323"/>
      <c r="T82" s="323"/>
      <c r="U82" s="323"/>
      <c r="V82" s="323"/>
      <c r="W82" s="323"/>
      <c r="X82" s="323"/>
      <c r="Y82" s="323"/>
      <c r="Z82" s="323"/>
      <c r="AA82" s="323"/>
      <c r="AB82" s="323"/>
      <c r="AC82" s="323"/>
      <c r="AD82" s="325"/>
      <c r="AE82" s="325"/>
      <c r="AF82" s="325"/>
      <c r="AG82" s="325"/>
      <c r="AH82" s="325"/>
      <c r="AI82" s="325"/>
      <c r="AJ82" s="325"/>
      <c r="AK82" s="325"/>
      <c r="AL82" s="325"/>
      <c r="AM82" s="325"/>
      <c r="AN82" s="325"/>
      <c r="AO82" s="325"/>
      <c r="AP82" s="325"/>
      <c r="AQ82" s="325"/>
      <c r="AR82" s="325"/>
      <c r="AS82" s="325"/>
      <c r="AT82" s="325"/>
      <c r="AU82" s="325"/>
      <c r="AV82" s="325"/>
      <c r="AW82" s="325"/>
      <c r="AX82" s="325"/>
      <c r="AY82" s="325"/>
      <c r="AZ82" s="325"/>
      <c r="BA82" s="325"/>
      <c r="BB82" s="325"/>
    </row>
    <row r="83" spans="5:54" x14ac:dyDescent="0.25">
      <c r="E83" s="322"/>
      <c r="F83" s="322"/>
      <c r="G83" s="322"/>
      <c r="H83" s="322"/>
      <c r="I83" s="322"/>
      <c r="J83" s="322"/>
      <c r="K83" s="322"/>
      <c r="L83" s="336"/>
      <c r="M83" s="323"/>
      <c r="N83" s="323"/>
      <c r="O83" s="323"/>
      <c r="P83" s="323"/>
      <c r="Q83" s="323"/>
      <c r="R83" s="323"/>
      <c r="S83" s="323"/>
      <c r="T83" s="323"/>
      <c r="U83" s="323"/>
      <c r="V83" s="323"/>
      <c r="W83" s="323"/>
      <c r="X83" s="323"/>
      <c r="Y83" s="323"/>
      <c r="Z83" s="323"/>
      <c r="AA83" s="323"/>
      <c r="AB83" s="323"/>
      <c r="AC83" s="323"/>
      <c r="AD83" s="325"/>
      <c r="AE83" s="325"/>
      <c r="AF83" s="325"/>
      <c r="AG83" s="325"/>
      <c r="AH83" s="325"/>
      <c r="AI83" s="325"/>
      <c r="AJ83" s="325"/>
      <c r="AK83" s="325"/>
      <c r="AL83" s="325"/>
      <c r="AM83" s="325"/>
      <c r="AN83" s="325"/>
      <c r="AO83" s="325"/>
      <c r="AP83" s="325"/>
      <c r="AQ83" s="325"/>
      <c r="AR83" s="325"/>
      <c r="AS83" s="325"/>
      <c r="AT83" s="325"/>
      <c r="AU83" s="325"/>
      <c r="AV83" s="325"/>
      <c r="AW83" s="325"/>
      <c r="AX83" s="325"/>
      <c r="AY83" s="325"/>
      <c r="AZ83" s="325"/>
      <c r="BA83" s="325"/>
      <c r="BB83" s="325"/>
    </row>
    <row r="84" spans="5:54" x14ac:dyDescent="0.25">
      <c r="E84" s="322"/>
      <c r="F84" s="322"/>
      <c r="G84" s="322"/>
      <c r="H84" s="322"/>
      <c r="I84" s="322"/>
      <c r="J84" s="322"/>
      <c r="K84" s="322"/>
      <c r="L84" s="336"/>
      <c r="M84" s="323"/>
      <c r="N84" s="323"/>
      <c r="O84" s="323"/>
      <c r="P84" s="323"/>
      <c r="Q84" s="323"/>
      <c r="R84" s="323"/>
      <c r="S84" s="323"/>
      <c r="T84" s="323"/>
      <c r="U84" s="323"/>
      <c r="V84" s="323"/>
      <c r="W84" s="323"/>
      <c r="X84" s="323"/>
      <c r="Y84" s="323"/>
      <c r="Z84" s="323"/>
      <c r="AA84" s="323"/>
      <c r="AB84" s="323"/>
      <c r="AC84" s="323"/>
      <c r="AD84" s="325"/>
      <c r="AE84" s="325"/>
      <c r="AF84" s="325"/>
      <c r="AG84" s="325"/>
      <c r="AH84" s="325"/>
      <c r="AI84" s="325"/>
      <c r="AJ84" s="325"/>
      <c r="AK84" s="325"/>
      <c r="AL84" s="325"/>
      <c r="AM84" s="325"/>
      <c r="AN84" s="325"/>
      <c r="AO84" s="325"/>
      <c r="AP84" s="325"/>
      <c r="AQ84" s="325"/>
      <c r="AR84" s="325"/>
      <c r="AS84" s="325"/>
      <c r="AT84" s="325"/>
      <c r="AU84" s="325"/>
      <c r="AV84" s="325"/>
      <c r="AW84" s="325"/>
      <c r="AX84" s="325"/>
      <c r="AY84" s="325"/>
      <c r="AZ84" s="325"/>
      <c r="BA84" s="325"/>
      <c r="BB84" s="325"/>
    </row>
    <row r="85" spans="5:54" x14ac:dyDescent="0.25">
      <c r="E85" s="322"/>
      <c r="F85" s="322"/>
      <c r="G85" s="322"/>
      <c r="H85" s="322"/>
      <c r="I85" s="322"/>
      <c r="J85" s="322"/>
      <c r="K85" s="322"/>
      <c r="L85" s="336"/>
      <c r="M85" s="323"/>
      <c r="N85" s="323"/>
      <c r="O85" s="323"/>
      <c r="P85" s="323"/>
      <c r="Q85" s="323"/>
      <c r="R85" s="323"/>
      <c r="S85" s="323"/>
      <c r="T85" s="323"/>
      <c r="U85" s="323"/>
      <c r="V85" s="323"/>
      <c r="W85" s="323"/>
      <c r="X85" s="323"/>
      <c r="Y85" s="323"/>
      <c r="Z85" s="323"/>
      <c r="AA85" s="323"/>
      <c r="AB85" s="323"/>
      <c r="AC85" s="323"/>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325"/>
      <c r="BB85" s="325"/>
    </row>
  </sheetData>
  <sheetProtection formatCells="0" formatColumns="0" formatRows="0" insertColumns="0" insertRows="0" insertHyperlinks="0" deleteColumns="0" deleteRows="0" sort="0" autoFilter="0" pivotTables="0"/>
  <mergeCells count="15">
    <mergeCell ref="B51:D51"/>
    <mergeCell ref="DQ2:EB2"/>
    <mergeCell ref="E3:L3"/>
    <mergeCell ref="M3:AC3"/>
    <mergeCell ref="AD3:BB3"/>
    <mergeCell ref="BC3:CC3"/>
    <mergeCell ref="CD3:DB3"/>
    <mergeCell ref="DC3:DP3"/>
    <mergeCell ref="DQ3:EB3"/>
    <mergeCell ref="E2:L2"/>
    <mergeCell ref="M2:AC2"/>
    <mergeCell ref="AD2:BB2"/>
    <mergeCell ref="BC2:CC2"/>
    <mergeCell ref="CD2:DB2"/>
    <mergeCell ref="DC2:DP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A2BAF-55C2-46BA-8C7E-EDB06DE985AD}">
  <dimension ref="A1:CR163"/>
  <sheetViews>
    <sheetView showGridLines="0" topLeftCell="D1" zoomScale="90" zoomScaleNormal="90" workbookViewId="0">
      <pane ySplit="2" topLeftCell="A3" activePane="bottomLeft" state="frozen"/>
      <selection pane="bottomLeft" activeCell="D2" sqref="D2"/>
    </sheetView>
  </sheetViews>
  <sheetFormatPr baseColWidth="10" defaultRowHeight="12.75" x14ac:dyDescent="0.2"/>
  <cols>
    <col min="1" max="2" width="8.7109375" style="8" bestFit="1" customWidth="1"/>
    <col min="3" max="3" width="12.7109375" style="8" bestFit="1" customWidth="1"/>
    <col min="4" max="4" width="19.85546875" style="8" customWidth="1"/>
    <col min="5" max="5" width="9.28515625" style="8" customWidth="1"/>
    <col min="6" max="6" width="5.7109375" style="34" customWidth="1"/>
    <col min="7" max="7" width="10.42578125" style="8" bestFit="1" customWidth="1"/>
    <col min="8" max="8" width="10.7109375" style="8" bestFit="1" customWidth="1"/>
    <col min="9" max="9" width="5.7109375" style="34" customWidth="1"/>
    <col min="10" max="11" width="5.7109375" style="8" customWidth="1"/>
    <col min="12" max="12" width="18.42578125" style="35" bestFit="1" customWidth="1"/>
    <col min="13" max="13" width="17" style="35" bestFit="1" customWidth="1"/>
    <col min="14" max="14" width="14.85546875" style="35" bestFit="1" customWidth="1"/>
    <col min="15" max="16" width="7.85546875" style="38" customWidth="1"/>
    <col min="17" max="17" width="88.5703125" style="36" customWidth="1"/>
    <col min="18" max="52" width="5.7109375" style="8" customWidth="1"/>
    <col min="53" max="53" width="5.85546875" style="8" customWidth="1"/>
    <col min="54" max="54" width="6.7109375" style="8" customWidth="1"/>
    <col min="55" max="55" width="12.140625" style="8"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5.710937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5"/>
      <c r="BB1" s="48"/>
      <c r="BC1" s="48"/>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147" customHeight="1" x14ac:dyDescent="0.25">
      <c r="A2" s="87" t="s">
        <v>220</v>
      </c>
      <c r="B2" s="88" t="s">
        <v>19</v>
      </c>
      <c r="C2" s="89" t="s">
        <v>20</v>
      </c>
      <c r="D2" s="89" t="s">
        <v>21</v>
      </c>
      <c r="E2" s="89" t="s">
        <v>22</v>
      </c>
      <c r="F2" s="89" t="s">
        <v>221</v>
      </c>
      <c r="G2" s="89" t="s">
        <v>23</v>
      </c>
      <c r="H2" s="90" t="s">
        <v>24</v>
      </c>
      <c r="I2" s="89" t="s">
        <v>25</v>
      </c>
      <c r="J2" s="89" t="s">
        <v>26</v>
      </c>
      <c r="K2" s="89" t="s">
        <v>27</v>
      </c>
      <c r="L2" s="91" t="s">
        <v>39</v>
      </c>
      <c r="M2" s="91" t="s">
        <v>29</v>
      </c>
      <c r="N2" s="91" t="s">
        <v>30</v>
      </c>
      <c r="O2" s="92" t="s">
        <v>32</v>
      </c>
      <c r="P2" s="92" t="s">
        <v>33</v>
      </c>
      <c r="Q2" s="93" t="s">
        <v>34</v>
      </c>
      <c r="R2" s="94" t="s">
        <v>35</v>
      </c>
      <c r="S2" s="94" t="s">
        <v>36</v>
      </c>
      <c r="T2" s="94" t="s">
        <v>37</v>
      </c>
      <c r="U2" s="94" t="s">
        <v>38</v>
      </c>
      <c r="V2" s="94" t="s">
        <v>585</v>
      </c>
      <c r="W2" s="94" t="s">
        <v>40</v>
      </c>
      <c r="X2" s="94" t="s">
        <v>41</v>
      </c>
      <c r="Y2" s="94" t="s">
        <v>42</v>
      </c>
      <c r="Z2" s="94" t="s">
        <v>43</v>
      </c>
      <c r="AA2" s="94" t="s">
        <v>44</v>
      </c>
      <c r="AB2" s="94" t="s">
        <v>45</v>
      </c>
      <c r="AC2" s="92" t="s">
        <v>46</v>
      </c>
      <c r="AD2" s="92" t="s">
        <v>47</v>
      </c>
      <c r="AE2" s="92" t="s">
        <v>48</v>
      </c>
      <c r="AF2" s="92" t="s">
        <v>49</v>
      </c>
      <c r="AG2" s="92" t="s">
        <v>50</v>
      </c>
      <c r="AH2" s="92" t="s">
        <v>51</v>
      </c>
      <c r="AI2" s="95" t="s">
        <v>52</v>
      </c>
      <c r="AJ2" s="95" t="s">
        <v>53</v>
      </c>
      <c r="AK2" s="94" t="s">
        <v>586</v>
      </c>
      <c r="AL2" s="94" t="s">
        <v>587</v>
      </c>
      <c r="AM2" s="92" t="s">
        <v>54</v>
      </c>
      <c r="AN2" s="92" t="s">
        <v>55</v>
      </c>
      <c r="AO2" s="92" t="s">
        <v>56</v>
      </c>
      <c r="AP2" s="92" t="s">
        <v>57</v>
      </c>
      <c r="AQ2" s="92" t="s">
        <v>222</v>
      </c>
      <c r="AR2" s="92" t="s">
        <v>58</v>
      </c>
      <c r="AS2" s="92" t="s">
        <v>3</v>
      </c>
      <c r="AT2" s="92" t="s">
        <v>59</v>
      </c>
      <c r="AU2" s="92" t="s">
        <v>60</v>
      </c>
      <c r="AV2" s="92" t="s">
        <v>61</v>
      </c>
      <c r="AW2" s="96" t="s">
        <v>62</v>
      </c>
      <c r="AX2" s="96" t="s">
        <v>63</v>
      </c>
      <c r="AY2" s="96" t="s">
        <v>588</v>
      </c>
      <c r="AZ2" s="92" t="s">
        <v>64</v>
      </c>
      <c r="BA2" s="92" t="s">
        <v>65</v>
      </c>
      <c r="BB2" s="92" t="s">
        <v>66</v>
      </c>
      <c r="BC2" s="92" t="s">
        <v>67</v>
      </c>
      <c r="BD2" s="89" t="s">
        <v>589</v>
      </c>
      <c r="BE2" s="90" t="s">
        <v>68</v>
      </c>
      <c r="BF2" s="90" t="s">
        <v>69</v>
      </c>
      <c r="BG2" s="89" t="s">
        <v>70</v>
      </c>
      <c r="BH2" s="89" t="s">
        <v>71</v>
      </c>
      <c r="BI2" s="89" t="s">
        <v>72</v>
      </c>
      <c r="BJ2" s="89" t="s">
        <v>73</v>
      </c>
      <c r="BK2" s="89" t="s">
        <v>74</v>
      </c>
      <c r="BL2" s="89" t="s">
        <v>75</v>
      </c>
      <c r="BM2" s="89" t="s">
        <v>76</v>
      </c>
      <c r="BN2" s="89" t="s">
        <v>77</v>
      </c>
      <c r="BO2" s="89" t="s">
        <v>78</v>
      </c>
      <c r="BP2" s="89" t="s">
        <v>79</v>
      </c>
      <c r="BQ2" s="89" t="s">
        <v>80</v>
      </c>
      <c r="BR2" s="89" t="s">
        <v>81</v>
      </c>
      <c r="BS2" s="89" t="s">
        <v>82</v>
      </c>
      <c r="BT2" s="89" t="s">
        <v>83</v>
      </c>
      <c r="BU2" s="89" t="s">
        <v>84</v>
      </c>
      <c r="BV2" s="89" t="s">
        <v>85</v>
      </c>
      <c r="BW2" s="89" t="s">
        <v>86</v>
      </c>
      <c r="BX2" s="89" t="s">
        <v>87</v>
      </c>
      <c r="BY2" s="89" t="s">
        <v>88</v>
      </c>
      <c r="BZ2" s="89" t="s">
        <v>89</v>
      </c>
      <c r="CA2" s="89" t="s">
        <v>90</v>
      </c>
      <c r="CB2" s="89" t="s">
        <v>91</v>
      </c>
      <c r="CC2" s="89" t="s">
        <v>92</v>
      </c>
      <c r="CD2" s="89" t="s">
        <v>93</v>
      </c>
      <c r="CE2" s="89" t="s">
        <v>94</v>
      </c>
      <c r="CF2" s="89" t="s">
        <v>95</v>
      </c>
      <c r="CG2" s="89" t="s">
        <v>96</v>
      </c>
      <c r="CH2" s="89" t="s">
        <v>97</v>
      </c>
      <c r="CI2" s="89" t="s">
        <v>98</v>
      </c>
      <c r="CJ2" s="89" t="s">
        <v>99</v>
      </c>
      <c r="CK2" s="89" t="s">
        <v>100</v>
      </c>
      <c r="CL2" s="89" t="s">
        <v>101</v>
      </c>
      <c r="CM2" s="89" t="s">
        <v>102</v>
      </c>
      <c r="CN2" s="89" t="s">
        <v>103</v>
      </c>
      <c r="CO2" s="89" t="s">
        <v>104</v>
      </c>
      <c r="CP2" s="89" t="s">
        <v>105</v>
      </c>
      <c r="CQ2" s="89" t="s">
        <v>106</v>
      </c>
      <c r="CR2" s="97" t="s">
        <v>107</v>
      </c>
    </row>
    <row r="3" spans="1:96" ht="38.25" x14ac:dyDescent="0.2">
      <c r="A3" s="85">
        <v>12</v>
      </c>
      <c r="B3" s="15">
        <v>0</v>
      </c>
      <c r="C3" s="16" t="s">
        <v>133</v>
      </c>
      <c r="D3" s="17" t="s">
        <v>223</v>
      </c>
      <c r="E3" s="17" t="s">
        <v>134</v>
      </c>
      <c r="F3" s="18">
        <v>0</v>
      </c>
      <c r="G3" s="19">
        <v>42208</v>
      </c>
      <c r="H3" s="11">
        <v>10927</v>
      </c>
      <c r="I3" s="12">
        <v>354</v>
      </c>
      <c r="J3" s="9" t="s">
        <v>224</v>
      </c>
      <c r="K3" s="9">
        <v>5</v>
      </c>
      <c r="L3" s="13">
        <v>3200531909579</v>
      </c>
      <c r="M3" s="20"/>
      <c r="N3" s="20"/>
      <c r="O3" s="21">
        <v>10800</v>
      </c>
      <c r="P3" s="21"/>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t="s">
        <v>108</v>
      </c>
      <c r="BB3" s="24">
        <v>0</v>
      </c>
      <c r="BC3" s="7" t="s">
        <v>136</v>
      </c>
      <c r="BD3" s="25">
        <v>0</v>
      </c>
      <c r="BE3" s="42">
        <v>42208</v>
      </c>
      <c r="BF3" s="26">
        <v>51172</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86">
        <v>0</v>
      </c>
    </row>
    <row r="4" spans="1:96" ht="51" x14ac:dyDescent="0.2">
      <c r="A4" s="85">
        <v>12</v>
      </c>
      <c r="B4" s="15">
        <f>+B3+1</f>
        <v>1</v>
      </c>
      <c r="C4" s="16" t="s">
        <v>133</v>
      </c>
      <c r="D4" s="17" t="s">
        <v>223</v>
      </c>
      <c r="E4" s="25" t="s">
        <v>109</v>
      </c>
      <c r="F4" s="18">
        <v>1</v>
      </c>
      <c r="G4" s="19">
        <v>42230</v>
      </c>
      <c r="H4" s="27">
        <v>10927</v>
      </c>
      <c r="I4" s="12">
        <v>354</v>
      </c>
      <c r="J4" s="10" t="s">
        <v>224</v>
      </c>
      <c r="K4" s="10">
        <v>5</v>
      </c>
      <c r="L4" s="13">
        <v>3200531909579</v>
      </c>
      <c r="M4" s="20">
        <v>0</v>
      </c>
      <c r="N4" s="20">
        <v>0</v>
      </c>
      <c r="O4" s="21"/>
      <c r="P4" s="21"/>
      <c r="Q4" s="22" t="s">
        <v>110</v>
      </c>
      <c r="R4" s="21">
        <v>1</v>
      </c>
      <c r="S4" s="23">
        <v>1</v>
      </c>
      <c r="T4" s="23">
        <v>0</v>
      </c>
      <c r="U4" s="7">
        <v>0</v>
      </c>
      <c r="V4" s="7">
        <v>0</v>
      </c>
      <c r="W4" s="7">
        <v>0</v>
      </c>
      <c r="X4" s="7">
        <v>1</v>
      </c>
      <c r="Y4" s="7">
        <v>0</v>
      </c>
      <c r="Z4" s="7">
        <v>0</v>
      </c>
      <c r="AA4" s="7">
        <v>0</v>
      </c>
      <c r="AB4" s="7">
        <v>0</v>
      </c>
      <c r="AC4" s="7">
        <v>1</v>
      </c>
      <c r="AD4" s="7">
        <v>0</v>
      </c>
      <c r="AE4" s="7">
        <v>0</v>
      </c>
      <c r="AF4" s="7">
        <v>0</v>
      </c>
      <c r="AG4" s="7">
        <v>0</v>
      </c>
      <c r="AH4" s="7">
        <v>0</v>
      </c>
      <c r="AI4" s="7">
        <v>0</v>
      </c>
      <c r="AJ4" s="7">
        <v>0</v>
      </c>
      <c r="AK4" s="7">
        <v>1</v>
      </c>
      <c r="AL4" s="7">
        <v>0</v>
      </c>
      <c r="AM4" s="7">
        <v>1</v>
      </c>
      <c r="AN4" s="7">
        <v>1</v>
      </c>
      <c r="AO4" s="7">
        <v>0</v>
      </c>
      <c r="AP4" s="7">
        <v>0</v>
      </c>
      <c r="AQ4" s="7">
        <v>0</v>
      </c>
      <c r="AR4" s="7">
        <v>0</v>
      </c>
      <c r="AS4" s="7">
        <v>0</v>
      </c>
      <c r="AT4" s="7">
        <v>0</v>
      </c>
      <c r="AU4" s="7">
        <v>0</v>
      </c>
      <c r="AV4" s="7">
        <v>0</v>
      </c>
      <c r="AW4" s="7">
        <v>0</v>
      </c>
      <c r="AX4" s="7">
        <v>0</v>
      </c>
      <c r="AY4" s="7">
        <v>0</v>
      </c>
      <c r="AZ4" s="7">
        <v>0</v>
      </c>
      <c r="BA4" s="7" t="s">
        <v>108</v>
      </c>
      <c r="BB4" s="24" t="s">
        <v>135</v>
      </c>
      <c r="BC4" s="7" t="s">
        <v>136</v>
      </c>
      <c r="BD4" s="25" t="s">
        <v>109</v>
      </c>
      <c r="BE4" s="42">
        <v>42230</v>
      </c>
      <c r="BF4" s="26"/>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86">
        <v>0</v>
      </c>
    </row>
    <row r="5" spans="1:96" ht="89.25" x14ac:dyDescent="0.2">
      <c r="A5" s="85">
        <v>12</v>
      </c>
      <c r="B5" s="15">
        <f t="shared" ref="B5:B67" si="0">+B4+1</f>
        <v>2</v>
      </c>
      <c r="C5" s="16" t="s">
        <v>133</v>
      </c>
      <c r="D5" s="17" t="s">
        <v>223</v>
      </c>
      <c r="E5" s="25" t="s">
        <v>109</v>
      </c>
      <c r="F5" s="18">
        <v>2</v>
      </c>
      <c r="G5" s="19">
        <v>42940</v>
      </c>
      <c r="H5" s="27">
        <v>10927</v>
      </c>
      <c r="I5" s="12">
        <v>354</v>
      </c>
      <c r="J5" s="10" t="s">
        <v>224</v>
      </c>
      <c r="K5" s="10">
        <v>5</v>
      </c>
      <c r="L5" s="13">
        <v>3200531909579</v>
      </c>
      <c r="M5" s="20">
        <v>0</v>
      </c>
      <c r="N5" s="20">
        <v>0</v>
      </c>
      <c r="O5" s="21"/>
      <c r="P5" s="21"/>
      <c r="Q5" s="22" t="s">
        <v>112</v>
      </c>
      <c r="R5" s="23">
        <v>1</v>
      </c>
      <c r="S5" s="23">
        <v>1</v>
      </c>
      <c r="T5" s="23">
        <v>0</v>
      </c>
      <c r="U5" s="7">
        <v>0</v>
      </c>
      <c r="V5" s="7">
        <v>0</v>
      </c>
      <c r="W5" s="7">
        <v>1</v>
      </c>
      <c r="X5" s="7">
        <v>0</v>
      </c>
      <c r="Y5" s="7">
        <v>0</v>
      </c>
      <c r="Z5" s="7">
        <v>0</v>
      </c>
      <c r="AA5" s="7">
        <v>0</v>
      </c>
      <c r="AB5" s="7">
        <v>0</v>
      </c>
      <c r="AC5" s="7">
        <v>1</v>
      </c>
      <c r="AD5" s="7">
        <v>0</v>
      </c>
      <c r="AE5" s="7">
        <v>1</v>
      </c>
      <c r="AF5" s="7">
        <v>0</v>
      </c>
      <c r="AG5" s="7">
        <v>0</v>
      </c>
      <c r="AH5" s="7">
        <v>0</v>
      </c>
      <c r="AI5" s="7">
        <v>0</v>
      </c>
      <c r="AJ5" s="7">
        <v>0</v>
      </c>
      <c r="AK5" s="7">
        <v>1</v>
      </c>
      <c r="AL5" s="7">
        <v>0</v>
      </c>
      <c r="AM5" s="7">
        <v>0</v>
      </c>
      <c r="AN5" s="7">
        <v>0</v>
      </c>
      <c r="AO5" s="7">
        <v>0</v>
      </c>
      <c r="AP5" s="7">
        <v>0</v>
      </c>
      <c r="AQ5" s="7">
        <v>0</v>
      </c>
      <c r="AR5" s="7">
        <v>0</v>
      </c>
      <c r="AS5" s="7">
        <v>0</v>
      </c>
      <c r="AT5" s="7">
        <v>0</v>
      </c>
      <c r="AU5" s="7">
        <v>0</v>
      </c>
      <c r="AV5" s="7">
        <v>0</v>
      </c>
      <c r="AW5" s="7">
        <v>0</v>
      </c>
      <c r="AX5" s="7">
        <v>0</v>
      </c>
      <c r="AY5" s="7">
        <v>0</v>
      </c>
      <c r="AZ5" s="7">
        <v>0</v>
      </c>
      <c r="BA5" s="7" t="s">
        <v>108</v>
      </c>
      <c r="BB5" s="24" t="s">
        <v>115</v>
      </c>
      <c r="BC5" s="7" t="s">
        <v>136</v>
      </c>
      <c r="BD5" s="25" t="s">
        <v>109</v>
      </c>
      <c r="BE5" s="42">
        <v>42940</v>
      </c>
      <c r="BF5" s="26"/>
      <c r="BG5" s="23">
        <v>0</v>
      </c>
      <c r="BH5" s="23">
        <v>0</v>
      </c>
      <c r="BI5" s="23">
        <v>0</v>
      </c>
      <c r="BJ5" s="23">
        <v>0</v>
      </c>
      <c r="BK5" s="23">
        <v>0</v>
      </c>
      <c r="BL5" s="23">
        <v>0</v>
      </c>
      <c r="BM5" s="23">
        <v>1</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86">
        <v>0</v>
      </c>
    </row>
    <row r="6" spans="1:96" ht="38.25" x14ac:dyDescent="0.2">
      <c r="A6" s="85">
        <v>12</v>
      </c>
      <c r="B6" s="15">
        <f t="shared" si="0"/>
        <v>3</v>
      </c>
      <c r="C6" s="16" t="s">
        <v>133</v>
      </c>
      <c r="D6" s="17" t="s">
        <v>223</v>
      </c>
      <c r="E6" s="25" t="s">
        <v>109</v>
      </c>
      <c r="F6" s="18">
        <v>3</v>
      </c>
      <c r="G6" s="19">
        <v>42940</v>
      </c>
      <c r="H6" s="27">
        <v>10927</v>
      </c>
      <c r="I6" s="12">
        <v>354</v>
      </c>
      <c r="J6" s="10" t="s">
        <v>224</v>
      </c>
      <c r="K6" s="10">
        <v>5</v>
      </c>
      <c r="L6" s="13">
        <v>3200531909579</v>
      </c>
      <c r="M6" s="20">
        <v>0</v>
      </c>
      <c r="N6" s="20">
        <v>0</v>
      </c>
      <c r="O6" s="21"/>
      <c r="P6" s="21"/>
      <c r="Q6" s="22" t="s">
        <v>113</v>
      </c>
      <c r="R6" s="23">
        <v>0</v>
      </c>
      <c r="S6" s="23">
        <v>0</v>
      </c>
      <c r="T6" s="23">
        <v>0</v>
      </c>
      <c r="U6" s="7">
        <v>0</v>
      </c>
      <c r="V6" s="7">
        <v>0</v>
      </c>
      <c r="W6" s="7">
        <v>0</v>
      </c>
      <c r="X6" s="7">
        <v>1</v>
      </c>
      <c r="Y6" s="7">
        <v>0</v>
      </c>
      <c r="Z6" s="7">
        <v>0</v>
      </c>
      <c r="AA6" s="7">
        <v>1</v>
      </c>
      <c r="AB6" s="7">
        <v>0</v>
      </c>
      <c r="AC6" s="7">
        <v>0</v>
      </c>
      <c r="AD6" s="7">
        <v>0</v>
      </c>
      <c r="AE6" s="7">
        <v>0</v>
      </c>
      <c r="AF6" s="7">
        <v>0</v>
      </c>
      <c r="AG6" s="7">
        <v>1</v>
      </c>
      <c r="AH6" s="7">
        <v>0</v>
      </c>
      <c r="AI6" s="7">
        <v>0</v>
      </c>
      <c r="AJ6" s="7">
        <v>0</v>
      </c>
      <c r="AK6" s="7">
        <v>1</v>
      </c>
      <c r="AL6" s="7">
        <v>0</v>
      </c>
      <c r="AM6" s="7">
        <v>0</v>
      </c>
      <c r="AN6" s="7">
        <v>0</v>
      </c>
      <c r="AO6" s="7">
        <v>0</v>
      </c>
      <c r="AP6" s="7">
        <v>0</v>
      </c>
      <c r="AQ6" s="7">
        <v>0</v>
      </c>
      <c r="AR6" s="7">
        <v>0</v>
      </c>
      <c r="AS6" s="7">
        <v>0</v>
      </c>
      <c r="AT6" s="7">
        <v>0</v>
      </c>
      <c r="AU6" s="7">
        <v>0</v>
      </c>
      <c r="AV6" s="7">
        <v>0</v>
      </c>
      <c r="AW6" s="7">
        <v>0</v>
      </c>
      <c r="AX6" s="7">
        <v>0</v>
      </c>
      <c r="AY6" s="7">
        <v>0</v>
      </c>
      <c r="AZ6" s="7">
        <v>0</v>
      </c>
      <c r="BA6" s="7" t="s">
        <v>108</v>
      </c>
      <c r="BB6" s="24" t="s">
        <v>115</v>
      </c>
      <c r="BC6" s="7" t="s">
        <v>136</v>
      </c>
      <c r="BD6" s="25" t="s">
        <v>109</v>
      </c>
      <c r="BE6" s="42">
        <v>42940</v>
      </c>
      <c r="BF6" s="26"/>
      <c r="BG6" s="23">
        <v>0</v>
      </c>
      <c r="BH6" s="23">
        <v>0</v>
      </c>
      <c r="BI6" s="23">
        <v>1</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86">
        <v>0</v>
      </c>
    </row>
    <row r="7" spans="1:96" ht="38.25" x14ac:dyDescent="0.2">
      <c r="A7" s="85">
        <v>12</v>
      </c>
      <c r="B7" s="15">
        <f t="shared" si="0"/>
        <v>4</v>
      </c>
      <c r="C7" s="16" t="s">
        <v>133</v>
      </c>
      <c r="D7" s="17" t="s">
        <v>223</v>
      </c>
      <c r="E7" s="25" t="s">
        <v>109</v>
      </c>
      <c r="F7" s="18">
        <v>4</v>
      </c>
      <c r="G7" s="19">
        <v>43207</v>
      </c>
      <c r="H7" s="27">
        <v>10927</v>
      </c>
      <c r="I7" s="12">
        <v>354</v>
      </c>
      <c r="J7" s="10" t="s">
        <v>224</v>
      </c>
      <c r="K7" s="10">
        <v>5</v>
      </c>
      <c r="L7" s="13">
        <v>3200531909579</v>
      </c>
      <c r="M7" s="20">
        <v>0</v>
      </c>
      <c r="N7" s="20">
        <v>0</v>
      </c>
      <c r="O7" s="21"/>
      <c r="P7" s="21"/>
      <c r="Q7" s="22" t="s">
        <v>114</v>
      </c>
      <c r="R7" s="23">
        <v>0</v>
      </c>
      <c r="S7" s="23">
        <v>1</v>
      </c>
      <c r="T7" s="23">
        <v>1</v>
      </c>
      <c r="U7" s="7">
        <v>0</v>
      </c>
      <c r="V7" s="7">
        <v>0</v>
      </c>
      <c r="W7" s="7">
        <v>0</v>
      </c>
      <c r="X7" s="7">
        <v>0</v>
      </c>
      <c r="Y7" s="7">
        <v>0</v>
      </c>
      <c r="Z7" s="7">
        <v>0</v>
      </c>
      <c r="AA7" s="7">
        <v>0</v>
      </c>
      <c r="AB7" s="7">
        <v>0</v>
      </c>
      <c r="AC7" s="7">
        <v>0</v>
      </c>
      <c r="AD7" s="7">
        <v>0</v>
      </c>
      <c r="AE7" s="7">
        <v>1</v>
      </c>
      <c r="AF7" s="7">
        <v>0</v>
      </c>
      <c r="AG7" s="7">
        <v>0</v>
      </c>
      <c r="AH7" s="7">
        <v>0</v>
      </c>
      <c r="AI7" s="7">
        <v>0</v>
      </c>
      <c r="AJ7" s="7">
        <v>0</v>
      </c>
      <c r="AK7" s="7">
        <v>1</v>
      </c>
      <c r="AL7" s="7">
        <v>0</v>
      </c>
      <c r="AM7" s="7">
        <v>0</v>
      </c>
      <c r="AN7" s="7">
        <v>0</v>
      </c>
      <c r="AO7" s="7">
        <v>1</v>
      </c>
      <c r="AP7" s="7">
        <v>0</v>
      </c>
      <c r="AQ7" s="7">
        <v>0</v>
      </c>
      <c r="AR7" s="7">
        <v>0</v>
      </c>
      <c r="AS7" s="7">
        <v>0</v>
      </c>
      <c r="AT7" s="7">
        <v>0</v>
      </c>
      <c r="AU7" s="7">
        <v>0</v>
      </c>
      <c r="AV7" s="7">
        <v>0</v>
      </c>
      <c r="AW7" s="7">
        <v>0</v>
      </c>
      <c r="AX7" s="7">
        <v>0</v>
      </c>
      <c r="AY7" s="7">
        <v>0</v>
      </c>
      <c r="AZ7" s="7">
        <v>0</v>
      </c>
      <c r="BA7" s="7" t="s">
        <v>108</v>
      </c>
      <c r="BB7" s="24" t="s">
        <v>115</v>
      </c>
      <c r="BC7" s="7" t="s">
        <v>136</v>
      </c>
      <c r="BD7" s="25" t="s">
        <v>109</v>
      </c>
      <c r="BE7" s="42">
        <v>43207</v>
      </c>
      <c r="BF7" s="26"/>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86">
        <v>0</v>
      </c>
    </row>
    <row r="8" spans="1:96" ht="63.75" x14ac:dyDescent="0.2">
      <c r="A8" s="85">
        <v>12</v>
      </c>
      <c r="B8" s="15">
        <f t="shared" si="0"/>
        <v>5</v>
      </c>
      <c r="C8" s="16" t="s">
        <v>133</v>
      </c>
      <c r="D8" s="17" t="s">
        <v>223</v>
      </c>
      <c r="E8" s="25" t="s">
        <v>109</v>
      </c>
      <c r="F8" s="18">
        <v>5</v>
      </c>
      <c r="G8" s="19" t="s">
        <v>116</v>
      </c>
      <c r="H8" s="27">
        <v>10927</v>
      </c>
      <c r="I8" s="12">
        <v>354</v>
      </c>
      <c r="J8" s="10" t="s">
        <v>224</v>
      </c>
      <c r="K8" s="10">
        <v>5</v>
      </c>
      <c r="L8" s="13">
        <v>3200531909579</v>
      </c>
      <c r="M8" s="20">
        <v>-26117766381</v>
      </c>
      <c r="N8" s="20">
        <v>-171465224</v>
      </c>
      <c r="O8" s="21"/>
      <c r="P8" s="21"/>
      <c r="Q8" s="22" t="s">
        <v>117</v>
      </c>
      <c r="R8" s="23">
        <v>1</v>
      </c>
      <c r="S8" s="23">
        <v>1</v>
      </c>
      <c r="T8" s="23">
        <v>0</v>
      </c>
      <c r="U8" s="7">
        <v>0</v>
      </c>
      <c r="V8" s="7">
        <v>1</v>
      </c>
      <c r="W8" s="7">
        <v>1</v>
      </c>
      <c r="X8" s="7">
        <v>0</v>
      </c>
      <c r="Y8" s="7">
        <v>0</v>
      </c>
      <c r="Z8" s="7">
        <v>0</v>
      </c>
      <c r="AA8" s="7">
        <v>0</v>
      </c>
      <c r="AB8" s="7">
        <v>0</v>
      </c>
      <c r="AC8" s="7">
        <v>1</v>
      </c>
      <c r="AD8" s="7">
        <v>0</v>
      </c>
      <c r="AE8" s="7">
        <v>0</v>
      </c>
      <c r="AF8" s="7">
        <v>0</v>
      </c>
      <c r="AG8" s="7">
        <v>0</v>
      </c>
      <c r="AH8" s="7">
        <v>0</v>
      </c>
      <c r="AI8" s="7">
        <v>1</v>
      </c>
      <c r="AJ8" s="7">
        <v>0</v>
      </c>
      <c r="AK8" s="7">
        <v>1</v>
      </c>
      <c r="AL8" s="7">
        <v>0</v>
      </c>
      <c r="AM8" s="7">
        <v>0</v>
      </c>
      <c r="AN8" s="7">
        <v>0</v>
      </c>
      <c r="AO8" s="7">
        <v>0</v>
      </c>
      <c r="AP8" s="7">
        <v>0</v>
      </c>
      <c r="AQ8" s="7">
        <v>0</v>
      </c>
      <c r="AR8" s="7">
        <v>0</v>
      </c>
      <c r="AS8" s="7">
        <v>1</v>
      </c>
      <c r="AT8" s="7">
        <v>0</v>
      </c>
      <c r="AU8" s="7">
        <v>0</v>
      </c>
      <c r="AV8" s="7">
        <v>0</v>
      </c>
      <c r="AW8" s="7">
        <v>0</v>
      </c>
      <c r="AX8" s="7">
        <v>0</v>
      </c>
      <c r="AY8" s="7">
        <v>0</v>
      </c>
      <c r="AZ8" s="7">
        <v>0</v>
      </c>
      <c r="BA8" s="7" t="s">
        <v>108</v>
      </c>
      <c r="BB8" s="24" t="s">
        <v>115</v>
      </c>
      <c r="BC8" s="7">
        <v>0</v>
      </c>
      <c r="BD8" s="25" t="s">
        <v>109</v>
      </c>
      <c r="BE8" s="42" t="s">
        <v>116</v>
      </c>
      <c r="BF8" s="26"/>
      <c r="BG8" s="23">
        <v>0</v>
      </c>
      <c r="BH8" s="23">
        <v>0</v>
      </c>
      <c r="BI8" s="23">
        <v>0</v>
      </c>
      <c r="BJ8" s="23">
        <v>0</v>
      </c>
      <c r="BK8" s="23">
        <v>0</v>
      </c>
      <c r="BL8" s="23">
        <v>0</v>
      </c>
      <c r="BM8" s="23">
        <v>0</v>
      </c>
      <c r="BN8" s="23">
        <v>0</v>
      </c>
      <c r="BO8" s="23">
        <v>0</v>
      </c>
      <c r="BP8" s="23">
        <v>0</v>
      </c>
      <c r="BQ8" s="23">
        <v>0</v>
      </c>
      <c r="BR8" s="23">
        <v>0</v>
      </c>
      <c r="BS8" s="23">
        <v>1</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c r="CR8" s="86">
        <v>0</v>
      </c>
    </row>
    <row r="9" spans="1:96" ht="57.75" customHeight="1" x14ac:dyDescent="0.2">
      <c r="A9" s="85">
        <v>12</v>
      </c>
      <c r="B9" s="15">
        <f t="shared" si="0"/>
        <v>6</v>
      </c>
      <c r="C9" s="16" t="s">
        <v>133</v>
      </c>
      <c r="D9" s="17" t="s">
        <v>223</v>
      </c>
      <c r="E9" s="25" t="s">
        <v>225</v>
      </c>
      <c r="F9" s="18">
        <v>1</v>
      </c>
      <c r="G9" s="19">
        <v>43620</v>
      </c>
      <c r="H9" s="27">
        <v>10927</v>
      </c>
      <c r="I9" s="12">
        <v>354</v>
      </c>
      <c r="J9" s="10" t="s">
        <v>224</v>
      </c>
      <c r="K9" s="10">
        <v>5</v>
      </c>
      <c r="L9" s="13">
        <v>3200531909579</v>
      </c>
      <c r="M9" s="20"/>
      <c r="N9" s="20"/>
      <c r="O9" s="21"/>
      <c r="P9" s="21">
        <v>137</v>
      </c>
      <c r="Q9" s="22" t="s">
        <v>226</v>
      </c>
      <c r="R9" s="23">
        <v>0</v>
      </c>
      <c r="S9" s="23">
        <v>0</v>
      </c>
      <c r="T9" s="23">
        <v>0</v>
      </c>
      <c r="U9" s="7">
        <v>0</v>
      </c>
      <c r="V9" s="7">
        <v>0</v>
      </c>
      <c r="W9" s="7">
        <v>0</v>
      </c>
      <c r="X9" s="7">
        <v>1</v>
      </c>
      <c r="Y9" s="7">
        <v>0</v>
      </c>
      <c r="Z9" s="7">
        <v>0</v>
      </c>
      <c r="AA9" s="7">
        <v>1</v>
      </c>
      <c r="AB9" s="7">
        <v>0</v>
      </c>
      <c r="AC9" s="7">
        <v>0</v>
      </c>
      <c r="AD9" s="7">
        <v>0</v>
      </c>
      <c r="AE9" s="7">
        <v>0</v>
      </c>
      <c r="AF9" s="7">
        <v>1</v>
      </c>
      <c r="AG9" s="7">
        <v>0</v>
      </c>
      <c r="AH9" s="7">
        <v>0</v>
      </c>
      <c r="AI9" s="7">
        <v>0</v>
      </c>
      <c r="AJ9" s="7">
        <v>0</v>
      </c>
      <c r="AK9" s="7">
        <v>1</v>
      </c>
      <c r="AL9" s="7">
        <v>0</v>
      </c>
      <c r="AM9" s="7">
        <v>0</v>
      </c>
      <c r="AN9" s="7">
        <v>0</v>
      </c>
      <c r="AO9" s="7">
        <v>0</v>
      </c>
      <c r="AP9" s="7">
        <v>1</v>
      </c>
      <c r="AQ9" s="7">
        <v>1</v>
      </c>
      <c r="AR9" s="7">
        <v>0</v>
      </c>
      <c r="AS9" s="7">
        <v>0</v>
      </c>
      <c r="AT9" s="7">
        <v>0</v>
      </c>
      <c r="AU9" s="7">
        <v>0</v>
      </c>
      <c r="AV9" s="7">
        <v>0</v>
      </c>
      <c r="AW9" s="7">
        <v>0</v>
      </c>
      <c r="AX9" s="7">
        <v>0</v>
      </c>
      <c r="AY9" s="7">
        <v>0</v>
      </c>
      <c r="AZ9" s="7">
        <v>0</v>
      </c>
      <c r="BA9" s="7" t="s">
        <v>108</v>
      </c>
      <c r="BB9" s="24" t="s">
        <v>115</v>
      </c>
      <c r="BC9" s="7" t="s">
        <v>140</v>
      </c>
      <c r="BD9" s="25" t="s">
        <v>225</v>
      </c>
      <c r="BE9" s="42">
        <v>43620</v>
      </c>
      <c r="BF9" s="26"/>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86">
        <v>0</v>
      </c>
    </row>
    <row r="10" spans="1:96" ht="38.25" x14ac:dyDescent="0.2">
      <c r="A10" s="85">
        <v>12</v>
      </c>
      <c r="B10" s="15">
        <f t="shared" si="0"/>
        <v>7</v>
      </c>
      <c r="C10" s="16" t="s">
        <v>133</v>
      </c>
      <c r="D10" s="17" t="s">
        <v>223</v>
      </c>
      <c r="E10" s="25" t="s">
        <v>125</v>
      </c>
      <c r="F10" s="18">
        <v>1</v>
      </c>
      <c r="G10" s="19">
        <v>43817</v>
      </c>
      <c r="H10" s="27">
        <v>10927</v>
      </c>
      <c r="I10" s="12">
        <v>354</v>
      </c>
      <c r="J10" s="10" t="s">
        <v>224</v>
      </c>
      <c r="K10" s="10">
        <v>5</v>
      </c>
      <c r="L10" s="13">
        <v>3200531909579</v>
      </c>
      <c r="M10" s="20">
        <v>26117766381</v>
      </c>
      <c r="N10" s="20"/>
      <c r="O10" s="21"/>
      <c r="P10" s="21"/>
      <c r="Q10" s="22" t="s">
        <v>119</v>
      </c>
      <c r="R10" s="23">
        <v>0</v>
      </c>
      <c r="S10" s="23">
        <v>0</v>
      </c>
      <c r="T10" s="23">
        <v>0</v>
      </c>
      <c r="U10" s="7">
        <v>0</v>
      </c>
      <c r="V10" s="7">
        <v>1</v>
      </c>
      <c r="W10" s="7">
        <v>1</v>
      </c>
      <c r="X10" s="7">
        <v>0</v>
      </c>
      <c r="Y10" s="7">
        <v>0</v>
      </c>
      <c r="Z10" s="7">
        <v>0</v>
      </c>
      <c r="AA10" s="7">
        <v>0</v>
      </c>
      <c r="AB10" s="7">
        <v>0</v>
      </c>
      <c r="AC10" s="7">
        <v>1</v>
      </c>
      <c r="AD10" s="7">
        <v>0</v>
      </c>
      <c r="AE10" s="7">
        <v>0</v>
      </c>
      <c r="AF10" s="7">
        <v>0</v>
      </c>
      <c r="AG10" s="7">
        <v>0</v>
      </c>
      <c r="AH10" s="7">
        <v>0</v>
      </c>
      <c r="AI10" s="7">
        <v>0</v>
      </c>
      <c r="AJ10" s="7">
        <v>1</v>
      </c>
      <c r="AK10" s="7">
        <v>1</v>
      </c>
      <c r="AL10" s="7">
        <v>0</v>
      </c>
      <c r="AM10" s="7">
        <v>0</v>
      </c>
      <c r="AN10" s="7">
        <v>0</v>
      </c>
      <c r="AO10" s="7">
        <v>0</v>
      </c>
      <c r="AP10" s="7">
        <v>0</v>
      </c>
      <c r="AQ10" s="7">
        <v>0</v>
      </c>
      <c r="AR10" s="7">
        <v>0</v>
      </c>
      <c r="AS10" s="7">
        <v>1</v>
      </c>
      <c r="AT10" s="7">
        <v>0</v>
      </c>
      <c r="AU10" s="7">
        <v>0</v>
      </c>
      <c r="AV10" s="7">
        <v>0</v>
      </c>
      <c r="AW10" s="7">
        <v>0</v>
      </c>
      <c r="AX10" s="7">
        <v>0</v>
      </c>
      <c r="AY10" s="7">
        <v>0</v>
      </c>
      <c r="AZ10" s="7">
        <v>0</v>
      </c>
      <c r="BA10" s="7" t="s">
        <v>108</v>
      </c>
      <c r="BB10" s="24" t="s">
        <v>115</v>
      </c>
      <c r="BC10" s="7" t="s">
        <v>140</v>
      </c>
      <c r="BD10" s="25" t="s">
        <v>118</v>
      </c>
      <c r="BE10" s="42">
        <v>43817</v>
      </c>
      <c r="BF10" s="26"/>
      <c r="BG10" s="23">
        <v>0</v>
      </c>
      <c r="BH10" s="23">
        <v>0</v>
      </c>
      <c r="BI10" s="23">
        <v>0</v>
      </c>
      <c r="BJ10" s="23">
        <v>0</v>
      </c>
      <c r="BK10" s="23">
        <v>0</v>
      </c>
      <c r="BL10" s="23">
        <v>0</v>
      </c>
      <c r="BM10" s="23">
        <v>0</v>
      </c>
      <c r="BN10" s="23">
        <v>0</v>
      </c>
      <c r="BO10" s="23">
        <v>0</v>
      </c>
      <c r="BP10" s="23">
        <v>0</v>
      </c>
      <c r="BQ10" s="23">
        <v>0</v>
      </c>
      <c r="BR10" s="23">
        <v>1</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86">
        <v>0</v>
      </c>
    </row>
    <row r="11" spans="1:96" ht="38.25" x14ac:dyDescent="0.2">
      <c r="A11" s="85">
        <v>12</v>
      </c>
      <c r="B11" s="15">
        <f t="shared" si="0"/>
        <v>8</v>
      </c>
      <c r="C11" s="16" t="s">
        <v>133</v>
      </c>
      <c r="D11" s="17" t="s">
        <v>223</v>
      </c>
      <c r="E11" s="25" t="s">
        <v>109</v>
      </c>
      <c r="F11" s="18">
        <v>6</v>
      </c>
      <c r="G11" s="19">
        <v>44816</v>
      </c>
      <c r="H11" s="27">
        <v>10927</v>
      </c>
      <c r="I11" s="12">
        <v>354</v>
      </c>
      <c r="J11" s="10" t="s">
        <v>224</v>
      </c>
      <c r="K11" s="10">
        <v>5</v>
      </c>
      <c r="L11" s="13">
        <v>3200531909579</v>
      </c>
      <c r="M11" s="20"/>
      <c r="N11" s="20"/>
      <c r="O11" s="21"/>
      <c r="P11" s="21"/>
      <c r="Q11" s="22" t="s">
        <v>120</v>
      </c>
      <c r="R11" s="23">
        <v>1</v>
      </c>
      <c r="S11" s="23">
        <v>0</v>
      </c>
      <c r="T11" s="23">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1</v>
      </c>
      <c r="AL11" s="7">
        <v>0</v>
      </c>
      <c r="AM11" s="7">
        <v>0</v>
      </c>
      <c r="AN11" s="7">
        <v>0</v>
      </c>
      <c r="AO11" s="7">
        <v>0</v>
      </c>
      <c r="AP11" s="7">
        <v>0</v>
      </c>
      <c r="AQ11" s="7">
        <v>0</v>
      </c>
      <c r="AR11" s="7">
        <v>0</v>
      </c>
      <c r="AS11" s="7">
        <v>0</v>
      </c>
      <c r="AT11" s="7">
        <v>0</v>
      </c>
      <c r="AU11" s="7">
        <v>0</v>
      </c>
      <c r="AV11" s="7">
        <v>1</v>
      </c>
      <c r="AW11" s="7">
        <v>0</v>
      </c>
      <c r="AX11" s="7">
        <v>0</v>
      </c>
      <c r="AY11" s="7">
        <v>0</v>
      </c>
      <c r="AZ11" s="7">
        <v>0</v>
      </c>
      <c r="BA11" s="7" t="s">
        <v>108</v>
      </c>
      <c r="BB11" s="24" t="s">
        <v>115</v>
      </c>
      <c r="BC11" s="7">
        <v>0</v>
      </c>
      <c r="BD11" s="25" t="s">
        <v>109</v>
      </c>
      <c r="BE11" s="42">
        <v>44816</v>
      </c>
      <c r="BF11" s="26"/>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86">
        <v>0</v>
      </c>
    </row>
    <row r="12" spans="1:96" ht="51" x14ac:dyDescent="0.2">
      <c r="A12" s="85">
        <v>12</v>
      </c>
      <c r="B12" s="15">
        <f t="shared" si="0"/>
        <v>9</v>
      </c>
      <c r="C12" s="16" t="s">
        <v>133</v>
      </c>
      <c r="D12" s="17" t="s">
        <v>223</v>
      </c>
      <c r="E12" s="25" t="s">
        <v>125</v>
      </c>
      <c r="F12" s="18"/>
      <c r="G12" s="19">
        <v>44008</v>
      </c>
      <c r="H12" s="27">
        <v>10927</v>
      </c>
      <c r="I12" s="12">
        <v>354</v>
      </c>
      <c r="J12" s="10" t="s">
        <v>224</v>
      </c>
      <c r="K12" s="10">
        <v>5</v>
      </c>
      <c r="L12" s="13">
        <v>3200531909579</v>
      </c>
      <c r="M12" s="20"/>
      <c r="N12" s="20"/>
      <c r="O12" s="21"/>
      <c r="P12" s="21"/>
      <c r="Q12" s="22" t="s">
        <v>122</v>
      </c>
      <c r="R12" s="23">
        <v>0</v>
      </c>
      <c r="S12" s="23">
        <v>1</v>
      </c>
      <c r="T12" s="23">
        <v>0</v>
      </c>
      <c r="U12" s="7">
        <v>0</v>
      </c>
      <c r="V12" s="7">
        <v>0</v>
      </c>
      <c r="W12" s="7">
        <v>1</v>
      </c>
      <c r="X12" s="7">
        <v>1</v>
      </c>
      <c r="Y12" s="7">
        <v>0</v>
      </c>
      <c r="Z12" s="7">
        <v>0</v>
      </c>
      <c r="AA12" s="7">
        <v>0</v>
      </c>
      <c r="AB12" s="7">
        <v>0</v>
      </c>
      <c r="AC12" s="7">
        <v>1</v>
      </c>
      <c r="AD12" s="7">
        <v>0</v>
      </c>
      <c r="AE12" s="7">
        <v>0</v>
      </c>
      <c r="AF12" s="7">
        <v>0</v>
      </c>
      <c r="AG12" s="7">
        <v>0</v>
      </c>
      <c r="AH12" s="7">
        <v>0</v>
      </c>
      <c r="AI12" s="7">
        <v>0</v>
      </c>
      <c r="AJ12" s="7">
        <v>1</v>
      </c>
      <c r="AK12" s="7">
        <v>1</v>
      </c>
      <c r="AL12" s="7">
        <v>0</v>
      </c>
      <c r="AM12" s="7">
        <v>0</v>
      </c>
      <c r="AN12" s="7">
        <v>0</v>
      </c>
      <c r="AO12" s="7">
        <v>0</v>
      </c>
      <c r="AP12" s="7">
        <v>0</v>
      </c>
      <c r="AQ12" s="7">
        <v>0</v>
      </c>
      <c r="AR12" s="7">
        <v>0</v>
      </c>
      <c r="AS12" s="7">
        <v>0</v>
      </c>
      <c r="AT12" s="7">
        <v>0</v>
      </c>
      <c r="AU12" s="7">
        <v>0</v>
      </c>
      <c r="AV12" s="7">
        <v>0</v>
      </c>
      <c r="AW12" s="7">
        <v>0</v>
      </c>
      <c r="AX12" s="7">
        <v>0</v>
      </c>
      <c r="AY12" s="7">
        <v>0</v>
      </c>
      <c r="AZ12" s="7">
        <v>0</v>
      </c>
      <c r="BA12" s="7" t="s">
        <v>108</v>
      </c>
      <c r="BB12" s="24" t="s">
        <v>115</v>
      </c>
      <c r="BC12" s="7" t="s">
        <v>140</v>
      </c>
      <c r="BD12" s="25" t="s">
        <v>121</v>
      </c>
      <c r="BE12" s="42">
        <v>44008</v>
      </c>
      <c r="BF12" s="26"/>
      <c r="BG12" s="23">
        <v>0</v>
      </c>
      <c r="BH12" s="23">
        <v>0</v>
      </c>
      <c r="BI12" s="23">
        <v>0</v>
      </c>
      <c r="BJ12" s="23">
        <v>0</v>
      </c>
      <c r="BK12" s="23">
        <v>0</v>
      </c>
      <c r="BL12" s="23">
        <v>0</v>
      </c>
      <c r="BM12" s="23">
        <v>0</v>
      </c>
      <c r="BN12" s="23">
        <v>0</v>
      </c>
      <c r="BO12" s="23">
        <v>0</v>
      </c>
      <c r="BP12" s="23">
        <v>1</v>
      </c>
      <c r="BQ12" s="23">
        <v>0</v>
      </c>
      <c r="BR12" s="23">
        <v>0</v>
      </c>
      <c r="BS12" s="23">
        <v>1</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86">
        <v>0</v>
      </c>
    </row>
    <row r="13" spans="1:96" ht="51" x14ac:dyDescent="0.2">
      <c r="A13" s="85">
        <v>12</v>
      </c>
      <c r="B13" s="15">
        <f t="shared" si="0"/>
        <v>10</v>
      </c>
      <c r="C13" s="16" t="s">
        <v>133</v>
      </c>
      <c r="D13" s="17" t="s">
        <v>223</v>
      </c>
      <c r="E13" s="25" t="s">
        <v>109</v>
      </c>
      <c r="F13" s="18">
        <v>7</v>
      </c>
      <c r="G13" s="19">
        <v>44014</v>
      </c>
      <c r="H13" s="27">
        <v>10927</v>
      </c>
      <c r="I13" s="12">
        <v>354</v>
      </c>
      <c r="J13" s="10" t="s">
        <v>224</v>
      </c>
      <c r="K13" s="10">
        <v>5</v>
      </c>
      <c r="L13" s="13">
        <v>3200531909579</v>
      </c>
      <c r="M13" s="20"/>
      <c r="N13" s="20"/>
      <c r="O13" s="21"/>
      <c r="P13" s="21"/>
      <c r="Q13" s="22" t="s">
        <v>123</v>
      </c>
      <c r="R13" s="23">
        <v>1</v>
      </c>
      <c r="S13" s="23">
        <v>1</v>
      </c>
      <c r="T13" s="23">
        <v>1</v>
      </c>
      <c r="U13" s="7">
        <v>0</v>
      </c>
      <c r="V13" s="7">
        <v>0</v>
      </c>
      <c r="W13" s="7">
        <v>0</v>
      </c>
      <c r="X13" s="7">
        <v>0</v>
      </c>
      <c r="Y13" s="7">
        <v>0</v>
      </c>
      <c r="Z13" s="7">
        <v>0</v>
      </c>
      <c r="AA13" s="7">
        <v>0</v>
      </c>
      <c r="AB13" s="7">
        <v>0</v>
      </c>
      <c r="AC13" s="7">
        <v>0</v>
      </c>
      <c r="AD13" s="7">
        <v>0</v>
      </c>
      <c r="AE13" s="7">
        <v>1</v>
      </c>
      <c r="AF13" s="7">
        <v>0</v>
      </c>
      <c r="AG13" s="7">
        <v>0</v>
      </c>
      <c r="AH13" s="7">
        <v>0</v>
      </c>
      <c r="AI13" s="7">
        <v>0</v>
      </c>
      <c r="AJ13" s="7">
        <v>0</v>
      </c>
      <c r="AK13" s="7">
        <v>1</v>
      </c>
      <c r="AL13" s="7">
        <v>0</v>
      </c>
      <c r="AM13" s="7">
        <v>0</v>
      </c>
      <c r="AN13" s="7">
        <v>0</v>
      </c>
      <c r="AO13" s="7">
        <v>0</v>
      </c>
      <c r="AP13" s="7">
        <v>0</v>
      </c>
      <c r="AQ13" s="7">
        <v>0</v>
      </c>
      <c r="AR13" s="7">
        <v>0</v>
      </c>
      <c r="AS13" s="7">
        <v>0</v>
      </c>
      <c r="AT13" s="7">
        <v>0</v>
      </c>
      <c r="AU13" s="7">
        <v>0</v>
      </c>
      <c r="AV13" s="7">
        <v>0</v>
      </c>
      <c r="AW13" s="7">
        <v>0</v>
      </c>
      <c r="AX13" s="7">
        <v>0</v>
      </c>
      <c r="AY13" s="7">
        <v>0</v>
      </c>
      <c r="AZ13" s="7">
        <v>0</v>
      </c>
      <c r="BA13" s="7" t="s">
        <v>108</v>
      </c>
      <c r="BB13" s="24" t="s">
        <v>115</v>
      </c>
      <c r="BC13" s="7" t="s">
        <v>140</v>
      </c>
      <c r="BD13" s="25" t="s">
        <v>109</v>
      </c>
      <c r="BE13" s="42">
        <v>44014</v>
      </c>
      <c r="BF13" s="26"/>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86">
        <v>0</v>
      </c>
    </row>
    <row r="14" spans="1:96" ht="63.75" x14ac:dyDescent="0.2">
      <c r="A14" s="85">
        <v>12</v>
      </c>
      <c r="B14" s="15">
        <f t="shared" si="0"/>
        <v>11</v>
      </c>
      <c r="C14" s="16" t="s">
        <v>133</v>
      </c>
      <c r="D14" s="17" t="s">
        <v>223</v>
      </c>
      <c r="E14" s="25" t="s">
        <v>109</v>
      </c>
      <c r="F14" s="18">
        <v>8</v>
      </c>
      <c r="G14" s="19">
        <v>44020</v>
      </c>
      <c r="H14" s="27">
        <v>10927</v>
      </c>
      <c r="I14" s="12">
        <v>354</v>
      </c>
      <c r="J14" s="10" t="s">
        <v>224</v>
      </c>
      <c r="K14" s="10">
        <v>5</v>
      </c>
      <c r="L14" s="13">
        <v>3200531909579</v>
      </c>
      <c r="M14" s="20"/>
      <c r="N14" s="20"/>
      <c r="O14" s="21"/>
      <c r="P14" s="21"/>
      <c r="Q14" s="22" t="s">
        <v>124</v>
      </c>
      <c r="R14" s="23">
        <v>0</v>
      </c>
      <c r="S14" s="23">
        <v>1</v>
      </c>
      <c r="T14" s="23">
        <v>0</v>
      </c>
      <c r="U14" s="7">
        <v>0</v>
      </c>
      <c r="V14" s="7">
        <v>0</v>
      </c>
      <c r="W14" s="7">
        <v>0</v>
      </c>
      <c r="X14" s="7">
        <v>1</v>
      </c>
      <c r="Y14" s="7">
        <v>0</v>
      </c>
      <c r="Z14" s="7">
        <v>0</v>
      </c>
      <c r="AA14" s="7">
        <v>0</v>
      </c>
      <c r="AB14" s="7">
        <v>0</v>
      </c>
      <c r="AC14" s="7">
        <v>0</v>
      </c>
      <c r="AD14" s="7">
        <v>0</v>
      </c>
      <c r="AE14" s="7">
        <v>0</v>
      </c>
      <c r="AF14" s="7">
        <v>0</v>
      </c>
      <c r="AG14" s="7">
        <v>0</v>
      </c>
      <c r="AH14" s="7">
        <v>0</v>
      </c>
      <c r="AI14" s="7">
        <v>0</v>
      </c>
      <c r="AJ14" s="7">
        <v>0</v>
      </c>
      <c r="AK14" s="7">
        <v>1</v>
      </c>
      <c r="AL14" s="7">
        <v>0</v>
      </c>
      <c r="AM14" s="7">
        <v>0</v>
      </c>
      <c r="AN14" s="7">
        <v>1</v>
      </c>
      <c r="AO14" s="7">
        <v>0</v>
      </c>
      <c r="AP14" s="7">
        <v>0</v>
      </c>
      <c r="AQ14" s="7">
        <v>0</v>
      </c>
      <c r="AR14" s="7">
        <v>0</v>
      </c>
      <c r="AS14" s="7">
        <v>0</v>
      </c>
      <c r="AT14" s="7">
        <v>0</v>
      </c>
      <c r="AU14" s="7">
        <v>0</v>
      </c>
      <c r="AV14" s="7">
        <v>0</v>
      </c>
      <c r="AW14" s="7">
        <v>0</v>
      </c>
      <c r="AX14" s="7">
        <v>0</v>
      </c>
      <c r="AY14" s="7">
        <v>0</v>
      </c>
      <c r="AZ14" s="7">
        <v>0</v>
      </c>
      <c r="BA14" s="7" t="s">
        <v>108</v>
      </c>
      <c r="BB14" s="24" t="s">
        <v>115</v>
      </c>
      <c r="BC14" s="7" t="s">
        <v>140</v>
      </c>
      <c r="BD14" s="25" t="s">
        <v>109</v>
      </c>
      <c r="BE14" s="42">
        <v>44020</v>
      </c>
      <c r="BF14" s="26"/>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86">
        <v>0</v>
      </c>
    </row>
    <row r="15" spans="1:96" ht="51" x14ac:dyDescent="0.2">
      <c r="A15" s="85">
        <v>12</v>
      </c>
      <c r="B15" s="15">
        <f t="shared" si="0"/>
        <v>12</v>
      </c>
      <c r="C15" s="16" t="s">
        <v>133</v>
      </c>
      <c r="D15" s="17" t="s">
        <v>223</v>
      </c>
      <c r="E15" s="25" t="s">
        <v>125</v>
      </c>
      <c r="F15" s="18">
        <v>2</v>
      </c>
      <c r="G15" s="19">
        <v>44047</v>
      </c>
      <c r="H15" s="27">
        <v>10927</v>
      </c>
      <c r="I15" s="12">
        <v>354</v>
      </c>
      <c r="J15" s="10" t="s">
        <v>224</v>
      </c>
      <c r="K15" s="10">
        <v>5</v>
      </c>
      <c r="L15" s="13">
        <v>3200531909579</v>
      </c>
      <c r="M15" s="20"/>
      <c r="N15" s="20"/>
      <c r="O15" s="21"/>
      <c r="P15" s="21"/>
      <c r="Q15" s="22" t="s">
        <v>126</v>
      </c>
      <c r="R15" s="23">
        <v>0</v>
      </c>
      <c r="S15" s="23">
        <v>0</v>
      </c>
      <c r="T15" s="23">
        <v>0</v>
      </c>
      <c r="U15" s="7">
        <v>0</v>
      </c>
      <c r="V15" s="7">
        <v>1</v>
      </c>
      <c r="W15" s="7">
        <v>1</v>
      </c>
      <c r="X15" s="7">
        <v>1</v>
      </c>
      <c r="Y15" s="7">
        <v>0</v>
      </c>
      <c r="Z15" s="7">
        <v>0</v>
      </c>
      <c r="AA15" s="7">
        <v>0</v>
      </c>
      <c r="AB15" s="7">
        <v>0</v>
      </c>
      <c r="AC15" s="7">
        <v>1</v>
      </c>
      <c r="AD15" s="7">
        <v>0</v>
      </c>
      <c r="AE15" s="7">
        <v>1</v>
      </c>
      <c r="AF15" s="7">
        <v>0</v>
      </c>
      <c r="AG15" s="7">
        <v>0</v>
      </c>
      <c r="AH15" s="7">
        <v>0</v>
      </c>
      <c r="AI15" s="7">
        <v>0</v>
      </c>
      <c r="AJ15" s="7">
        <v>1</v>
      </c>
      <c r="AK15" s="7">
        <v>0</v>
      </c>
      <c r="AL15" s="7">
        <v>1</v>
      </c>
      <c r="AM15" s="7">
        <v>0</v>
      </c>
      <c r="AN15" s="7">
        <v>0</v>
      </c>
      <c r="AO15" s="7">
        <v>0</v>
      </c>
      <c r="AP15" s="7">
        <v>0</v>
      </c>
      <c r="AQ15" s="7">
        <v>0</v>
      </c>
      <c r="AR15" s="7">
        <v>0</v>
      </c>
      <c r="AS15" s="7">
        <v>1</v>
      </c>
      <c r="AT15" s="7">
        <v>0</v>
      </c>
      <c r="AU15" s="7">
        <v>0</v>
      </c>
      <c r="AV15" s="7">
        <v>0</v>
      </c>
      <c r="AW15" s="7">
        <v>0</v>
      </c>
      <c r="AX15" s="7">
        <v>0</v>
      </c>
      <c r="AY15" s="7">
        <v>0</v>
      </c>
      <c r="AZ15" s="7">
        <v>0</v>
      </c>
      <c r="BA15" s="7" t="s">
        <v>108</v>
      </c>
      <c r="BB15" s="24" t="s">
        <v>115</v>
      </c>
      <c r="BC15" s="7" t="s">
        <v>140</v>
      </c>
      <c r="BD15" s="25" t="s">
        <v>125</v>
      </c>
      <c r="BE15" s="42">
        <v>44047</v>
      </c>
      <c r="BF15" s="26"/>
      <c r="BG15" s="23">
        <v>0</v>
      </c>
      <c r="BH15" s="23">
        <v>0</v>
      </c>
      <c r="BI15" s="23">
        <v>0</v>
      </c>
      <c r="BJ15" s="23">
        <v>0</v>
      </c>
      <c r="BK15" s="23">
        <v>0</v>
      </c>
      <c r="BL15" s="23">
        <v>0</v>
      </c>
      <c r="BM15" s="23">
        <v>0</v>
      </c>
      <c r="BN15" s="23">
        <v>0</v>
      </c>
      <c r="BO15" s="23">
        <v>0</v>
      </c>
      <c r="BP15" s="23">
        <v>0</v>
      </c>
      <c r="BQ15" s="23">
        <v>0</v>
      </c>
      <c r="BR15" s="23">
        <v>0</v>
      </c>
      <c r="BS15" s="23">
        <v>1</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86">
        <v>0</v>
      </c>
    </row>
    <row r="16" spans="1:96" ht="63.75" x14ac:dyDescent="0.2">
      <c r="A16" s="85">
        <v>12</v>
      </c>
      <c r="B16" s="15">
        <f t="shared" si="0"/>
        <v>13</v>
      </c>
      <c r="C16" s="16" t="s">
        <v>133</v>
      </c>
      <c r="D16" s="17" t="s">
        <v>223</v>
      </c>
      <c r="E16" s="25" t="s">
        <v>225</v>
      </c>
      <c r="F16" s="18">
        <v>2</v>
      </c>
      <c r="G16" s="19">
        <v>44056</v>
      </c>
      <c r="H16" s="27">
        <v>10927</v>
      </c>
      <c r="I16" s="12">
        <v>354</v>
      </c>
      <c r="J16" s="10" t="s">
        <v>224</v>
      </c>
      <c r="K16" s="10">
        <v>5</v>
      </c>
      <c r="L16" s="13">
        <v>3200531909579</v>
      </c>
      <c r="M16" s="20"/>
      <c r="N16" s="20"/>
      <c r="O16" s="21"/>
      <c r="P16" s="21">
        <v>88</v>
      </c>
      <c r="Q16" s="22" t="s">
        <v>227</v>
      </c>
      <c r="R16" s="23">
        <v>0</v>
      </c>
      <c r="S16" s="23">
        <v>0</v>
      </c>
      <c r="T16" s="23">
        <v>0</v>
      </c>
      <c r="U16" s="7">
        <v>0</v>
      </c>
      <c r="V16" s="7">
        <v>0</v>
      </c>
      <c r="W16" s="7">
        <v>0</v>
      </c>
      <c r="X16" s="7">
        <v>1</v>
      </c>
      <c r="Y16" s="7">
        <v>0</v>
      </c>
      <c r="Z16" s="7">
        <v>0</v>
      </c>
      <c r="AA16" s="7">
        <v>1</v>
      </c>
      <c r="AB16" s="7">
        <v>0</v>
      </c>
      <c r="AC16" s="7">
        <v>1</v>
      </c>
      <c r="AD16" s="7">
        <v>0</v>
      </c>
      <c r="AE16" s="7">
        <v>0</v>
      </c>
      <c r="AF16" s="7">
        <v>0</v>
      </c>
      <c r="AG16" s="7">
        <v>1</v>
      </c>
      <c r="AH16" s="7">
        <v>0</v>
      </c>
      <c r="AI16" s="7">
        <v>0</v>
      </c>
      <c r="AJ16" s="7">
        <v>0</v>
      </c>
      <c r="AK16" s="7">
        <v>1</v>
      </c>
      <c r="AL16" s="7">
        <v>0</v>
      </c>
      <c r="AM16" s="7">
        <v>0</v>
      </c>
      <c r="AN16" s="7">
        <v>0</v>
      </c>
      <c r="AO16" s="7">
        <v>0</v>
      </c>
      <c r="AP16" s="7">
        <v>0</v>
      </c>
      <c r="AQ16" s="7">
        <v>1</v>
      </c>
      <c r="AR16" s="7">
        <v>0</v>
      </c>
      <c r="AS16" s="7">
        <v>0</v>
      </c>
      <c r="AT16" s="7">
        <v>0</v>
      </c>
      <c r="AU16" s="7">
        <v>0</v>
      </c>
      <c r="AV16" s="7">
        <v>0</v>
      </c>
      <c r="AW16" s="7">
        <v>0</v>
      </c>
      <c r="AX16" s="7">
        <v>0</v>
      </c>
      <c r="AY16" s="7">
        <v>0</v>
      </c>
      <c r="AZ16" s="7">
        <v>0</v>
      </c>
      <c r="BA16" s="7" t="s">
        <v>108</v>
      </c>
      <c r="BB16" s="24" t="s">
        <v>115</v>
      </c>
      <c r="BC16" s="7" t="s">
        <v>140</v>
      </c>
      <c r="BD16" s="25" t="s">
        <v>225</v>
      </c>
      <c r="BE16" s="42">
        <v>44056</v>
      </c>
      <c r="BF16" s="26"/>
      <c r="BG16" s="23">
        <v>0</v>
      </c>
      <c r="BH16" s="23">
        <v>0</v>
      </c>
      <c r="BI16" s="23">
        <v>1</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86">
        <v>0</v>
      </c>
    </row>
    <row r="17" spans="1:96" ht="78.75" customHeight="1" x14ac:dyDescent="0.2">
      <c r="A17" s="85">
        <v>12</v>
      </c>
      <c r="B17" s="15">
        <f t="shared" si="0"/>
        <v>14</v>
      </c>
      <c r="C17" s="16" t="s">
        <v>133</v>
      </c>
      <c r="D17" s="17" t="s">
        <v>223</v>
      </c>
      <c r="E17" s="25" t="s">
        <v>127</v>
      </c>
      <c r="F17" s="18">
        <v>19</v>
      </c>
      <c r="G17" s="19">
        <v>44109</v>
      </c>
      <c r="H17" s="27">
        <v>10927</v>
      </c>
      <c r="I17" s="12">
        <v>354</v>
      </c>
      <c r="J17" s="10" t="s">
        <v>224</v>
      </c>
      <c r="K17" s="10">
        <v>5</v>
      </c>
      <c r="L17" s="13">
        <v>3200531909579</v>
      </c>
      <c r="M17" s="20"/>
      <c r="N17" s="20"/>
      <c r="O17" s="21"/>
      <c r="P17" s="21"/>
      <c r="Q17" s="22" t="s">
        <v>128</v>
      </c>
      <c r="R17" s="23">
        <v>0</v>
      </c>
      <c r="S17" s="23">
        <v>0</v>
      </c>
      <c r="T17" s="23">
        <v>0</v>
      </c>
      <c r="U17" s="7">
        <v>0</v>
      </c>
      <c r="V17" s="7">
        <v>0</v>
      </c>
      <c r="W17" s="7">
        <v>0</v>
      </c>
      <c r="X17" s="7">
        <v>1</v>
      </c>
      <c r="Y17" s="7">
        <v>0</v>
      </c>
      <c r="Z17" s="7">
        <v>0</v>
      </c>
      <c r="AA17" s="7">
        <v>0</v>
      </c>
      <c r="AB17" s="7">
        <v>0</v>
      </c>
      <c r="AC17" s="7">
        <v>0</v>
      </c>
      <c r="AD17" s="7">
        <v>1</v>
      </c>
      <c r="AE17" s="7">
        <v>0</v>
      </c>
      <c r="AF17" s="7">
        <v>0</v>
      </c>
      <c r="AG17" s="7">
        <v>0</v>
      </c>
      <c r="AH17" s="7">
        <v>0</v>
      </c>
      <c r="AI17" s="7">
        <v>0</v>
      </c>
      <c r="AJ17" s="7">
        <v>0</v>
      </c>
      <c r="AK17" s="7">
        <v>0</v>
      </c>
      <c r="AL17" s="7">
        <v>1</v>
      </c>
      <c r="AM17" s="7">
        <v>0</v>
      </c>
      <c r="AN17" s="7">
        <v>0</v>
      </c>
      <c r="AO17" s="7">
        <v>0</v>
      </c>
      <c r="AP17" s="7">
        <v>0</v>
      </c>
      <c r="AQ17" s="7">
        <v>0</v>
      </c>
      <c r="AR17" s="7">
        <v>1</v>
      </c>
      <c r="AS17" s="7">
        <v>0</v>
      </c>
      <c r="AT17" s="7">
        <v>0</v>
      </c>
      <c r="AU17" s="7">
        <v>0</v>
      </c>
      <c r="AV17" s="7">
        <v>0</v>
      </c>
      <c r="AW17" s="7">
        <v>0</v>
      </c>
      <c r="AX17" s="7">
        <v>0</v>
      </c>
      <c r="AY17" s="7">
        <v>0</v>
      </c>
      <c r="AZ17" s="7">
        <v>0</v>
      </c>
      <c r="BA17" s="7" t="s">
        <v>108</v>
      </c>
      <c r="BB17" s="24" t="s">
        <v>115</v>
      </c>
      <c r="BC17" s="7" t="s">
        <v>140</v>
      </c>
      <c r="BD17" s="25" t="s">
        <v>127</v>
      </c>
      <c r="BE17" s="42">
        <v>44109</v>
      </c>
      <c r="BF17" s="26"/>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c r="CR17" s="86">
        <v>0</v>
      </c>
    </row>
    <row r="18" spans="1:96" ht="38.25" x14ac:dyDescent="0.2">
      <c r="A18" s="85">
        <v>12</v>
      </c>
      <c r="B18" s="15">
        <f t="shared" si="0"/>
        <v>15</v>
      </c>
      <c r="C18" s="16" t="s">
        <v>133</v>
      </c>
      <c r="D18" s="17" t="s">
        <v>223</v>
      </c>
      <c r="E18" s="25" t="s">
        <v>125</v>
      </c>
      <c r="F18" s="18">
        <v>3</v>
      </c>
      <c r="G18" s="19">
        <v>44140</v>
      </c>
      <c r="H18" s="27">
        <v>10927</v>
      </c>
      <c r="I18" s="12">
        <v>354</v>
      </c>
      <c r="J18" s="10" t="s">
        <v>224</v>
      </c>
      <c r="K18" s="10">
        <v>5</v>
      </c>
      <c r="L18" s="13">
        <v>3200531909579</v>
      </c>
      <c r="M18" s="20"/>
      <c r="N18" s="20"/>
      <c r="O18" s="21"/>
      <c r="P18" s="21"/>
      <c r="Q18" s="22" t="s">
        <v>129</v>
      </c>
      <c r="R18" s="23">
        <v>0</v>
      </c>
      <c r="S18" s="23">
        <v>0</v>
      </c>
      <c r="T18" s="23">
        <v>0</v>
      </c>
      <c r="U18" s="7">
        <v>0</v>
      </c>
      <c r="V18" s="7">
        <v>0</v>
      </c>
      <c r="W18" s="7">
        <v>0</v>
      </c>
      <c r="X18" s="7">
        <v>1</v>
      </c>
      <c r="Y18" s="7">
        <v>0</v>
      </c>
      <c r="Z18" s="7">
        <v>0</v>
      </c>
      <c r="AA18" s="7">
        <v>0</v>
      </c>
      <c r="AB18" s="7">
        <v>1</v>
      </c>
      <c r="AC18" s="7">
        <v>0</v>
      </c>
      <c r="AD18" s="7">
        <v>0</v>
      </c>
      <c r="AE18" s="7">
        <v>0</v>
      </c>
      <c r="AF18" s="7">
        <v>0</v>
      </c>
      <c r="AG18" s="7">
        <v>0</v>
      </c>
      <c r="AH18" s="7">
        <v>0</v>
      </c>
      <c r="AI18" s="7">
        <v>0</v>
      </c>
      <c r="AJ18" s="7">
        <v>0</v>
      </c>
      <c r="AK18" s="7">
        <v>0</v>
      </c>
      <c r="AL18" s="7">
        <v>1</v>
      </c>
      <c r="AM18" s="7">
        <v>0</v>
      </c>
      <c r="AN18" s="7">
        <v>0</v>
      </c>
      <c r="AO18" s="7">
        <v>0</v>
      </c>
      <c r="AP18" s="7">
        <v>0</v>
      </c>
      <c r="AQ18" s="7">
        <v>0</v>
      </c>
      <c r="AR18" s="7">
        <v>0</v>
      </c>
      <c r="AS18" s="7">
        <v>0</v>
      </c>
      <c r="AT18" s="7">
        <v>0</v>
      </c>
      <c r="AU18" s="7">
        <v>0</v>
      </c>
      <c r="AV18" s="7">
        <v>0</v>
      </c>
      <c r="AW18" s="7">
        <v>0</v>
      </c>
      <c r="AX18" s="7">
        <v>0</v>
      </c>
      <c r="AY18" s="7">
        <v>0</v>
      </c>
      <c r="AZ18" s="7">
        <v>0</v>
      </c>
      <c r="BA18" s="7" t="s">
        <v>108</v>
      </c>
      <c r="BB18" s="24" t="s">
        <v>115</v>
      </c>
      <c r="BC18" s="7" t="s">
        <v>140</v>
      </c>
      <c r="BD18" s="25" t="s">
        <v>125</v>
      </c>
      <c r="BE18" s="42">
        <v>44140</v>
      </c>
      <c r="BF18" s="26"/>
      <c r="BG18" s="23">
        <v>0</v>
      </c>
      <c r="BH18" s="23">
        <v>0</v>
      </c>
      <c r="BI18" s="23">
        <v>0</v>
      </c>
      <c r="BJ18" s="23">
        <v>0</v>
      </c>
      <c r="BK18" s="23">
        <v>0</v>
      </c>
      <c r="BL18" s="23">
        <v>0</v>
      </c>
      <c r="BM18" s="23">
        <v>0</v>
      </c>
      <c r="BN18" s="23">
        <v>0</v>
      </c>
      <c r="BO18" s="23">
        <v>0</v>
      </c>
      <c r="BP18" s="23">
        <v>0</v>
      </c>
      <c r="BQ18" s="23">
        <v>0</v>
      </c>
      <c r="BR18" s="23">
        <v>0</v>
      </c>
      <c r="BS18" s="23">
        <v>1</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86">
        <v>0</v>
      </c>
    </row>
    <row r="19" spans="1:96" ht="38.25" x14ac:dyDescent="0.2">
      <c r="A19" s="85">
        <v>12</v>
      </c>
      <c r="B19" s="15">
        <f t="shared" si="0"/>
        <v>16</v>
      </c>
      <c r="C19" s="16" t="s">
        <v>133</v>
      </c>
      <c r="D19" s="17" t="s">
        <v>223</v>
      </c>
      <c r="E19" s="25" t="s">
        <v>109</v>
      </c>
      <c r="F19" s="18">
        <v>9</v>
      </c>
      <c r="G19" s="19">
        <v>44232</v>
      </c>
      <c r="H19" s="27">
        <v>10927</v>
      </c>
      <c r="I19" s="12">
        <v>354</v>
      </c>
      <c r="J19" s="10" t="s">
        <v>224</v>
      </c>
      <c r="K19" s="10">
        <v>5</v>
      </c>
      <c r="L19" s="13">
        <v>3200531909579</v>
      </c>
      <c r="M19" s="20"/>
      <c r="N19" s="20"/>
      <c r="O19" s="21"/>
      <c r="P19" s="21"/>
      <c r="Q19" s="22" t="s">
        <v>130</v>
      </c>
      <c r="R19" s="23">
        <v>1</v>
      </c>
      <c r="S19" s="23">
        <v>0</v>
      </c>
      <c r="T19" s="23">
        <v>0</v>
      </c>
      <c r="U19" s="7">
        <v>0</v>
      </c>
      <c r="V19" s="7">
        <v>0</v>
      </c>
      <c r="W19" s="7">
        <v>0</v>
      </c>
      <c r="X19" s="7">
        <v>0</v>
      </c>
      <c r="Y19" s="7">
        <v>0</v>
      </c>
      <c r="Z19" s="7">
        <v>0</v>
      </c>
      <c r="AA19" s="7">
        <v>0</v>
      </c>
      <c r="AB19" s="7">
        <v>0</v>
      </c>
      <c r="AC19" s="7">
        <v>0</v>
      </c>
      <c r="AD19" s="7">
        <v>1</v>
      </c>
      <c r="AE19" s="7">
        <v>1</v>
      </c>
      <c r="AF19" s="7">
        <v>0</v>
      </c>
      <c r="AG19" s="7">
        <v>0</v>
      </c>
      <c r="AH19" s="7">
        <v>0</v>
      </c>
      <c r="AI19" s="7">
        <v>0</v>
      </c>
      <c r="AJ19" s="7">
        <v>0</v>
      </c>
      <c r="AK19" s="7">
        <v>1</v>
      </c>
      <c r="AL19" s="7">
        <v>0</v>
      </c>
      <c r="AM19" s="7">
        <v>0</v>
      </c>
      <c r="AN19" s="7">
        <v>0</v>
      </c>
      <c r="AO19" s="7">
        <v>0</v>
      </c>
      <c r="AP19" s="7">
        <v>0</v>
      </c>
      <c r="AQ19" s="7">
        <v>0</v>
      </c>
      <c r="AR19" s="7">
        <v>0</v>
      </c>
      <c r="AS19" s="7">
        <v>0</v>
      </c>
      <c r="AT19" s="7">
        <v>0</v>
      </c>
      <c r="AU19" s="7">
        <v>1</v>
      </c>
      <c r="AV19" s="7">
        <v>0</v>
      </c>
      <c r="AW19" s="7">
        <v>0</v>
      </c>
      <c r="AX19" s="7">
        <v>0</v>
      </c>
      <c r="AY19" s="7">
        <v>0</v>
      </c>
      <c r="AZ19" s="7">
        <v>0</v>
      </c>
      <c r="BA19" s="7" t="s">
        <v>108</v>
      </c>
      <c r="BB19" s="24" t="s">
        <v>115</v>
      </c>
      <c r="BC19" s="7" t="s">
        <v>140</v>
      </c>
      <c r="BD19" s="25" t="s">
        <v>109</v>
      </c>
      <c r="BE19" s="42">
        <v>44232</v>
      </c>
      <c r="BF19" s="26"/>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86">
        <v>0</v>
      </c>
    </row>
    <row r="20" spans="1:96" ht="38.25" x14ac:dyDescent="0.2">
      <c r="A20" s="85">
        <v>12</v>
      </c>
      <c r="B20" s="15">
        <f t="shared" si="0"/>
        <v>17</v>
      </c>
      <c r="C20" s="16" t="s">
        <v>133</v>
      </c>
      <c r="D20" s="17" t="s">
        <v>223</v>
      </c>
      <c r="E20" s="25" t="s">
        <v>109</v>
      </c>
      <c r="F20" s="18">
        <v>10</v>
      </c>
      <c r="G20" s="19">
        <v>44263</v>
      </c>
      <c r="H20" s="27">
        <v>10927</v>
      </c>
      <c r="I20" s="12">
        <v>354</v>
      </c>
      <c r="J20" s="10" t="s">
        <v>224</v>
      </c>
      <c r="K20" s="10">
        <v>5</v>
      </c>
      <c r="L20" s="13">
        <v>3200531909579</v>
      </c>
      <c r="M20" s="20">
        <v>0</v>
      </c>
      <c r="N20" s="20">
        <v>0</v>
      </c>
      <c r="O20" s="21"/>
      <c r="P20" s="21"/>
      <c r="Q20" s="22" t="s">
        <v>131</v>
      </c>
      <c r="R20" s="23">
        <v>1</v>
      </c>
      <c r="S20" s="23">
        <v>1</v>
      </c>
      <c r="T20" s="23">
        <v>0</v>
      </c>
      <c r="U20" s="7">
        <v>0</v>
      </c>
      <c r="V20" s="7">
        <v>0</v>
      </c>
      <c r="W20" s="7">
        <v>0</v>
      </c>
      <c r="X20" s="7">
        <v>0</v>
      </c>
      <c r="Y20" s="7">
        <v>0</v>
      </c>
      <c r="Z20" s="7">
        <v>0</v>
      </c>
      <c r="AA20" s="7">
        <v>0</v>
      </c>
      <c r="AB20" s="7">
        <v>0</v>
      </c>
      <c r="AC20" s="7">
        <v>1</v>
      </c>
      <c r="AD20" s="7">
        <v>0</v>
      </c>
      <c r="AE20" s="7">
        <v>0</v>
      </c>
      <c r="AF20" s="7">
        <v>0</v>
      </c>
      <c r="AG20" s="7">
        <v>0</v>
      </c>
      <c r="AH20" s="7">
        <v>0</v>
      </c>
      <c r="AI20" s="7">
        <v>0</v>
      </c>
      <c r="AJ20" s="7">
        <v>0</v>
      </c>
      <c r="AK20" s="7">
        <v>1</v>
      </c>
      <c r="AL20" s="7">
        <v>0</v>
      </c>
      <c r="AM20" s="7">
        <v>0</v>
      </c>
      <c r="AN20" s="7">
        <v>0</v>
      </c>
      <c r="AO20" s="7">
        <v>0</v>
      </c>
      <c r="AP20" s="7">
        <v>0</v>
      </c>
      <c r="AQ20" s="7">
        <v>0</v>
      </c>
      <c r="AR20" s="7">
        <v>0</v>
      </c>
      <c r="AS20" s="7">
        <v>0</v>
      </c>
      <c r="AT20" s="7">
        <v>0</v>
      </c>
      <c r="AU20" s="7">
        <v>0</v>
      </c>
      <c r="AV20" s="7">
        <v>0</v>
      </c>
      <c r="AW20" s="7">
        <v>0</v>
      </c>
      <c r="AX20" s="7">
        <v>0</v>
      </c>
      <c r="AY20" s="7">
        <v>0</v>
      </c>
      <c r="AZ20" s="7">
        <v>0</v>
      </c>
      <c r="BA20" s="7" t="s">
        <v>108</v>
      </c>
      <c r="BB20" s="24" t="s">
        <v>115</v>
      </c>
      <c r="BC20" s="7" t="s">
        <v>140</v>
      </c>
      <c r="BD20" s="25" t="s">
        <v>109</v>
      </c>
      <c r="BE20" s="42">
        <v>44263</v>
      </c>
      <c r="BF20" s="26"/>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86">
        <v>0</v>
      </c>
    </row>
    <row r="21" spans="1:96" ht="63.75" x14ac:dyDescent="0.2">
      <c r="A21" s="85">
        <v>12</v>
      </c>
      <c r="B21" s="15">
        <f t="shared" si="0"/>
        <v>18</v>
      </c>
      <c r="C21" s="16" t="s">
        <v>133</v>
      </c>
      <c r="D21" s="17" t="s">
        <v>223</v>
      </c>
      <c r="E21" s="25" t="s">
        <v>225</v>
      </c>
      <c r="F21" s="18">
        <v>3</v>
      </c>
      <c r="G21" s="19">
        <v>44502</v>
      </c>
      <c r="H21" s="27">
        <v>10927</v>
      </c>
      <c r="I21" s="12">
        <v>354</v>
      </c>
      <c r="J21" s="10" t="s">
        <v>224</v>
      </c>
      <c r="K21" s="10">
        <v>5</v>
      </c>
      <c r="L21" s="13">
        <v>3200531909579</v>
      </c>
      <c r="M21" s="20"/>
      <c r="N21" s="20"/>
      <c r="O21" s="21"/>
      <c r="P21" s="21">
        <v>195</v>
      </c>
      <c r="Q21" s="22" t="s">
        <v>228</v>
      </c>
      <c r="R21" s="23">
        <v>0</v>
      </c>
      <c r="S21" s="23">
        <v>0</v>
      </c>
      <c r="T21" s="23">
        <v>0</v>
      </c>
      <c r="U21" s="7">
        <v>0</v>
      </c>
      <c r="V21" s="7">
        <v>0</v>
      </c>
      <c r="W21" s="7">
        <v>0</v>
      </c>
      <c r="X21" s="7">
        <v>1</v>
      </c>
      <c r="Y21" s="7">
        <v>0</v>
      </c>
      <c r="Z21" s="7">
        <v>0</v>
      </c>
      <c r="AA21" s="7">
        <v>1</v>
      </c>
      <c r="AB21" s="7">
        <v>0</v>
      </c>
      <c r="AC21" s="7">
        <v>0</v>
      </c>
      <c r="AD21" s="7">
        <v>0</v>
      </c>
      <c r="AE21" s="7">
        <v>0</v>
      </c>
      <c r="AF21" s="7">
        <v>0</v>
      </c>
      <c r="AG21" s="7">
        <v>0</v>
      </c>
      <c r="AH21" s="7">
        <v>0</v>
      </c>
      <c r="AI21" s="7">
        <v>0</v>
      </c>
      <c r="AJ21" s="7">
        <v>0</v>
      </c>
      <c r="AK21" s="7">
        <v>1</v>
      </c>
      <c r="AL21" s="7">
        <v>0</v>
      </c>
      <c r="AM21" s="7">
        <v>0</v>
      </c>
      <c r="AN21" s="7">
        <v>0</v>
      </c>
      <c r="AO21" s="7">
        <v>0</v>
      </c>
      <c r="AP21" s="7">
        <v>0</v>
      </c>
      <c r="AQ21" s="7">
        <v>1</v>
      </c>
      <c r="AR21" s="7">
        <v>0</v>
      </c>
      <c r="AS21" s="7">
        <v>0</v>
      </c>
      <c r="AT21" s="7">
        <v>0</v>
      </c>
      <c r="AU21" s="7">
        <v>0</v>
      </c>
      <c r="AV21" s="7">
        <v>0</v>
      </c>
      <c r="AW21" s="7">
        <v>0</v>
      </c>
      <c r="AX21" s="7">
        <v>0</v>
      </c>
      <c r="AY21" s="7">
        <v>0</v>
      </c>
      <c r="AZ21" s="7">
        <v>0</v>
      </c>
      <c r="BA21" s="7" t="s">
        <v>108</v>
      </c>
      <c r="BB21" s="24" t="s">
        <v>115</v>
      </c>
      <c r="BC21" s="7" t="s">
        <v>140</v>
      </c>
      <c r="BD21" s="25" t="s">
        <v>225</v>
      </c>
      <c r="BE21" s="42">
        <v>44502</v>
      </c>
      <c r="BF21" s="26"/>
      <c r="BG21" s="23">
        <v>0</v>
      </c>
      <c r="BH21" s="23">
        <v>0</v>
      </c>
      <c r="BI21" s="23">
        <v>0</v>
      </c>
      <c r="BJ21" s="23">
        <v>0</v>
      </c>
      <c r="BK21" s="23">
        <v>0</v>
      </c>
      <c r="BL21" s="23">
        <v>0</v>
      </c>
      <c r="BM21" s="23">
        <v>0</v>
      </c>
      <c r="BN21" s="23">
        <v>0</v>
      </c>
      <c r="BO21" s="23">
        <v>0</v>
      </c>
      <c r="BP21" s="23">
        <v>0</v>
      </c>
      <c r="BQ21" s="23">
        <v>0</v>
      </c>
      <c r="BR21" s="23">
        <v>0</v>
      </c>
      <c r="BS21" s="23">
        <v>0</v>
      </c>
      <c r="BT21" s="23">
        <v>0</v>
      </c>
      <c r="BU21" s="23">
        <v>0</v>
      </c>
      <c r="BV21" s="23">
        <v>0</v>
      </c>
      <c r="BW21" s="23">
        <v>0</v>
      </c>
      <c r="BX21" s="23">
        <v>0</v>
      </c>
      <c r="BY21" s="23">
        <v>0</v>
      </c>
      <c r="BZ21" s="23">
        <v>0</v>
      </c>
      <c r="CA21" s="23">
        <v>0</v>
      </c>
      <c r="CB21" s="23">
        <v>0</v>
      </c>
      <c r="CC21" s="23">
        <v>0</v>
      </c>
      <c r="CD21" s="23">
        <v>0</v>
      </c>
      <c r="CE21" s="23">
        <v>0</v>
      </c>
      <c r="CF21" s="23">
        <v>0</v>
      </c>
      <c r="CG21" s="23">
        <v>0</v>
      </c>
      <c r="CH21" s="23">
        <v>0</v>
      </c>
      <c r="CI21" s="23">
        <v>0</v>
      </c>
      <c r="CJ21" s="23">
        <v>0</v>
      </c>
      <c r="CK21" s="23">
        <v>0</v>
      </c>
      <c r="CL21" s="23">
        <v>0</v>
      </c>
      <c r="CM21" s="23">
        <v>0</v>
      </c>
      <c r="CN21" s="23">
        <v>0</v>
      </c>
      <c r="CO21" s="23">
        <v>0</v>
      </c>
      <c r="CP21" s="23">
        <v>0</v>
      </c>
      <c r="CQ21" s="23">
        <v>0</v>
      </c>
      <c r="CR21" s="86">
        <v>0</v>
      </c>
    </row>
    <row r="22" spans="1:96" ht="63.75" x14ac:dyDescent="0.2">
      <c r="A22" s="85">
        <v>12</v>
      </c>
      <c r="B22" s="15">
        <f t="shared" si="0"/>
        <v>19</v>
      </c>
      <c r="C22" s="16" t="s">
        <v>133</v>
      </c>
      <c r="D22" s="17" t="s">
        <v>223</v>
      </c>
      <c r="E22" s="25" t="s">
        <v>225</v>
      </c>
      <c r="F22" s="18">
        <v>4</v>
      </c>
      <c r="G22" s="19">
        <v>44530</v>
      </c>
      <c r="H22" s="27">
        <v>10927</v>
      </c>
      <c r="I22" s="12">
        <v>354</v>
      </c>
      <c r="J22" s="10" t="s">
        <v>224</v>
      </c>
      <c r="K22" s="10">
        <v>5</v>
      </c>
      <c r="L22" s="13">
        <v>3200531909579</v>
      </c>
      <c r="M22" s="20"/>
      <c r="N22" s="20"/>
      <c r="O22" s="21"/>
      <c r="P22" s="21">
        <v>180</v>
      </c>
      <c r="Q22" s="22" t="s">
        <v>229</v>
      </c>
      <c r="R22" s="23">
        <v>0</v>
      </c>
      <c r="S22" s="23">
        <v>0</v>
      </c>
      <c r="T22" s="23">
        <v>0</v>
      </c>
      <c r="U22" s="7">
        <v>0</v>
      </c>
      <c r="V22" s="7">
        <v>0</v>
      </c>
      <c r="W22" s="7">
        <v>0</v>
      </c>
      <c r="X22" s="7">
        <v>0</v>
      </c>
      <c r="Y22" s="7">
        <v>0</v>
      </c>
      <c r="Z22" s="7">
        <v>0</v>
      </c>
      <c r="AA22" s="7">
        <v>0</v>
      </c>
      <c r="AB22" s="7">
        <v>0</v>
      </c>
      <c r="AC22" s="7">
        <v>0</v>
      </c>
      <c r="AD22" s="7">
        <v>0</v>
      </c>
      <c r="AE22" s="7">
        <v>0</v>
      </c>
      <c r="AF22" s="7">
        <v>0</v>
      </c>
      <c r="AG22" s="7">
        <v>0</v>
      </c>
      <c r="AH22" s="7">
        <v>1</v>
      </c>
      <c r="AI22" s="7">
        <v>0</v>
      </c>
      <c r="AJ22" s="7">
        <v>0</v>
      </c>
      <c r="AK22" s="7">
        <v>1</v>
      </c>
      <c r="AL22" s="7">
        <v>0</v>
      </c>
      <c r="AM22" s="7">
        <v>0</v>
      </c>
      <c r="AN22" s="7">
        <v>0</v>
      </c>
      <c r="AO22" s="7">
        <v>0</v>
      </c>
      <c r="AP22" s="7">
        <v>0</v>
      </c>
      <c r="AQ22" s="7">
        <v>1</v>
      </c>
      <c r="AR22" s="7">
        <v>0</v>
      </c>
      <c r="AS22" s="7">
        <v>0</v>
      </c>
      <c r="AT22" s="7">
        <v>0</v>
      </c>
      <c r="AU22" s="7">
        <v>0</v>
      </c>
      <c r="AV22" s="7">
        <v>0</v>
      </c>
      <c r="AW22" s="7">
        <v>0</v>
      </c>
      <c r="AX22" s="7">
        <v>0</v>
      </c>
      <c r="AY22" s="7">
        <v>0</v>
      </c>
      <c r="AZ22" s="7">
        <v>0</v>
      </c>
      <c r="BA22" s="7" t="s">
        <v>108</v>
      </c>
      <c r="BB22" s="24" t="s">
        <v>115</v>
      </c>
      <c r="BC22" s="7" t="s">
        <v>140</v>
      </c>
      <c r="BD22" s="25" t="s">
        <v>225</v>
      </c>
      <c r="BE22" s="42">
        <v>44530</v>
      </c>
      <c r="BF22" s="26"/>
      <c r="BG22" s="23">
        <v>1</v>
      </c>
      <c r="BH22" s="23">
        <v>0</v>
      </c>
      <c r="BI22" s="23">
        <v>0</v>
      </c>
      <c r="BJ22" s="23">
        <v>0</v>
      </c>
      <c r="BK22" s="23">
        <v>0</v>
      </c>
      <c r="BL22" s="23">
        <v>0</v>
      </c>
      <c r="BM22" s="23">
        <v>0</v>
      </c>
      <c r="BN22" s="23">
        <v>0</v>
      </c>
      <c r="BO22" s="23">
        <v>0</v>
      </c>
      <c r="BP22" s="23">
        <v>0</v>
      </c>
      <c r="BQ22" s="23">
        <v>0</v>
      </c>
      <c r="BR22" s="23">
        <v>0</v>
      </c>
      <c r="BS22" s="23">
        <v>0</v>
      </c>
      <c r="BT22" s="23">
        <v>0</v>
      </c>
      <c r="BU22" s="23">
        <v>0</v>
      </c>
      <c r="BV22" s="23">
        <v>0</v>
      </c>
      <c r="BW22" s="23">
        <v>0</v>
      </c>
      <c r="BX22" s="23">
        <v>0</v>
      </c>
      <c r="BY22" s="23">
        <v>0</v>
      </c>
      <c r="BZ22" s="23">
        <v>0</v>
      </c>
      <c r="CA22" s="23">
        <v>0</v>
      </c>
      <c r="CB22" s="23">
        <v>0</v>
      </c>
      <c r="CC22" s="23">
        <v>0</v>
      </c>
      <c r="CD22" s="23">
        <v>0</v>
      </c>
      <c r="CE22" s="23">
        <v>0</v>
      </c>
      <c r="CF22" s="23">
        <v>0</v>
      </c>
      <c r="CG22" s="23">
        <v>0</v>
      </c>
      <c r="CH22" s="23">
        <v>0</v>
      </c>
      <c r="CI22" s="23">
        <v>0</v>
      </c>
      <c r="CJ22" s="23">
        <v>0</v>
      </c>
      <c r="CK22" s="23">
        <v>0</v>
      </c>
      <c r="CL22" s="23">
        <v>0</v>
      </c>
      <c r="CM22" s="23">
        <v>0</v>
      </c>
      <c r="CN22" s="23">
        <v>0</v>
      </c>
      <c r="CO22" s="23">
        <v>0</v>
      </c>
      <c r="CP22" s="23">
        <v>0</v>
      </c>
      <c r="CQ22" s="23">
        <v>0</v>
      </c>
      <c r="CR22" s="86">
        <v>0</v>
      </c>
    </row>
    <row r="23" spans="1:96" ht="63.75" x14ac:dyDescent="0.2">
      <c r="A23" s="85">
        <v>12</v>
      </c>
      <c r="B23" s="15">
        <f t="shared" si="0"/>
        <v>20</v>
      </c>
      <c r="C23" s="16" t="s">
        <v>133</v>
      </c>
      <c r="D23" s="17" t="s">
        <v>223</v>
      </c>
      <c r="E23" s="25" t="s">
        <v>225</v>
      </c>
      <c r="F23" s="18">
        <v>5</v>
      </c>
      <c r="G23" s="19">
        <v>44711</v>
      </c>
      <c r="H23" s="27">
        <v>10927</v>
      </c>
      <c r="I23" s="12">
        <v>354</v>
      </c>
      <c r="J23" s="10" t="s">
        <v>224</v>
      </c>
      <c r="K23" s="10">
        <v>5</v>
      </c>
      <c r="L23" s="13">
        <v>3200531909579</v>
      </c>
      <c r="M23" s="20"/>
      <c r="N23" s="20"/>
      <c r="O23" s="21"/>
      <c r="P23" s="21">
        <v>56</v>
      </c>
      <c r="Q23" s="22" t="s">
        <v>230</v>
      </c>
      <c r="R23" s="23">
        <v>0</v>
      </c>
      <c r="S23" s="23">
        <v>0</v>
      </c>
      <c r="T23" s="23">
        <v>0</v>
      </c>
      <c r="U23" s="7">
        <v>0</v>
      </c>
      <c r="V23" s="7">
        <v>0</v>
      </c>
      <c r="W23" s="7">
        <v>0</v>
      </c>
      <c r="X23" s="7">
        <v>1</v>
      </c>
      <c r="Y23" s="7">
        <v>0</v>
      </c>
      <c r="Z23" s="7">
        <v>0</v>
      </c>
      <c r="AA23" s="7">
        <v>1</v>
      </c>
      <c r="AB23" s="7">
        <v>0</v>
      </c>
      <c r="AC23" s="7">
        <v>0</v>
      </c>
      <c r="AD23" s="7">
        <v>0</v>
      </c>
      <c r="AE23" s="7">
        <v>0</v>
      </c>
      <c r="AF23" s="7">
        <v>1</v>
      </c>
      <c r="AG23" s="7">
        <v>0</v>
      </c>
      <c r="AH23" s="7">
        <v>0</v>
      </c>
      <c r="AI23" s="7">
        <v>0</v>
      </c>
      <c r="AJ23" s="7">
        <v>0</v>
      </c>
      <c r="AK23" s="7">
        <v>1</v>
      </c>
      <c r="AL23" s="7">
        <v>0</v>
      </c>
      <c r="AM23" s="7">
        <v>0</v>
      </c>
      <c r="AN23" s="7">
        <v>0</v>
      </c>
      <c r="AO23" s="7">
        <v>0</v>
      </c>
      <c r="AP23" s="7">
        <v>0</v>
      </c>
      <c r="AQ23" s="7">
        <v>1</v>
      </c>
      <c r="AR23" s="7">
        <v>0</v>
      </c>
      <c r="AS23" s="7">
        <v>0</v>
      </c>
      <c r="AT23" s="7">
        <v>1</v>
      </c>
      <c r="AU23" s="7">
        <v>0</v>
      </c>
      <c r="AV23" s="7">
        <v>0</v>
      </c>
      <c r="AW23" s="7">
        <v>0</v>
      </c>
      <c r="AX23" s="7">
        <v>0</v>
      </c>
      <c r="AY23" s="7">
        <v>0</v>
      </c>
      <c r="AZ23" s="7">
        <v>0</v>
      </c>
      <c r="BA23" s="7" t="s">
        <v>108</v>
      </c>
      <c r="BB23" s="24" t="s">
        <v>115</v>
      </c>
      <c r="BC23" s="7" t="s">
        <v>140</v>
      </c>
      <c r="BD23" s="25" t="s">
        <v>225</v>
      </c>
      <c r="BE23" s="42">
        <v>44711</v>
      </c>
      <c r="BF23" s="26"/>
      <c r="BG23" s="23">
        <v>0</v>
      </c>
      <c r="BH23" s="23">
        <v>0</v>
      </c>
      <c r="BI23" s="23">
        <v>0</v>
      </c>
      <c r="BJ23" s="23">
        <v>0</v>
      </c>
      <c r="BK23" s="23">
        <v>0</v>
      </c>
      <c r="BL23" s="23">
        <v>0</v>
      </c>
      <c r="BM23" s="23">
        <v>0</v>
      </c>
      <c r="BN23" s="23">
        <v>0</v>
      </c>
      <c r="BO23" s="23">
        <v>0</v>
      </c>
      <c r="BP23" s="23">
        <v>0</v>
      </c>
      <c r="BQ23" s="23">
        <v>0</v>
      </c>
      <c r="BR23" s="23">
        <v>0</v>
      </c>
      <c r="BS23" s="23">
        <v>0</v>
      </c>
      <c r="BT23" s="23">
        <v>0</v>
      </c>
      <c r="BU23" s="23">
        <v>0</v>
      </c>
      <c r="BV23" s="23">
        <v>0</v>
      </c>
      <c r="BW23" s="23">
        <v>0</v>
      </c>
      <c r="BX23" s="23">
        <v>0</v>
      </c>
      <c r="BY23" s="23">
        <v>0</v>
      </c>
      <c r="BZ23" s="23">
        <v>0</v>
      </c>
      <c r="CA23" s="23">
        <v>0</v>
      </c>
      <c r="CB23" s="23">
        <v>0</v>
      </c>
      <c r="CC23" s="23">
        <v>0</v>
      </c>
      <c r="CD23" s="23">
        <v>0</v>
      </c>
      <c r="CE23" s="23">
        <v>0</v>
      </c>
      <c r="CF23" s="23">
        <v>0</v>
      </c>
      <c r="CG23" s="23">
        <v>0</v>
      </c>
      <c r="CH23" s="23">
        <v>0</v>
      </c>
      <c r="CI23" s="23">
        <v>0</v>
      </c>
      <c r="CJ23" s="23">
        <v>0</v>
      </c>
      <c r="CK23" s="23">
        <v>0</v>
      </c>
      <c r="CL23" s="23">
        <v>0</v>
      </c>
      <c r="CM23" s="23">
        <v>0</v>
      </c>
      <c r="CN23" s="23">
        <v>0</v>
      </c>
      <c r="CO23" s="23">
        <v>0</v>
      </c>
      <c r="CP23" s="23">
        <v>0</v>
      </c>
      <c r="CQ23" s="23">
        <v>0</v>
      </c>
      <c r="CR23" s="86">
        <v>0</v>
      </c>
    </row>
    <row r="24" spans="1:96" ht="136.5" customHeight="1" x14ac:dyDescent="0.2">
      <c r="A24" s="85">
        <v>12</v>
      </c>
      <c r="B24" s="15">
        <f t="shared" si="0"/>
        <v>21</v>
      </c>
      <c r="C24" s="16" t="s">
        <v>133</v>
      </c>
      <c r="D24" s="17" t="s">
        <v>223</v>
      </c>
      <c r="E24" s="25" t="s">
        <v>127</v>
      </c>
      <c r="F24" s="18">
        <v>2</v>
      </c>
      <c r="G24" s="19">
        <v>44237</v>
      </c>
      <c r="H24" s="27">
        <v>10927</v>
      </c>
      <c r="I24" s="12">
        <v>354</v>
      </c>
      <c r="J24" s="10" t="s">
        <v>224</v>
      </c>
      <c r="K24" s="10">
        <v>5</v>
      </c>
      <c r="L24" s="13">
        <v>3200531909579</v>
      </c>
      <c r="M24" s="20"/>
      <c r="N24" s="20"/>
      <c r="O24" s="21"/>
      <c r="P24" s="21"/>
      <c r="Q24" s="22" t="s">
        <v>132</v>
      </c>
      <c r="R24" s="23">
        <v>0</v>
      </c>
      <c r="S24" s="23">
        <v>0</v>
      </c>
      <c r="T24" s="23">
        <v>0</v>
      </c>
      <c r="U24" s="7">
        <v>0</v>
      </c>
      <c r="V24" s="7">
        <v>0</v>
      </c>
      <c r="W24" s="7">
        <v>0</v>
      </c>
      <c r="X24" s="7">
        <v>1</v>
      </c>
      <c r="Y24" s="7">
        <v>0</v>
      </c>
      <c r="Z24" s="7">
        <v>0</v>
      </c>
      <c r="AA24" s="7">
        <v>0</v>
      </c>
      <c r="AB24" s="7">
        <v>0</v>
      </c>
      <c r="AC24" s="7">
        <v>0</v>
      </c>
      <c r="AD24" s="7">
        <v>0</v>
      </c>
      <c r="AE24" s="7">
        <v>1</v>
      </c>
      <c r="AF24" s="7">
        <v>0</v>
      </c>
      <c r="AG24" s="7">
        <v>0</v>
      </c>
      <c r="AH24" s="7">
        <v>0</v>
      </c>
      <c r="AI24" s="7">
        <v>0</v>
      </c>
      <c r="AJ24" s="7">
        <v>1</v>
      </c>
      <c r="AK24" s="7">
        <v>0</v>
      </c>
      <c r="AL24" s="7">
        <v>1</v>
      </c>
      <c r="AM24" s="7">
        <v>0</v>
      </c>
      <c r="AN24" s="7">
        <v>0</v>
      </c>
      <c r="AO24" s="7">
        <v>0</v>
      </c>
      <c r="AP24" s="7">
        <v>0</v>
      </c>
      <c r="AQ24" s="7">
        <v>0</v>
      </c>
      <c r="AR24" s="7">
        <v>1</v>
      </c>
      <c r="AS24" s="7">
        <v>0</v>
      </c>
      <c r="AT24" s="7">
        <v>0</v>
      </c>
      <c r="AU24" s="7">
        <v>0</v>
      </c>
      <c r="AV24" s="7">
        <v>0</v>
      </c>
      <c r="AW24" s="7">
        <v>0</v>
      </c>
      <c r="AX24" s="7">
        <v>0</v>
      </c>
      <c r="AY24" s="7">
        <v>0</v>
      </c>
      <c r="AZ24" s="7">
        <v>0</v>
      </c>
      <c r="BA24" s="7" t="s">
        <v>108</v>
      </c>
      <c r="BB24" s="24" t="s">
        <v>115</v>
      </c>
      <c r="BC24" s="7" t="s">
        <v>140</v>
      </c>
      <c r="BD24" s="25" t="s">
        <v>127</v>
      </c>
      <c r="BE24" s="42">
        <v>44237</v>
      </c>
      <c r="BF24" s="26"/>
      <c r="BG24" s="23">
        <v>0</v>
      </c>
      <c r="BH24" s="23">
        <v>0</v>
      </c>
      <c r="BI24" s="23">
        <v>0</v>
      </c>
      <c r="BJ24" s="23">
        <v>0</v>
      </c>
      <c r="BK24" s="23">
        <v>0</v>
      </c>
      <c r="BL24" s="23">
        <v>0</v>
      </c>
      <c r="BM24" s="23">
        <v>0</v>
      </c>
      <c r="BN24" s="23">
        <v>0</v>
      </c>
      <c r="BO24" s="23">
        <v>0</v>
      </c>
      <c r="BP24" s="23">
        <v>0</v>
      </c>
      <c r="BQ24" s="23">
        <v>0</v>
      </c>
      <c r="BR24" s="23">
        <v>0</v>
      </c>
      <c r="BS24" s="23">
        <v>0</v>
      </c>
      <c r="BT24" s="23">
        <v>0</v>
      </c>
      <c r="BU24" s="23">
        <v>0</v>
      </c>
      <c r="BV24" s="23">
        <v>0</v>
      </c>
      <c r="BW24" s="23">
        <v>1</v>
      </c>
      <c r="BX24" s="23">
        <v>0</v>
      </c>
      <c r="BY24" s="23">
        <v>0</v>
      </c>
      <c r="BZ24" s="23">
        <v>0</v>
      </c>
      <c r="CA24" s="23">
        <v>0</v>
      </c>
      <c r="CB24" s="23">
        <v>0</v>
      </c>
      <c r="CC24" s="23">
        <v>0</v>
      </c>
      <c r="CD24" s="23">
        <v>0</v>
      </c>
      <c r="CE24" s="23">
        <v>0</v>
      </c>
      <c r="CF24" s="23">
        <v>0</v>
      </c>
      <c r="CG24" s="23">
        <v>0</v>
      </c>
      <c r="CH24" s="23">
        <v>0</v>
      </c>
      <c r="CI24" s="23">
        <v>0</v>
      </c>
      <c r="CJ24" s="23">
        <v>0</v>
      </c>
      <c r="CK24" s="23">
        <v>0</v>
      </c>
      <c r="CL24" s="23">
        <v>0</v>
      </c>
      <c r="CM24" s="23">
        <v>1</v>
      </c>
      <c r="CN24" s="23">
        <v>0</v>
      </c>
      <c r="CO24" s="23">
        <v>0</v>
      </c>
      <c r="CP24" s="23">
        <v>0</v>
      </c>
      <c r="CQ24" s="23">
        <v>0</v>
      </c>
      <c r="CR24" s="86">
        <v>0</v>
      </c>
    </row>
    <row r="25" spans="1:96" ht="38.25" x14ac:dyDescent="0.2">
      <c r="A25" s="85">
        <v>11</v>
      </c>
      <c r="B25" s="15">
        <v>0</v>
      </c>
      <c r="C25" s="16" t="s">
        <v>133</v>
      </c>
      <c r="D25" s="17" t="s">
        <v>223</v>
      </c>
      <c r="E25" s="17" t="s">
        <v>134</v>
      </c>
      <c r="F25" s="18">
        <v>0</v>
      </c>
      <c r="G25" s="19">
        <v>42194</v>
      </c>
      <c r="H25" s="19">
        <v>10927</v>
      </c>
      <c r="I25" s="28">
        <v>354</v>
      </c>
      <c r="J25" s="29">
        <v>30</v>
      </c>
      <c r="K25" s="29">
        <v>5</v>
      </c>
      <c r="L25" s="20">
        <v>1580927039907</v>
      </c>
      <c r="M25" s="30"/>
      <c r="N25" s="30"/>
      <c r="O25" s="31">
        <v>10800</v>
      </c>
      <c r="P25" s="31"/>
      <c r="Q25" s="22" t="s">
        <v>213</v>
      </c>
      <c r="R25" s="23">
        <v>0</v>
      </c>
      <c r="S25" s="23">
        <v>0</v>
      </c>
      <c r="T25" s="23">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24" t="s">
        <v>108</v>
      </c>
      <c r="BB25" s="7" t="s">
        <v>135</v>
      </c>
      <c r="BC25" s="25" t="s">
        <v>136</v>
      </c>
      <c r="BD25" s="25" t="s">
        <v>134</v>
      </c>
      <c r="BE25" s="43">
        <v>42194</v>
      </c>
      <c r="BF25" s="32">
        <v>51172</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86">
        <v>0</v>
      </c>
    </row>
    <row r="26" spans="1:96" ht="63.75" x14ac:dyDescent="0.2">
      <c r="A26" s="85">
        <v>11</v>
      </c>
      <c r="B26" s="15">
        <f t="shared" si="0"/>
        <v>1</v>
      </c>
      <c r="C26" s="16" t="s">
        <v>133</v>
      </c>
      <c r="D26" s="17" t="s">
        <v>223</v>
      </c>
      <c r="E26" s="25" t="s">
        <v>109</v>
      </c>
      <c r="F26" s="18">
        <v>1</v>
      </c>
      <c r="G26" s="19">
        <v>42159</v>
      </c>
      <c r="H26" s="19">
        <v>10927</v>
      </c>
      <c r="I26" s="28">
        <v>354</v>
      </c>
      <c r="J26" s="29">
        <v>30</v>
      </c>
      <c r="K26" s="29">
        <v>5</v>
      </c>
      <c r="L26" s="20">
        <v>1580927039907</v>
      </c>
      <c r="M26" s="20">
        <v>0</v>
      </c>
      <c r="N26" s="20">
        <v>0</v>
      </c>
      <c r="O26" s="21"/>
      <c r="P26" s="21"/>
      <c r="Q26" s="22" t="s">
        <v>137</v>
      </c>
      <c r="R26" s="21">
        <v>1</v>
      </c>
      <c r="S26" s="23">
        <v>0</v>
      </c>
      <c r="T26" s="23">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1</v>
      </c>
      <c r="AL26" s="7">
        <v>0</v>
      </c>
      <c r="AM26" s="7">
        <v>1</v>
      </c>
      <c r="AN26" s="7">
        <v>0</v>
      </c>
      <c r="AO26" s="7">
        <v>0</v>
      </c>
      <c r="AP26" s="7">
        <v>0</v>
      </c>
      <c r="AQ26" s="7">
        <v>0</v>
      </c>
      <c r="AR26" s="7">
        <v>0</v>
      </c>
      <c r="AS26" s="7">
        <v>0</v>
      </c>
      <c r="AT26" s="7">
        <v>0</v>
      </c>
      <c r="AU26" s="7">
        <v>0</v>
      </c>
      <c r="AV26" s="7">
        <v>0</v>
      </c>
      <c r="AW26" s="7">
        <v>0</v>
      </c>
      <c r="AX26" s="7">
        <v>0</v>
      </c>
      <c r="AY26" s="7">
        <v>0</v>
      </c>
      <c r="AZ26" s="7">
        <v>0</v>
      </c>
      <c r="BA26" s="24" t="s">
        <v>108</v>
      </c>
      <c r="BB26" s="7">
        <v>0</v>
      </c>
      <c r="BC26" s="25" t="s">
        <v>136</v>
      </c>
      <c r="BD26" s="25" t="s">
        <v>109</v>
      </c>
      <c r="BE26" s="43">
        <v>42159</v>
      </c>
      <c r="BF26" s="32"/>
      <c r="BG26" s="23">
        <v>0</v>
      </c>
      <c r="BH26" s="23">
        <v>0</v>
      </c>
      <c r="BI26" s="23">
        <v>0</v>
      </c>
      <c r="BJ26" s="23">
        <v>0</v>
      </c>
      <c r="BK26" s="23">
        <v>0</v>
      </c>
      <c r="BL26" s="23">
        <v>0</v>
      </c>
      <c r="BM26" s="23">
        <v>0</v>
      </c>
      <c r="BN26" s="23">
        <v>0</v>
      </c>
      <c r="BO26" s="23">
        <v>0</v>
      </c>
      <c r="BP26" s="23">
        <v>0</v>
      </c>
      <c r="BQ26" s="23">
        <v>0</v>
      </c>
      <c r="BR26" s="23">
        <v>1</v>
      </c>
      <c r="BS26" s="23">
        <v>0</v>
      </c>
      <c r="BT26" s="23">
        <v>0</v>
      </c>
      <c r="BU26" s="23">
        <v>0</v>
      </c>
      <c r="BV26" s="23">
        <v>0</v>
      </c>
      <c r="BW26" s="23">
        <v>0</v>
      </c>
      <c r="BX26" s="23">
        <v>0</v>
      </c>
      <c r="BY26" s="23">
        <v>0</v>
      </c>
      <c r="BZ26" s="23">
        <v>0</v>
      </c>
      <c r="CA26" s="23">
        <v>0</v>
      </c>
      <c r="CB26" s="23">
        <v>0</v>
      </c>
      <c r="CC26" s="23">
        <v>0</v>
      </c>
      <c r="CD26" s="23">
        <v>0</v>
      </c>
      <c r="CE26" s="23">
        <v>0</v>
      </c>
      <c r="CF26" s="23">
        <v>0</v>
      </c>
      <c r="CG26" s="23">
        <v>0</v>
      </c>
      <c r="CH26" s="23">
        <v>0</v>
      </c>
      <c r="CI26" s="23">
        <v>0</v>
      </c>
      <c r="CJ26" s="23">
        <v>0</v>
      </c>
      <c r="CK26" s="23">
        <v>0</v>
      </c>
      <c r="CL26" s="23">
        <v>0</v>
      </c>
      <c r="CM26" s="23">
        <v>0</v>
      </c>
      <c r="CN26" s="23">
        <v>0</v>
      </c>
      <c r="CO26" s="23">
        <v>0</v>
      </c>
      <c r="CP26" s="23">
        <v>0</v>
      </c>
      <c r="CQ26" s="23">
        <v>0</v>
      </c>
      <c r="CR26" s="86">
        <v>0</v>
      </c>
    </row>
    <row r="27" spans="1:96" ht="89.25" x14ac:dyDescent="0.2">
      <c r="A27" s="85">
        <v>11</v>
      </c>
      <c r="B27" s="15">
        <f t="shared" si="0"/>
        <v>2</v>
      </c>
      <c r="C27" s="16" t="s">
        <v>133</v>
      </c>
      <c r="D27" s="17" t="s">
        <v>223</v>
      </c>
      <c r="E27" s="25" t="s">
        <v>109</v>
      </c>
      <c r="F27" s="18">
        <v>2</v>
      </c>
      <c r="G27" s="19">
        <v>42334</v>
      </c>
      <c r="H27" s="19">
        <v>10927</v>
      </c>
      <c r="I27" s="28">
        <v>354</v>
      </c>
      <c r="J27" s="29">
        <v>30</v>
      </c>
      <c r="K27" s="29">
        <v>5</v>
      </c>
      <c r="L27" s="20">
        <v>1580927039907</v>
      </c>
      <c r="M27" s="20">
        <v>0</v>
      </c>
      <c r="N27" s="20">
        <v>0</v>
      </c>
      <c r="O27" s="21">
        <v>1080</v>
      </c>
      <c r="P27" s="21"/>
      <c r="Q27" s="22" t="s">
        <v>231</v>
      </c>
      <c r="R27" s="23">
        <v>1</v>
      </c>
      <c r="S27" s="23">
        <v>1</v>
      </c>
      <c r="T27" s="23">
        <v>0</v>
      </c>
      <c r="U27" s="7">
        <v>0</v>
      </c>
      <c r="V27" s="7">
        <v>0</v>
      </c>
      <c r="W27" s="7">
        <v>0</v>
      </c>
      <c r="X27" s="7">
        <v>1</v>
      </c>
      <c r="Y27" s="7">
        <v>0</v>
      </c>
      <c r="Z27" s="7">
        <v>1</v>
      </c>
      <c r="AA27" s="7">
        <v>0</v>
      </c>
      <c r="AB27" s="7">
        <v>0</v>
      </c>
      <c r="AC27" s="7">
        <v>0</v>
      </c>
      <c r="AD27" s="7">
        <v>1</v>
      </c>
      <c r="AE27" s="7">
        <v>1</v>
      </c>
      <c r="AF27" s="7">
        <v>0</v>
      </c>
      <c r="AG27" s="7">
        <v>0</v>
      </c>
      <c r="AH27" s="7">
        <v>0</v>
      </c>
      <c r="AI27" s="7">
        <v>0</v>
      </c>
      <c r="AJ27" s="7">
        <v>0</v>
      </c>
      <c r="AK27" s="7">
        <v>1</v>
      </c>
      <c r="AL27" s="7">
        <v>0</v>
      </c>
      <c r="AM27" s="7">
        <v>0</v>
      </c>
      <c r="AN27" s="7">
        <v>1</v>
      </c>
      <c r="AO27" s="7">
        <v>0</v>
      </c>
      <c r="AP27" s="7">
        <v>0</v>
      </c>
      <c r="AQ27" s="7">
        <v>0</v>
      </c>
      <c r="AR27" s="7">
        <v>0</v>
      </c>
      <c r="AS27" s="7">
        <v>0</v>
      </c>
      <c r="AT27" s="7">
        <v>0</v>
      </c>
      <c r="AU27" s="7">
        <v>0</v>
      </c>
      <c r="AV27" s="7">
        <v>0</v>
      </c>
      <c r="AW27" s="7">
        <v>0</v>
      </c>
      <c r="AX27" s="7">
        <v>0</v>
      </c>
      <c r="AY27" s="7">
        <v>0</v>
      </c>
      <c r="AZ27" s="7">
        <v>0</v>
      </c>
      <c r="BA27" s="24" t="s">
        <v>108</v>
      </c>
      <c r="BB27" s="7" t="s">
        <v>135</v>
      </c>
      <c r="BC27" s="25" t="s">
        <v>136</v>
      </c>
      <c r="BD27" s="25" t="s">
        <v>109</v>
      </c>
      <c r="BE27" s="43">
        <v>42334</v>
      </c>
      <c r="BF27" s="32"/>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86">
        <v>0</v>
      </c>
    </row>
    <row r="28" spans="1:96" ht="124.5" customHeight="1" x14ac:dyDescent="0.2">
      <c r="A28" s="85">
        <v>11</v>
      </c>
      <c r="B28" s="15">
        <f t="shared" si="0"/>
        <v>3</v>
      </c>
      <c r="C28" s="16" t="s">
        <v>133</v>
      </c>
      <c r="D28" s="17" t="s">
        <v>223</v>
      </c>
      <c r="E28" s="25" t="s">
        <v>109</v>
      </c>
      <c r="F28" s="18">
        <v>3</v>
      </c>
      <c r="G28" s="19">
        <v>42523</v>
      </c>
      <c r="H28" s="19">
        <v>10927</v>
      </c>
      <c r="I28" s="28">
        <v>354</v>
      </c>
      <c r="J28" s="29">
        <v>30</v>
      </c>
      <c r="K28" s="29">
        <v>5</v>
      </c>
      <c r="L28" s="20">
        <v>1580927039907</v>
      </c>
      <c r="M28" s="20">
        <v>0</v>
      </c>
      <c r="N28" s="20">
        <v>0</v>
      </c>
      <c r="O28" s="21">
        <v>180</v>
      </c>
      <c r="P28" s="21"/>
      <c r="Q28" s="22" t="s">
        <v>232</v>
      </c>
      <c r="R28" s="23">
        <v>1</v>
      </c>
      <c r="S28" s="23">
        <v>1</v>
      </c>
      <c r="T28" s="23">
        <v>1</v>
      </c>
      <c r="U28" s="7">
        <v>0</v>
      </c>
      <c r="V28" s="7">
        <v>1</v>
      </c>
      <c r="W28" s="7">
        <v>1</v>
      </c>
      <c r="X28" s="7">
        <v>1</v>
      </c>
      <c r="Y28" s="7">
        <v>0</v>
      </c>
      <c r="Z28" s="7">
        <v>1</v>
      </c>
      <c r="AA28" s="7">
        <v>0</v>
      </c>
      <c r="AB28" s="7">
        <v>1</v>
      </c>
      <c r="AC28" s="7">
        <v>1</v>
      </c>
      <c r="AD28" s="7">
        <v>1</v>
      </c>
      <c r="AE28" s="7">
        <v>1</v>
      </c>
      <c r="AF28" s="7">
        <v>1</v>
      </c>
      <c r="AG28" s="7">
        <v>1</v>
      </c>
      <c r="AH28" s="7">
        <v>1</v>
      </c>
      <c r="AI28" s="7">
        <v>0</v>
      </c>
      <c r="AJ28" s="7">
        <v>0</v>
      </c>
      <c r="AK28" s="7">
        <v>1</v>
      </c>
      <c r="AL28" s="7">
        <v>0</v>
      </c>
      <c r="AM28" s="7">
        <v>0</v>
      </c>
      <c r="AN28" s="7">
        <v>0</v>
      </c>
      <c r="AO28" s="7">
        <v>0</v>
      </c>
      <c r="AP28" s="7">
        <v>0</v>
      </c>
      <c r="AQ28" s="7">
        <v>0</v>
      </c>
      <c r="AR28" s="7">
        <v>0</v>
      </c>
      <c r="AS28" s="7">
        <v>0</v>
      </c>
      <c r="AT28" s="7">
        <v>0</v>
      </c>
      <c r="AU28" s="7">
        <v>0</v>
      </c>
      <c r="AV28" s="7">
        <v>0</v>
      </c>
      <c r="AW28" s="7">
        <v>0</v>
      </c>
      <c r="AX28" s="7">
        <v>1</v>
      </c>
      <c r="AY28" s="7">
        <v>0</v>
      </c>
      <c r="AZ28" s="7">
        <v>0</v>
      </c>
      <c r="BA28" s="24" t="s">
        <v>108</v>
      </c>
      <c r="BB28" s="7" t="s">
        <v>135</v>
      </c>
      <c r="BC28" s="25" t="s">
        <v>136</v>
      </c>
      <c r="BD28" s="25" t="s">
        <v>109</v>
      </c>
      <c r="BE28" s="43">
        <v>42523</v>
      </c>
      <c r="BF28" s="32"/>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86">
        <v>0</v>
      </c>
    </row>
    <row r="29" spans="1:96" ht="51" x14ac:dyDescent="0.2">
      <c r="A29" s="85">
        <v>11</v>
      </c>
      <c r="B29" s="15">
        <f t="shared" si="0"/>
        <v>4</v>
      </c>
      <c r="C29" s="16" t="s">
        <v>133</v>
      </c>
      <c r="D29" s="17" t="s">
        <v>223</v>
      </c>
      <c r="E29" s="25" t="s">
        <v>109</v>
      </c>
      <c r="F29" s="18">
        <v>4</v>
      </c>
      <c r="G29" s="19">
        <v>42649</v>
      </c>
      <c r="H29" s="19">
        <v>10927</v>
      </c>
      <c r="I29" s="28">
        <v>354</v>
      </c>
      <c r="J29" s="29">
        <v>30</v>
      </c>
      <c r="K29" s="29">
        <v>5</v>
      </c>
      <c r="L29" s="20">
        <v>1580927039907</v>
      </c>
      <c r="M29" s="20">
        <v>0</v>
      </c>
      <c r="N29" s="20">
        <v>0</v>
      </c>
      <c r="O29" s="21"/>
      <c r="P29" s="21"/>
      <c r="Q29" s="22" t="s">
        <v>138</v>
      </c>
      <c r="R29" s="23">
        <v>1</v>
      </c>
      <c r="S29" s="23">
        <v>1</v>
      </c>
      <c r="T29" s="23">
        <v>0</v>
      </c>
      <c r="U29" s="7">
        <v>0</v>
      </c>
      <c r="V29" s="7">
        <v>0</v>
      </c>
      <c r="W29" s="7">
        <v>0</v>
      </c>
      <c r="X29" s="7">
        <v>0</v>
      </c>
      <c r="Y29" s="7">
        <v>0</v>
      </c>
      <c r="Z29" s="7">
        <v>0</v>
      </c>
      <c r="AA29" s="7">
        <v>0</v>
      </c>
      <c r="AB29" s="7">
        <v>0</v>
      </c>
      <c r="AC29" s="7">
        <v>0</v>
      </c>
      <c r="AD29" s="7">
        <v>0</v>
      </c>
      <c r="AE29" s="7">
        <v>0</v>
      </c>
      <c r="AF29" s="7">
        <v>0</v>
      </c>
      <c r="AG29" s="7">
        <v>0</v>
      </c>
      <c r="AH29" s="7">
        <v>1</v>
      </c>
      <c r="AI29" s="7">
        <v>0</v>
      </c>
      <c r="AJ29" s="7">
        <v>0</v>
      </c>
      <c r="AK29" s="7">
        <v>1</v>
      </c>
      <c r="AL29" s="7">
        <v>0</v>
      </c>
      <c r="AM29" s="7">
        <v>0</v>
      </c>
      <c r="AN29" s="7">
        <v>0</v>
      </c>
      <c r="AO29" s="7">
        <v>0</v>
      </c>
      <c r="AP29" s="7">
        <v>0</v>
      </c>
      <c r="AQ29" s="7">
        <v>0</v>
      </c>
      <c r="AR29" s="7">
        <v>0</v>
      </c>
      <c r="AS29" s="7">
        <v>0</v>
      </c>
      <c r="AT29" s="7">
        <v>0</v>
      </c>
      <c r="AU29" s="7">
        <v>0</v>
      </c>
      <c r="AV29" s="7">
        <v>0</v>
      </c>
      <c r="AW29" s="7">
        <v>0</v>
      </c>
      <c r="AX29" s="7">
        <v>0</v>
      </c>
      <c r="AY29" s="7">
        <v>0</v>
      </c>
      <c r="AZ29" s="7">
        <v>0</v>
      </c>
      <c r="BA29" s="24" t="s">
        <v>108</v>
      </c>
      <c r="BB29" s="7" t="s">
        <v>135</v>
      </c>
      <c r="BC29" s="25" t="s">
        <v>136</v>
      </c>
      <c r="BD29" s="25" t="s">
        <v>109</v>
      </c>
      <c r="BE29" s="43">
        <v>42649</v>
      </c>
      <c r="BF29" s="32"/>
      <c r="BG29" s="23">
        <v>1</v>
      </c>
      <c r="BH29" s="23">
        <v>1</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86">
        <v>0</v>
      </c>
    </row>
    <row r="30" spans="1:96" ht="76.5" x14ac:dyDescent="0.2">
      <c r="A30" s="85">
        <v>11</v>
      </c>
      <c r="B30" s="15">
        <f t="shared" si="0"/>
        <v>5</v>
      </c>
      <c r="C30" s="16" t="s">
        <v>133</v>
      </c>
      <c r="D30" s="17" t="s">
        <v>223</v>
      </c>
      <c r="E30" s="25" t="s">
        <v>109</v>
      </c>
      <c r="F30" s="18">
        <v>5</v>
      </c>
      <c r="G30" s="19">
        <v>42678</v>
      </c>
      <c r="H30" s="19">
        <v>10927</v>
      </c>
      <c r="I30" s="28">
        <v>354</v>
      </c>
      <c r="J30" s="29">
        <v>30</v>
      </c>
      <c r="K30" s="29">
        <v>5</v>
      </c>
      <c r="L30" s="20">
        <v>1580927039907</v>
      </c>
      <c r="M30" s="20">
        <v>0</v>
      </c>
      <c r="N30" s="20">
        <v>0</v>
      </c>
      <c r="O30" s="21"/>
      <c r="P30" s="21"/>
      <c r="Q30" s="22" t="s">
        <v>139</v>
      </c>
      <c r="R30" s="23">
        <v>1</v>
      </c>
      <c r="S30" s="23">
        <v>0</v>
      </c>
      <c r="T30" s="23">
        <v>1</v>
      </c>
      <c r="U30" s="7">
        <v>0</v>
      </c>
      <c r="V30" s="7">
        <v>0</v>
      </c>
      <c r="W30" s="7">
        <v>0</v>
      </c>
      <c r="X30" s="7">
        <v>0</v>
      </c>
      <c r="Y30" s="7">
        <v>0</v>
      </c>
      <c r="Z30" s="7">
        <v>0</v>
      </c>
      <c r="AA30" s="7">
        <v>1</v>
      </c>
      <c r="AB30" s="7">
        <v>0</v>
      </c>
      <c r="AC30" s="7">
        <v>0</v>
      </c>
      <c r="AD30" s="7">
        <v>0</v>
      </c>
      <c r="AE30" s="7">
        <v>1</v>
      </c>
      <c r="AF30" s="7">
        <v>0</v>
      </c>
      <c r="AG30" s="7">
        <v>0</v>
      </c>
      <c r="AH30" s="7">
        <v>0</v>
      </c>
      <c r="AI30" s="7">
        <v>0</v>
      </c>
      <c r="AJ30" s="7">
        <v>0</v>
      </c>
      <c r="AK30" s="7">
        <v>1</v>
      </c>
      <c r="AL30" s="7">
        <v>0</v>
      </c>
      <c r="AM30" s="7">
        <v>0</v>
      </c>
      <c r="AN30" s="7">
        <v>0</v>
      </c>
      <c r="AO30" s="7">
        <v>0</v>
      </c>
      <c r="AP30" s="7">
        <v>0</v>
      </c>
      <c r="AQ30" s="7">
        <v>0</v>
      </c>
      <c r="AR30" s="7">
        <v>0</v>
      </c>
      <c r="AS30" s="7">
        <v>0</v>
      </c>
      <c r="AT30" s="7">
        <v>0</v>
      </c>
      <c r="AU30" s="7">
        <v>0</v>
      </c>
      <c r="AV30" s="7">
        <v>0</v>
      </c>
      <c r="AW30" s="7">
        <v>0</v>
      </c>
      <c r="AX30" s="7">
        <v>0</v>
      </c>
      <c r="AY30" s="7">
        <v>0</v>
      </c>
      <c r="AZ30" s="7">
        <v>0</v>
      </c>
      <c r="BA30" s="24" t="s">
        <v>108</v>
      </c>
      <c r="BB30" s="7" t="s">
        <v>135</v>
      </c>
      <c r="BC30" s="25" t="s">
        <v>136</v>
      </c>
      <c r="BD30" s="25" t="s">
        <v>109</v>
      </c>
      <c r="BE30" s="43">
        <v>42678</v>
      </c>
      <c r="BF30" s="32"/>
      <c r="BG30" s="23">
        <v>0</v>
      </c>
      <c r="BH30" s="23">
        <v>0</v>
      </c>
      <c r="BI30" s="23">
        <v>0</v>
      </c>
      <c r="BJ30" s="23">
        <v>0</v>
      </c>
      <c r="BK30" s="23">
        <v>0</v>
      </c>
      <c r="BL30" s="23">
        <v>0</v>
      </c>
      <c r="BM30" s="23">
        <v>0</v>
      </c>
      <c r="BN30" s="23">
        <v>0</v>
      </c>
      <c r="BO30" s="23">
        <v>0</v>
      </c>
      <c r="BP30" s="23">
        <v>0</v>
      </c>
      <c r="BQ30" s="23">
        <v>0</v>
      </c>
      <c r="BR30" s="23">
        <v>0</v>
      </c>
      <c r="BS30" s="23">
        <v>0</v>
      </c>
      <c r="BT30" s="23">
        <v>0</v>
      </c>
      <c r="BU30" s="23">
        <v>0</v>
      </c>
      <c r="BV30" s="23">
        <v>0</v>
      </c>
      <c r="BW30" s="23">
        <v>0</v>
      </c>
      <c r="BX30" s="23">
        <v>0</v>
      </c>
      <c r="BY30" s="23">
        <v>0</v>
      </c>
      <c r="BZ30" s="23">
        <v>0</v>
      </c>
      <c r="CA30" s="23">
        <v>0</v>
      </c>
      <c r="CB30" s="23">
        <v>1</v>
      </c>
      <c r="CC30" s="23">
        <v>0</v>
      </c>
      <c r="CD30" s="23">
        <v>0</v>
      </c>
      <c r="CE30" s="23">
        <v>0</v>
      </c>
      <c r="CF30" s="23">
        <v>0</v>
      </c>
      <c r="CG30" s="23">
        <v>0</v>
      </c>
      <c r="CH30" s="23">
        <v>0</v>
      </c>
      <c r="CI30" s="23">
        <v>0</v>
      </c>
      <c r="CJ30" s="23">
        <v>0</v>
      </c>
      <c r="CK30" s="23">
        <v>0</v>
      </c>
      <c r="CL30" s="23">
        <v>0</v>
      </c>
      <c r="CM30" s="23">
        <v>0</v>
      </c>
      <c r="CN30" s="23">
        <v>0</v>
      </c>
      <c r="CO30" s="23">
        <v>0</v>
      </c>
      <c r="CP30" s="23">
        <v>0</v>
      </c>
      <c r="CQ30" s="23">
        <v>0</v>
      </c>
      <c r="CR30" s="86">
        <v>0</v>
      </c>
    </row>
    <row r="31" spans="1:96" ht="142.5" customHeight="1" x14ac:dyDescent="0.2">
      <c r="A31" s="85">
        <v>11</v>
      </c>
      <c r="B31" s="15">
        <f t="shared" si="0"/>
        <v>6</v>
      </c>
      <c r="C31" s="16" t="s">
        <v>133</v>
      </c>
      <c r="D31" s="17" t="s">
        <v>223</v>
      </c>
      <c r="E31" s="25" t="s">
        <v>109</v>
      </c>
      <c r="F31" s="18">
        <v>6</v>
      </c>
      <c r="G31" s="19">
        <v>42725</v>
      </c>
      <c r="H31" s="19">
        <v>10927</v>
      </c>
      <c r="I31" s="28">
        <v>354</v>
      </c>
      <c r="J31" s="29">
        <v>30</v>
      </c>
      <c r="K31" s="29">
        <v>5</v>
      </c>
      <c r="L31" s="20">
        <v>1580927039907</v>
      </c>
      <c r="M31" s="20">
        <v>0</v>
      </c>
      <c r="N31" s="20">
        <v>0</v>
      </c>
      <c r="O31" s="21">
        <v>360</v>
      </c>
      <c r="P31" s="21"/>
      <c r="Q31" s="22" t="s">
        <v>233</v>
      </c>
      <c r="R31" s="23">
        <v>1</v>
      </c>
      <c r="S31" s="23">
        <v>0</v>
      </c>
      <c r="T31" s="23">
        <v>0</v>
      </c>
      <c r="U31" s="7">
        <v>0</v>
      </c>
      <c r="V31" s="7">
        <v>0</v>
      </c>
      <c r="W31" s="7">
        <v>0</v>
      </c>
      <c r="X31" s="7">
        <v>1</v>
      </c>
      <c r="Y31" s="7">
        <v>0</v>
      </c>
      <c r="Z31" s="7">
        <v>1</v>
      </c>
      <c r="AA31" s="7">
        <v>0</v>
      </c>
      <c r="AB31" s="7">
        <v>1</v>
      </c>
      <c r="AC31" s="7">
        <v>1</v>
      </c>
      <c r="AD31" s="7">
        <v>1</v>
      </c>
      <c r="AE31" s="7">
        <v>1</v>
      </c>
      <c r="AF31" s="7">
        <v>0</v>
      </c>
      <c r="AG31" s="7">
        <v>0</v>
      </c>
      <c r="AH31" s="7">
        <v>0</v>
      </c>
      <c r="AI31" s="7">
        <v>0</v>
      </c>
      <c r="AJ31" s="7">
        <v>0</v>
      </c>
      <c r="AK31" s="7">
        <v>1</v>
      </c>
      <c r="AL31" s="7">
        <v>0</v>
      </c>
      <c r="AM31" s="7">
        <v>0</v>
      </c>
      <c r="AN31" s="7">
        <v>0</v>
      </c>
      <c r="AO31" s="7">
        <v>0</v>
      </c>
      <c r="AP31" s="7">
        <v>0</v>
      </c>
      <c r="AQ31" s="7">
        <v>0</v>
      </c>
      <c r="AR31" s="7">
        <v>0</v>
      </c>
      <c r="AS31" s="7">
        <v>0</v>
      </c>
      <c r="AT31" s="7">
        <v>0</v>
      </c>
      <c r="AU31" s="7">
        <v>0</v>
      </c>
      <c r="AV31" s="7">
        <v>0</v>
      </c>
      <c r="AW31" s="7">
        <v>1</v>
      </c>
      <c r="AX31" s="7">
        <v>0</v>
      </c>
      <c r="AY31" s="7">
        <v>0</v>
      </c>
      <c r="AZ31" s="7">
        <v>0</v>
      </c>
      <c r="BA31" s="24" t="s">
        <v>108</v>
      </c>
      <c r="BB31" s="7" t="s">
        <v>135</v>
      </c>
      <c r="BC31" s="25" t="s">
        <v>136</v>
      </c>
      <c r="BD31" s="25" t="s">
        <v>109</v>
      </c>
      <c r="BE31" s="43">
        <v>42725</v>
      </c>
      <c r="BF31" s="32"/>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1</v>
      </c>
      <c r="CB31" s="23">
        <v>1</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86">
        <v>0</v>
      </c>
    </row>
    <row r="32" spans="1:96" ht="140.25" x14ac:dyDescent="0.2">
      <c r="A32" s="85">
        <v>11</v>
      </c>
      <c r="B32" s="15">
        <f t="shared" si="0"/>
        <v>7</v>
      </c>
      <c r="C32" s="16" t="s">
        <v>133</v>
      </c>
      <c r="D32" s="17" t="s">
        <v>223</v>
      </c>
      <c r="E32" s="25" t="s">
        <v>109</v>
      </c>
      <c r="F32" s="18">
        <v>7</v>
      </c>
      <c r="G32" s="19">
        <v>43781</v>
      </c>
      <c r="H32" s="19">
        <v>10927</v>
      </c>
      <c r="I32" s="28">
        <v>354</v>
      </c>
      <c r="J32" s="29">
        <v>30</v>
      </c>
      <c r="K32" s="29">
        <v>5</v>
      </c>
      <c r="L32" s="20">
        <v>1580927039907</v>
      </c>
      <c r="M32" s="20">
        <v>0</v>
      </c>
      <c r="N32" s="20">
        <v>0</v>
      </c>
      <c r="O32" s="21">
        <v>240</v>
      </c>
      <c r="P32" s="21"/>
      <c r="Q32" s="22" t="s">
        <v>234</v>
      </c>
      <c r="R32" s="23">
        <v>0</v>
      </c>
      <c r="S32" s="23">
        <v>0</v>
      </c>
      <c r="T32" s="23">
        <v>0</v>
      </c>
      <c r="U32" s="7">
        <v>0</v>
      </c>
      <c r="V32" s="7">
        <v>0</v>
      </c>
      <c r="W32" s="7">
        <v>0</v>
      </c>
      <c r="X32" s="7">
        <v>0</v>
      </c>
      <c r="Y32" s="7">
        <v>0</v>
      </c>
      <c r="Z32" s="7">
        <v>0</v>
      </c>
      <c r="AA32" s="7">
        <v>0</v>
      </c>
      <c r="AB32" s="7">
        <v>0</v>
      </c>
      <c r="AC32" s="7">
        <v>0</v>
      </c>
      <c r="AD32" s="7">
        <v>0</v>
      </c>
      <c r="AE32" s="7">
        <v>1</v>
      </c>
      <c r="AF32" s="7">
        <v>0</v>
      </c>
      <c r="AG32" s="7">
        <v>0</v>
      </c>
      <c r="AH32" s="7">
        <v>0</v>
      </c>
      <c r="AI32" s="7">
        <v>0</v>
      </c>
      <c r="AJ32" s="7">
        <v>0</v>
      </c>
      <c r="AK32" s="7">
        <v>1</v>
      </c>
      <c r="AL32" s="7">
        <v>0</v>
      </c>
      <c r="AM32" s="7">
        <v>0</v>
      </c>
      <c r="AN32" s="7">
        <v>0</v>
      </c>
      <c r="AO32" s="7">
        <v>0</v>
      </c>
      <c r="AP32" s="7">
        <v>0</v>
      </c>
      <c r="AQ32" s="7">
        <v>0</v>
      </c>
      <c r="AR32" s="7">
        <v>0</v>
      </c>
      <c r="AS32" s="7">
        <v>0</v>
      </c>
      <c r="AT32" s="7">
        <v>0</v>
      </c>
      <c r="AU32" s="7">
        <v>0</v>
      </c>
      <c r="AV32" s="7">
        <v>0</v>
      </c>
      <c r="AW32" s="7">
        <v>1</v>
      </c>
      <c r="AX32" s="7">
        <v>0</v>
      </c>
      <c r="AY32" s="7">
        <v>0</v>
      </c>
      <c r="AZ32" s="7">
        <v>0</v>
      </c>
      <c r="BA32" s="24" t="s">
        <v>108</v>
      </c>
      <c r="BB32" s="7" t="s">
        <v>135</v>
      </c>
      <c r="BC32" s="25" t="s">
        <v>140</v>
      </c>
      <c r="BD32" s="25" t="s">
        <v>109</v>
      </c>
      <c r="BE32" s="43">
        <v>43781</v>
      </c>
      <c r="BF32" s="32"/>
      <c r="BG32" s="23">
        <v>0</v>
      </c>
      <c r="BH32" s="23">
        <v>0</v>
      </c>
      <c r="BI32" s="23">
        <v>0</v>
      </c>
      <c r="BJ32" s="23">
        <v>0</v>
      </c>
      <c r="BK32" s="23">
        <v>0</v>
      </c>
      <c r="BL32" s="23">
        <v>0</v>
      </c>
      <c r="BM32" s="23">
        <v>0</v>
      </c>
      <c r="BN32" s="23">
        <v>0</v>
      </c>
      <c r="BO32" s="23">
        <v>0</v>
      </c>
      <c r="BP32" s="23">
        <v>0</v>
      </c>
      <c r="BQ32" s="23">
        <v>0</v>
      </c>
      <c r="BR32" s="23">
        <v>0</v>
      </c>
      <c r="BS32" s="23">
        <v>0</v>
      </c>
      <c r="BT32" s="23">
        <v>0</v>
      </c>
      <c r="BU32" s="23">
        <v>0</v>
      </c>
      <c r="BV32" s="23">
        <v>0</v>
      </c>
      <c r="BW32" s="23">
        <v>0</v>
      </c>
      <c r="BX32" s="23">
        <v>0</v>
      </c>
      <c r="BY32" s="23">
        <v>0</v>
      </c>
      <c r="BZ32" s="23">
        <v>0</v>
      </c>
      <c r="CA32" s="23">
        <v>1</v>
      </c>
      <c r="CB32" s="23">
        <v>1</v>
      </c>
      <c r="CC32" s="23">
        <v>0</v>
      </c>
      <c r="CD32" s="23">
        <v>0</v>
      </c>
      <c r="CE32" s="23">
        <v>0</v>
      </c>
      <c r="CF32" s="23">
        <v>0</v>
      </c>
      <c r="CG32" s="23">
        <v>0</v>
      </c>
      <c r="CH32" s="23">
        <v>0</v>
      </c>
      <c r="CI32" s="23">
        <v>0</v>
      </c>
      <c r="CJ32" s="23">
        <v>0</v>
      </c>
      <c r="CK32" s="23">
        <v>0</v>
      </c>
      <c r="CL32" s="23">
        <v>0</v>
      </c>
      <c r="CM32" s="23">
        <v>0</v>
      </c>
      <c r="CN32" s="23">
        <v>0</v>
      </c>
      <c r="CO32" s="23">
        <v>0</v>
      </c>
      <c r="CP32" s="23">
        <v>0</v>
      </c>
      <c r="CQ32" s="23">
        <v>0</v>
      </c>
      <c r="CR32" s="86">
        <v>0</v>
      </c>
    </row>
    <row r="33" spans="1:96" ht="38.25" x14ac:dyDescent="0.2">
      <c r="A33" s="85">
        <v>11</v>
      </c>
      <c r="B33" s="15">
        <f t="shared" si="0"/>
        <v>8</v>
      </c>
      <c r="C33" s="16" t="s">
        <v>133</v>
      </c>
      <c r="D33" s="17" t="s">
        <v>223</v>
      </c>
      <c r="E33" s="25" t="s">
        <v>109</v>
      </c>
      <c r="F33" s="18">
        <v>8</v>
      </c>
      <c r="G33" s="19">
        <v>43902</v>
      </c>
      <c r="H33" s="19">
        <v>10927</v>
      </c>
      <c r="I33" s="28">
        <v>354</v>
      </c>
      <c r="J33" s="29">
        <v>30</v>
      </c>
      <c r="K33" s="29">
        <v>5</v>
      </c>
      <c r="L33" s="20">
        <v>1580927039907</v>
      </c>
      <c r="M33" s="20"/>
      <c r="N33" s="20"/>
      <c r="O33" s="21">
        <v>180</v>
      </c>
      <c r="P33" s="21"/>
      <c r="Q33" s="22" t="s">
        <v>235</v>
      </c>
      <c r="R33" s="23">
        <v>0</v>
      </c>
      <c r="S33" s="23">
        <v>0</v>
      </c>
      <c r="T33" s="23">
        <v>0</v>
      </c>
      <c r="U33" s="7">
        <v>0</v>
      </c>
      <c r="V33" s="7">
        <v>0</v>
      </c>
      <c r="W33" s="7">
        <v>0</v>
      </c>
      <c r="X33" s="7">
        <v>0</v>
      </c>
      <c r="Y33" s="7">
        <v>0</v>
      </c>
      <c r="Z33" s="7">
        <v>0</v>
      </c>
      <c r="AA33" s="7">
        <v>0</v>
      </c>
      <c r="AB33" s="7">
        <v>0</v>
      </c>
      <c r="AC33" s="7">
        <v>0</v>
      </c>
      <c r="AD33" s="7">
        <v>0</v>
      </c>
      <c r="AE33" s="7">
        <v>0</v>
      </c>
      <c r="AF33" s="7">
        <v>0</v>
      </c>
      <c r="AG33" s="7">
        <v>0</v>
      </c>
      <c r="AH33" s="7">
        <v>0</v>
      </c>
      <c r="AI33" s="7">
        <v>0</v>
      </c>
      <c r="AJ33" s="7">
        <v>0</v>
      </c>
      <c r="AK33" s="7">
        <v>1</v>
      </c>
      <c r="AL33" s="7">
        <v>0</v>
      </c>
      <c r="AM33" s="7">
        <v>0</v>
      </c>
      <c r="AN33" s="7">
        <v>0</v>
      </c>
      <c r="AO33" s="7">
        <v>0</v>
      </c>
      <c r="AP33" s="7">
        <v>0</v>
      </c>
      <c r="AQ33" s="7">
        <v>0</v>
      </c>
      <c r="AR33" s="7">
        <v>0</v>
      </c>
      <c r="AS33" s="7">
        <v>0</v>
      </c>
      <c r="AT33" s="7">
        <v>0</v>
      </c>
      <c r="AU33" s="7">
        <v>0</v>
      </c>
      <c r="AV33" s="7">
        <v>0</v>
      </c>
      <c r="AW33" s="7">
        <v>0</v>
      </c>
      <c r="AX33" s="7">
        <v>0</v>
      </c>
      <c r="AY33" s="7">
        <v>0</v>
      </c>
      <c r="AZ33" s="7">
        <v>1</v>
      </c>
      <c r="BA33" s="24" t="s">
        <v>108</v>
      </c>
      <c r="BB33" s="7" t="s">
        <v>135</v>
      </c>
      <c r="BC33" s="25" t="s">
        <v>140</v>
      </c>
      <c r="BD33" s="25" t="s">
        <v>109</v>
      </c>
      <c r="BE33" s="43">
        <v>43902</v>
      </c>
      <c r="BF33" s="32"/>
      <c r="BG33" s="23">
        <v>0</v>
      </c>
      <c r="BH33" s="23">
        <v>0</v>
      </c>
      <c r="BI33" s="23">
        <v>0</v>
      </c>
      <c r="BJ33" s="23">
        <v>0</v>
      </c>
      <c r="BK33" s="23">
        <v>0</v>
      </c>
      <c r="BL33" s="23">
        <v>0</v>
      </c>
      <c r="BM33" s="23">
        <v>0</v>
      </c>
      <c r="BN33" s="23">
        <v>0</v>
      </c>
      <c r="BO33" s="23">
        <v>0</v>
      </c>
      <c r="BP33" s="23">
        <v>0</v>
      </c>
      <c r="BQ33" s="23">
        <v>0</v>
      </c>
      <c r="BR33" s="23">
        <v>0</v>
      </c>
      <c r="BS33" s="23">
        <v>0</v>
      </c>
      <c r="BT33" s="23">
        <v>0</v>
      </c>
      <c r="BU33" s="23">
        <v>0</v>
      </c>
      <c r="BV33" s="23">
        <v>0</v>
      </c>
      <c r="BW33" s="23">
        <v>0</v>
      </c>
      <c r="BX33" s="23">
        <v>0</v>
      </c>
      <c r="BY33" s="23">
        <v>0</v>
      </c>
      <c r="BZ33" s="23">
        <v>0</v>
      </c>
      <c r="CA33" s="23">
        <v>0</v>
      </c>
      <c r="CB33" s="23">
        <v>0</v>
      </c>
      <c r="CC33" s="23">
        <v>0</v>
      </c>
      <c r="CD33" s="23">
        <v>0</v>
      </c>
      <c r="CE33" s="23">
        <v>0</v>
      </c>
      <c r="CF33" s="23">
        <v>0</v>
      </c>
      <c r="CG33" s="23">
        <v>0</v>
      </c>
      <c r="CH33" s="23">
        <v>0</v>
      </c>
      <c r="CI33" s="23">
        <v>0</v>
      </c>
      <c r="CJ33" s="23">
        <v>0</v>
      </c>
      <c r="CK33" s="23">
        <v>0</v>
      </c>
      <c r="CL33" s="23">
        <v>0</v>
      </c>
      <c r="CM33" s="23">
        <v>0</v>
      </c>
      <c r="CN33" s="23">
        <v>0</v>
      </c>
      <c r="CO33" s="23">
        <v>0</v>
      </c>
      <c r="CP33" s="23">
        <v>0</v>
      </c>
      <c r="CQ33" s="23">
        <v>0</v>
      </c>
      <c r="CR33" s="86">
        <v>0</v>
      </c>
    </row>
    <row r="34" spans="1:96" ht="38.25" x14ac:dyDescent="0.2">
      <c r="A34" s="85">
        <v>11</v>
      </c>
      <c r="B34" s="15">
        <f t="shared" si="0"/>
        <v>9</v>
      </c>
      <c r="C34" s="16" t="s">
        <v>133</v>
      </c>
      <c r="D34" s="17" t="s">
        <v>223</v>
      </c>
      <c r="E34" s="25" t="s">
        <v>109</v>
      </c>
      <c r="F34" s="18">
        <v>9</v>
      </c>
      <c r="G34" s="19">
        <v>44088</v>
      </c>
      <c r="H34" s="19">
        <v>10927</v>
      </c>
      <c r="I34" s="28">
        <v>354</v>
      </c>
      <c r="J34" s="29">
        <v>30</v>
      </c>
      <c r="K34" s="29">
        <v>5</v>
      </c>
      <c r="L34" s="20">
        <v>1580927039907</v>
      </c>
      <c r="M34" s="20"/>
      <c r="N34" s="20"/>
      <c r="O34" s="21">
        <v>16</v>
      </c>
      <c r="P34" s="21"/>
      <c r="Q34" s="22" t="s">
        <v>141</v>
      </c>
      <c r="R34" s="23">
        <v>0</v>
      </c>
      <c r="S34" s="23">
        <v>0</v>
      </c>
      <c r="T34" s="23">
        <v>0</v>
      </c>
      <c r="U34" s="7">
        <v>0</v>
      </c>
      <c r="V34" s="7">
        <v>0</v>
      </c>
      <c r="W34" s="7">
        <v>0</v>
      </c>
      <c r="X34" s="7">
        <v>1</v>
      </c>
      <c r="Y34" s="7">
        <v>0</v>
      </c>
      <c r="Z34" s="7">
        <v>1</v>
      </c>
      <c r="AA34" s="7">
        <v>0</v>
      </c>
      <c r="AB34" s="7">
        <v>0</v>
      </c>
      <c r="AC34" s="7">
        <v>0</v>
      </c>
      <c r="AD34" s="7">
        <v>0</v>
      </c>
      <c r="AE34" s="7">
        <v>0</v>
      </c>
      <c r="AF34" s="7">
        <v>0</v>
      </c>
      <c r="AG34" s="7">
        <v>0</v>
      </c>
      <c r="AH34" s="7">
        <v>0</v>
      </c>
      <c r="AI34" s="7">
        <v>0</v>
      </c>
      <c r="AJ34" s="7">
        <v>0</v>
      </c>
      <c r="AK34" s="7">
        <v>1</v>
      </c>
      <c r="AL34" s="7">
        <v>0</v>
      </c>
      <c r="AM34" s="7">
        <v>0</v>
      </c>
      <c r="AN34" s="7">
        <v>0</v>
      </c>
      <c r="AO34" s="7">
        <v>0</v>
      </c>
      <c r="AP34" s="7">
        <v>0</v>
      </c>
      <c r="AQ34" s="7">
        <v>0</v>
      </c>
      <c r="AR34" s="7">
        <v>0</v>
      </c>
      <c r="AS34" s="7">
        <v>0</v>
      </c>
      <c r="AT34" s="7">
        <v>0</v>
      </c>
      <c r="AU34" s="7">
        <v>0</v>
      </c>
      <c r="AV34" s="7">
        <v>0</v>
      </c>
      <c r="AW34" s="7">
        <v>0</v>
      </c>
      <c r="AX34" s="7">
        <v>0</v>
      </c>
      <c r="AY34" s="7">
        <v>0</v>
      </c>
      <c r="AZ34" s="7">
        <v>0</v>
      </c>
      <c r="BA34" s="24" t="s">
        <v>108</v>
      </c>
      <c r="BB34" s="7" t="s">
        <v>135</v>
      </c>
      <c r="BC34" s="25" t="s">
        <v>140</v>
      </c>
      <c r="BD34" s="25" t="s">
        <v>109</v>
      </c>
      <c r="BE34" s="43">
        <v>44088</v>
      </c>
      <c r="BF34" s="32"/>
      <c r="BG34" s="23">
        <v>0</v>
      </c>
      <c r="BH34" s="23">
        <v>0</v>
      </c>
      <c r="BI34" s="23">
        <v>0</v>
      </c>
      <c r="BJ34" s="23">
        <v>0</v>
      </c>
      <c r="BK34" s="23">
        <v>0</v>
      </c>
      <c r="BL34" s="23">
        <v>0</v>
      </c>
      <c r="BM34" s="23">
        <v>0</v>
      </c>
      <c r="BN34" s="23">
        <v>0</v>
      </c>
      <c r="BO34" s="23">
        <v>0</v>
      </c>
      <c r="BP34" s="23">
        <v>0</v>
      </c>
      <c r="BQ34" s="23">
        <v>0</v>
      </c>
      <c r="BR34" s="23">
        <v>0</v>
      </c>
      <c r="BS34" s="23">
        <v>0</v>
      </c>
      <c r="BT34" s="23">
        <v>0</v>
      </c>
      <c r="BU34" s="23">
        <v>0</v>
      </c>
      <c r="BV34" s="23">
        <v>0</v>
      </c>
      <c r="BW34" s="23">
        <v>0</v>
      </c>
      <c r="BX34" s="23">
        <v>0</v>
      </c>
      <c r="BY34" s="23">
        <v>0</v>
      </c>
      <c r="BZ34" s="23">
        <v>0</v>
      </c>
      <c r="CA34" s="23">
        <v>0</v>
      </c>
      <c r="CB34" s="23">
        <v>0</v>
      </c>
      <c r="CC34" s="23">
        <v>0</v>
      </c>
      <c r="CD34" s="23">
        <v>0</v>
      </c>
      <c r="CE34" s="23">
        <v>0</v>
      </c>
      <c r="CF34" s="23">
        <v>0</v>
      </c>
      <c r="CG34" s="23">
        <v>0</v>
      </c>
      <c r="CH34" s="23">
        <v>0</v>
      </c>
      <c r="CI34" s="23">
        <v>0</v>
      </c>
      <c r="CJ34" s="23">
        <v>0</v>
      </c>
      <c r="CK34" s="23">
        <v>0</v>
      </c>
      <c r="CL34" s="23">
        <v>0</v>
      </c>
      <c r="CM34" s="23">
        <v>0</v>
      </c>
      <c r="CN34" s="23">
        <v>0</v>
      </c>
      <c r="CO34" s="23">
        <v>0</v>
      </c>
      <c r="CP34" s="23">
        <v>0</v>
      </c>
      <c r="CQ34" s="23">
        <v>0</v>
      </c>
      <c r="CR34" s="86">
        <v>0</v>
      </c>
    </row>
    <row r="35" spans="1:96" ht="216" customHeight="1" x14ac:dyDescent="0.2">
      <c r="A35" s="85">
        <v>11</v>
      </c>
      <c r="B35" s="15">
        <f t="shared" si="0"/>
        <v>10</v>
      </c>
      <c r="C35" s="16" t="s">
        <v>133</v>
      </c>
      <c r="D35" s="17" t="s">
        <v>223</v>
      </c>
      <c r="E35" s="25" t="s">
        <v>109</v>
      </c>
      <c r="F35" s="18">
        <v>10</v>
      </c>
      <c r="G35" s="19">
        <v>44204</v>
      </c>
      <c r="H35" s="19">
        <v>10927</v>
      </c>
      <c r="I35" s="28">
        <v>354</v>
      </c>
      <c r="J35" s="29">
        <v>30</v>
      </c>
      <c r="K35" s="29">
        <v>5</v>
      </c>
      <c r="L35" s="20">
        <v>1580927039907</v>
      </c>
      <c r="M35" s="20"/>
      <c r="N35" s="20">
        <v>145222322</v>
      </c>
      <c r="O35" s="21">
        <v>120</v>
      </c>
      <c r="P35" s="21"/>
      <c r="Q35" s="22" t="s">
        <v>236</v>
      </c>
      <c r="R35" s="23">
        <v>1</v>
      </c>
      <c r="S35" s="23">
        <v>1</v>
      </c>
      <c r="T35" s="23">
        <v>1</v>
      </c>
      <c r="U35" s="7">
        <v>1</v>
      </c>
      <c r="V35" s="7">
        <v>1</v>
      </c>
      <c r="W35" s="7">
        <v>1</v>
      </c>
      <c r="X35" s="7">
        <v>1</v>
      </c>
      <c r="Y35" s="7">
        <v>0</v>
      </c>
      <c r="Z35" s="7">
        <v>1</v>
      </c>
      <c r="AA35" s="7">
        <v>0</v>
      </c>
      <c r="AB35" s="7">
        <v>1</v>
      </c>
      <c r="AC35" s="7">
        <v>1</v>
      </c>
      <c r="AD35" s="7">
        <v>0</v>
      </c>
      <c r="AE35" s="7">
        <v>1</v>
      </c>
      <c r="AF35" s="7">
        <v>0</v>
      </c>
      <c r="AG35" s="7">
        <v>1</v>
      </c>
      <c r="AH35" s="7">
        <v>1</v>
      </c>
      <c r="AI35" s="7">
        <v>0</v>
      </c>
      <c r="AJ35" s="7">
        <v>1</v>
      </c>
      <c r="AK35" s="7">
        <v>1</v>
      </c>
      <c r="AL35" s="7">
        <v>0</v>
      </c>
      <c r="AM35" s="7">
        <v>0</v>
      </c>
      <c r="AN35" s="7">
        <v>0</v>
      </c>
      <c r="AO35" s="7">
        <v>0</v>
      </c>
      <c r="AP35" s="7">
        <v>0</v>
      </c>
      <c r="AQ35" s="7">
        <v>0</v>
      </c>
      <c r="AR35" s="7">
        <v>0</v>
      </c>
      <c r="AS35" s="7">
        <v>1</v>
      </c>
      <c r="AT35" s="7">
        <v>0</v>
      </c>
      <c r="AU35" s="7">
        <v>0</v>
      </c>
      <c r="AV35" s="7">
        <v>0</v>
      </c>
      <c r="AW35" s="7">
        <v>0</v>
      </c>
      <c r="AX35" s="7">
        <v>1</v>
      </c>
      <c r="AY35" s="7">
        <v>0</v>
      </c>
      <c r="AZ35" s="7">
        <v>0</v>
      </c>
      <c r="BA35" s="24" t="s">
        <v>108</v>
      </c>
      <c r="BB35" s="7" t="s">
        <v>135</v>
      </c>
      <c r="BC35" s="25" t="s">
        <v>140</v>
      </c>
      <c r="BD35" s="25" t="s">
        <v>109</v>
      </c>
      <c r="BE35" s="43">
        <v>44204</v>
      </c>
      <c r="BF35" s="32"/>
      <c r="BG35" s="23">
        <v>0</v>
      </c>
      <c r="BH35" s="23">
        <v>0</v>
      </c>
      <c r="BI35" s="23">
        <v>0</v>
      </c>
      <c r="BJ35" s="23">
        <v>0</v>
      </c>
      <c r="BK35" s="23">
        <v>0</v>
      </c>
      <c r="BL35" s="23">
        <v>0</v>
      </c>
      <c r="BM35" s="23">
        <v>0</v>
      </c>
      <c r="BN35" s="23">
        <v>0</v>
      </c>
      <c r="BO35" s="23">
        <v>0</v>
      </c>
      <c r="BP35" s="23">
        <v>0</v>
      </c>
      <c r="BQ35" s="23">
        <v>0</v>
      </c>
      <c r="BR35" s="23">
        <v>0</v>
      </c>
      <c r="BS35" s="23">
        <v>0</v>
      </c>
      <c r="BT35" s="23">
        <v>0</v>
      </c>
      <c r="BU35" s="23">
        <v>0</v>
      </c>
      <c r="BV35" s="23">
        <v>0</v>
      </c>
      <c r="BW35" s="23">
        <v>0</v>
      </c>
      <c r="BX35" s="23">
        <v>0</v>
      </c>
      <c r="BY35" s="23">
        <v>0</v>
      </c>
      <c r="BZ35" s="23">
        <v>0</v>
      </c>
      <c r="CA35" s="23">
        <v>0</v>
      </c>
      <c r="CB35" s="23">
        <v>0</v>
      </c>
      <c r="CC35" s="23">
        <v>0</v>
      </c>
      <c r="CD35" s="23">
        <v>0</v>
      </c>
      <c r="CE35" s="23">
        <v>0</v>
      </c>
      <c r="CF35" s="23">
        <v>0</v>
      </c>
      <c r="CG35" s="23">
        <v>0</v>
      </c>
      <c r="CH35" s="23">
        <v>0</v>
      </c>
      <c r="CI35" s="23">
        <v>0</v>
      </c>
      <c r="CJ35" s="23">
        <v>0</v>
      </c>
      <c r="CK35" s="23">
        <v>0</v>
      </c>
      <c r="CL35" s="23">
        <v>0</v>
      </c>
      <c r="CM35" s="23">
        <v>0</v>
      </c>
      <c r="CN35" s="23">
        <v>0</v>
      </c>
      <c r="CO35" s="23">
        <v>0</v>
      </c>
      <c r="CP35" s="23">
        <v>0</v>
      </c>
      <c r="CQ35" s="23">
        <v>0</v>
      </c>
      <c r="CR35" s="86">
        <v>0</v>
      </c>
    </row>
    <row r="36" spans="1:96" ht="76.5" x14ac:dyDescent="0.2">
      <c r="A36" s="85">
        <v>11</v>
      </c>
      <c r="B36" s="15">
        <f t="shared" si="0"/>
        <v>11</v>
      </c>
      <c r="C36" s="16" t="s">
        <v>133</v>
      </c>
      <c r="D36" s="17" t="s">
        <v>223</v>
      </c>
      <c r="E36" s="25" t="s">
        <v>109</v>
      </c>
      <c r="F36" s="18">
        <v>11</v>
      </c>
      <c r="G36" s="19">
        <v>44447</v>
      </c>
      <c r="H36" s="19">
        <v>10927</v>
      </c>
      <c r="I36" s="28">
        <v>354</v>
      </c>
      <c r="J36" s="29">
        <v>30</v>
      </c>
      <c r="K36" s="29">
        <v>5</v>
      </c>
      <c r="L36" s="20">
        <v>1580927039907</v>
      </c>
      <c r="M36" s="20"/>
      <c r="N36" s="20"/>
      <c r="O36" s="21"/>
      <c r="P36" s="21"/>
      <c r="Q36" s="22" t="s">
        <v>237</v>
      </c>
      <c r="R36" s="23">
        <v>0</v>
      </c>
      <c r="S36" s="23">
        <v>0</v>
      </c>
      <c r="T36" s="23">
        <v>0</v>
      </c>
      <c r="U36" s="7">
        <v>0</v>
      </c>
      <c r="V36" s="7">
        <v>0</v>
      </c>
      <c r="W36" s="7">
        <v>0</v>
      </c>
      <c r="X36" s="7">
        <v>1</v>
      </c>
      <c r="Y36" s="7">
        <v>0</v>
      </c>
      <c r="Z36" s="7">
        <v>0</v>
      </c>
      <c r="AA36" s="7">
        <v>0</v>
      </c>
      <c r="AB36" s="7">
        <v>0</v>
      </c>
      <c r="AC36" s="7">
        <v>1</v>
      </c>
      <c r="AD36" s="7">
        <v>0</v>
      </c>
      <c r="AE36" s="7">
        <v>0</v>
      </c>
      <c r="AF36" s="7">
        <v>0</v>
      </c>
      <c r="AG36" s="7">
        <v>0</v>
      </c>
      <c r="AH36" s="7">
        <v>0</v>
      </c>
      <c r="AI36" s="7">
        <v>0</v>
      </c>
      <c r="AJ36" s="7">
        <v>0</v>
      </c>
      <c r="AK36" s="7">
        <v>0</v>
      </c>
      <c r="AL36" s="7">
        <v>1</v>
      </c>
      <c r="AM36" s="7">
        <v>0</v>
      </c>
      <c r="AN36" s="7">
        <v>0</v>
      </c>
      <c r="AO36" s="7">
        <v>0</v>
      </c>
      <c r="AP36" s="7">
        <v>0</v>
      </c>
      <c r="AQ36" s="7">
        <v>0</v>
      </c>
      <c r="AR36" s="7">
        <v>0</v>
      </c>
      <c r="AS36" s="7">
        <v>0</v>
      </c>
      <c r="AT36" s="7">
        <v>0</v>
      </c>
      <c r="AU36" s="7">
        <v>0</v>
      </c>
      <c r="AV36" s="7">
        <v>0</v>
      </c>
      <c r="AW36" s="7">
        <v>0</v>
      </c>
      <c r="AX36" s="7">
        <v>0</v>
      </c>
      <c r="AY36" s="7">
        <v>0</v>
      </c>
      <c r="AZ36" s="7">
        <v>0</v>
      </c>
      <c r="BA36" s="24" t="s">
        <v>108</v>
      </c>
      <c r="BB36" s="7" t="s">
        <v>135</v>
      </c>
      <c r="BC36" s="25" t="s">
        <v>140</v>
      </c>
      <c r="BD36" s="25" t="s">
        <v>109</v>
      </c>
      <c r="BE36" s="43">
        <v>44447</v>
      </c>
      <c r="BF36" s="32"/>
      <c r="BG36" s="23">
        <v>0</v>
      </c>
      <c r="BH36" s="23">
        <v>0</v>
      </c>
      <c r="BI36" s="23">
        <v>0</v>
      </c>
      <c r="BJ36" s="23">
        <v>0</v>
      </c>
      <c r="BK36" s="23">
        <v>0</v>
      </c>
      <c r="BL36" s="23">
        <v>0</v>
      </c>
      <c r="BM36" s="23">
        <v>0</v>
      </c>
      <c r="BN36" s="23">
        <v>0</v>
      </c>
      <c r="BO36" s="23">
        <v>0</v>
      </c>
      <c r="BP36" s="23">
        <v>0</v>
      </c>
      <c r="BQ36" s="23">
        <v>0</v>
      </c>
      <c r="BR36" s="23">
        <v>0</v>
      </c>
      <c r="BS36" s="23">
        <v>0</v>
      </c>
      <c r="BT36" s="23">
        <v>0</v>
      </c>
      <c r="BU36" s="23">
        <v>0</v>
      </c>
      <c r="BV36" s="23">
        <v>0</v>
      </c>
      <c r="BW36" s="23">
        <v>0</v>
      </c>
      <c r="BX36" s="23">
        <v>0</v>
      </c>
      <c r="BY36" s="23">
        <v>0</v>
      </c>
      <c r="BZ36" s="23">
        <v>0</v>
      </c>
      <c r="CA36" s="23">
        <v>0</v>
      </c>
      <c r="CB36" s="23">
        <v>0</v>
      </c>
      <c r="CC36" s="23">
        <v>0</v>
      </c>
      <c r="CD36" s="23">
        <v>0</v>
      </c>
      <c r="CE36" s="23">
        <v>0</v>
      </c>
      <c r="CF36" s="23">
        <v>0</v>
      </c>
      <c r="CG36" s="23">
        <v>0</v>
      </c>
      <c r="CH36" s="23">
        <v>0</v>
      </c>
      <c r="CI36" s="23">
        <v>0</v>
      </c>
      <c r="CJ36" s="23">
        <v>0</v>
      </c>
      <c r="CK36" s="23">
        <v>0</v>
      </c>
      <c r="CL36" s="23">
        <v>0</v>
      </c>
      <c r="CM36" s="23">
        <v>0</v>
      </c>
      <c r="CN36" s="23">
        <v>0</v>
      </c>
      <c r="CO36" s="23">
        <v>0</v>
      </c>
      <c r="CP36" s="23">
        <v>0</v>
      </c>
      <c r="CQ36" s="23">
        <v>0</v>
      </c>
      <c r="CR36" s="86">
        <v>0</v>
      </c>
    </row>
    <row r="37" spans="1:96" ht="114" customHeight="1" x14ac:dyDescent="0.2">
      <c r="A37" s="85">
        <v>11</v>
      </c>
      <c r="B37" s="15">
        <f t="shared" si="0"/>
        <v>12</v>
      </c>
      <c r="C37" s="16" t="s">
        <v>133</v>
      </c>
      <c r="D37" s="17" t="s">
        <v>223</v>
      </c>
      <c r="E37" s="25" t="s">
        <v>109</v>
      </c>
      <c r="F37" s="18">
        <v>12</v>
      </c>
      <c r="G37" s="19">
        <v>44585</v>
      </c>
      <c r="H37" s="19">
        <v>10927</v>
      </c>
      <c r="I37" s="28">
        <v>354</v>
      </c>
      <c r="J37" s="29">
        <v>30</v>
      </c>
      <c r="K37" s="29">
        <v>5</v>
      </c>
      <c r="L37" s="20">
        <v>1580927039907</v>
      </c>
      <c r="M37" s="20">
        <v>0</v>
      </c>
      <c r="N37" s="20">
        <v>0</v>
      </c>
      <c r="O37" s="21"/>
      <c r="P37" s="21"/>
      <c r="Q37" s="22" t="s">
        <v>142</v>
      </c>
      <c r="R37" s="23">
        <v>1</v>
      </c>
      <c r="S37" s="23">
        <v>0</v>
      </c>
      <c r="T37" s="23">
        <v>1</v>
      </c>
      <c r="U37" s="7">
        <v>0</v>
      </c>
      <c r="V37" s="7">
        <v>0</v>
      </c>
      <c r="W37" s="7">
        <v>0</v>
      </c>
      <c r="X37" s="7">
        <v>1</v>
      </c>
      <c r="Y37" s="7">
        <v>0</v>
      </c>
      <c r="Z37" s="7">
        <v>0</v>
      </c>
      <c r="AA37" s="7">
        <v>0</v>
      </c>
      <c r="AB37" s="7">
        <v>0</v>
      </c>
      <c r="AC37" s="7">
        <v>0</v>
      </c>
      <c r="AD37" s="7">
        <v>0</v>
      </c>
      <c r="AE37" s="7">
        <v>1</v>
      </c>
      <c r="AF37" s="7">
        <v>0</v>
      </c>
      <c r="AG37" s="7">
        <v>0</v>
      </c>
      <c r="AH37" s="7">
        <v>0</v>
      </c>
      <c r="AI37" s="7">
        <v>0</v>
      </c>
      <c r="AJ37" s="7">
        <v>0</v>
      </c>
      <c r="AK37" s="7">
        <v>1</v>
      </c>
      <c r="AL37" s="7">
        <v>0</v>
      </c>
      <c r="AM37" s="7">
        <v>0</v>
      </c>
      <c r="AN37" s="7">
        <v>0</v>
      </c>
      <c r="AO37" s="7">
        <v>0</v>
      </c>
      <c r="AP37" s="7">
        <v>0</v>
      </c>
      <c r="AQ37" s="7">
        <v>0</v>
      </c>
      <c r="AR37" s="7">
        <v>0</v>
      </c>
      <c r="AS37" s="7">
        <v>0</v>
      </c>
      <c r="AT37" s="7">
        <v>0</v>
      </c>
      <c r="AU37" s="7">
        <v>0</v>
      </c>
      <c r="AV37" s="7">
        <v>0</v>
      </c>
      <c r="AW37" s="7">
        <v>0</v>
      </c>
      <c r="AX37" s="7">
        <v>1</v>
      </c>
      <c r="AY37" s="7">
        <v>0</v>
      </c>
      <c r="AZ37" s="7">
        <v>0</v>
      </c>
      <c r="BA37" s="24" t="s">
        <v>108</v>
      </c>
      <c r="BB37" s="7" t="s">
        <v>135</v>
      </c>
      <c r="BC37" s="25" t="s">
        <v>140</v>
      </c>
      <c r="BD37" s="25" t="s">
        <v>109</v>
      </c>
      <c r="BE37" s="43">
        <v>44585</v>
      </c>
      <c r="BF37" s="32"/>
      <c r="BG37" s="23">
        <v>0</v>
      </c>
      <c r="BH37" s="23">
        <v>0</v>
      </c>
      <c r="BI37" s="23">
        <v>0</v>
      </c>
      <c r="BJ37" s="23">
        <v>0</v>
      </c>
      <c r="BK37" s="23">
        <v>0</v>
      </c>
      <c r="BL37" s="23">
        <v>0</v>
      </c>
      <c r="BM37" s="23">
        <v>0</v>
      </c>
      <c r="BN37" s="23">
        <v>0</v>
      </c>
      <c r="BO37" s="23">
        <v>0</v>
      </c>
      <c r="BP37" s="23">
        <v>0</v>
      </c>
      <c r="BQ37" s="23">
        <v>0</v>
      </c>
      <c r="BR37" s="23">
        <v>0</v>
      </c>
      <c r="BS37" s="23">
        <v>0</v>
      </c>
      <c r="BT37" s="23">
        <v>0</v>
      </c>
      <c r="BU37" s="23">
        <v>0</v>
      </c>
      <c r="BV37" s="23">
        <v>0</v>
      </c>
      <c r="BW37" s="23">
        <v>0</v>
      </c>
      <c r="BX37" s="23">
        <v>0</v>
      </c>
      <c r="BY37" s="23">
        <v>0</v>
      </c>
      <c r="BZ37" s="23">
        <v>0</v>
      </c>
      <c r="CA37" s="23">
        <v>0</v>
      </c>
      <c r="CB37" s="23">
        <v>0</v>
      </c>
      <c r="CC37" s="23">
        <v>0</v>
      </c>
      <c r="CD37" s="23">
        <v>0</v>
      </c>
      <c r="CE37" s="23">
        <v>0</v>
      </c>
      <c r="CF37" s="23">
        <v>0</v>
      </c>
      <c r="CG37" s="23">
        <v>0</v>
      </c>
      <c r="CH37" s="23">
        <v>0</v>
      </c>
      <c r="CI37" s="23">
        <v>0</v>
      </c>
      <c r="CJ37" s="23">
        <v>0</v>
      </c>
      <c r="CK37" s="23">
        <v>0</v>
      </c>
      <c r="CL37" s="23">
        <v>0</v>
      </c>
      <c r="CM37" s="23">
        <v>0</v>
      </c>
      <c r="CN37" s="23">
        <v>0</v>
      </c>
      <c r="CO37" s="23">
        <v>0</v>
      </c>
      <c r="CP37" s="23">
        <v>0</v>
      </c>
      <c r="CQ37" s="23">
        <v>0</v>
      </c>
      <c r="CR37" s="86">
        <v>0</v>
      </c>
    </row>
    <row r="38" spans="1:96" ht="25.5" x14ac:dyDescent="0.2">
      <c r="A38" s="85">
        <v>10</v>
      </c>
      <c r="B38" s="15">
        <v>0</v>
      </c>
      <c r="C38" s="16" t="s">
        <v>143</v>
      </c>
      <c r="D38" s="17" t="s">
        <v>223</v>
      </c>
      <c r="E38" s="17" t="s">
        <v>134</v>
      </c>
      <c r="F38" s="18">
        <v>0</v>
      </c>
      <c r="G38" s="19">
        <v>42108</v>
      </c>
      <c r="H38" s="19">
        <v>42109</v>
      </c>
      <c r="I38" s="28">
        <v>180</v>
      </c>
      <c r="J38" s="29">
        <v>28</v>
      </c>
      <c r="K38" s="29">
        <v>4</v>
      </c>
      <c r="L38" s="20">
        <v>1860649586531</v>
      </c>
      <c r="M38" s="30"/>
      <c r="N38" s="30"/>
      <c r="O38" s="31">
        <v>10080</v>
      </c>
      <c r="P38" s="31"/>
      <c r="Q38" s="22" t="s">
        <v>213</v>
      </c>
      <c r="R38" s="23">
        <v>0</v>
      </c>
      <c r="S38" s="23">
        <v>0</v>
      </c>
      <c r="T38" s="23">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0</v>
      </c>
      <c r="AN38" s="7">
        <v>0</v>
      </c>
      <c r="AO38" s="7">
        <v>0</v>
      </c>
      <c r="AP38" s="7">
        <v>0</v>
      </c>
      <c r="AQ38" s="7">
        <v>0</v>
      </c>
      <c r="AR38" s="7">
        <v>0</v>
      </c>
      <c r="AS38" s="7">
        <v>0</v>
      </c>
      <c r="AT38" s="7">
        <v>0</v>
      </c>
      <c r="AU38" s="7">
        <v>0</v>
      </c>
      <c r="AV38" s="7">
        <v>0</v>
      </c>
      <c r="AW38" s="7">
        <v>0</v>
      </c>
      <c r="AX38" s="7">
        <v>0</v>
      </c>
      <c r="AY38" s="7">
        <v>0</v>
      </c>
      <c r="AZ38" s="7">
        <v>0</v>
      </c>
      <c r="BA38" s="24" t="s">
        <v>108</v>
      </c>
      <c r="BB38" s="7" t="s">
        <v>115</v>
      </c>
      <c r="BC38" s="25" t="s">
        <v>136</v>
      </c>
      <c r="BD38" s="25" t="s">
        <v>134</v>
      </c>
      <c r="BE38" s="43">
        <v>42108</v>
      </c>
      <c r="BF38" s="32">
        <v>51172</v>
      </c>
      <c r="BG38" s="23">
        <v>0</v>
      </c>
      <c r="BH38" s="23">
        <v>0</v>
      </c>
      <c r="BI38" s="23">
        <v>0</v>
      </c>
      <c r="BJ38" s="23">
        <v>0</v>
      </c>
      <c r="BK38" s="23">
        <v>0</v>
      </c>
      <c r="BL38" s="23">
        <v>0</v>
      </c>
      <c r="BM38" s="23">
        <v>0</v>
      </c>
      <c r="BN38" s="23">
        <v>0</v>
      </c>
      <c r="BO38" s="23">
        <v>0</v>
      </c>
      <c r="BP38" s="23">
        <v>0</v>
      </c>
      <c r="BQ38" s="23">
        <v>0</v>
      </c>
      <c r="BR38" s="23">
        <v>0</v>
      </c>
      <c r="BS38" s="23">
        <v>0</v>
      </c>
      <c r="BT38" s="23">
        <v>0</v>
      </c>
      <c r="BU38" s="23">
        <v>0</v>
      </c>
      <c r="BV38" s="23">
        <v>0</v>
      </c>
      <c r="BW38" s="23">
        <v>0</v>
      </c>
      <c r="BX38" s="23">
        <v>0</v>
      </c>
      <c r="BY38" s="23">
        <v>0</v>
      </c>
      <c r="BZ38" s="23">
        <v>0</v>
      </c>
      <c r="CA38" s="23">
        <v>0</v>
      </c>
      <c r="CB38" s="23">
        <v>0</v>
      </c>
      <c r="CC38" s="23">
        <v>0</v>
      </c>
      <c r="CD38" s="23">
        <v>0</v>
      </c>
      <c r="CE38" s="23">
        <v>0</v>
      </c>
      <c r="CF38" s="23">
        <v>0</v>
      </c>
      <c r="CG38" s="23">
        <v>0</v>
      </c>
      <c r="CH38" s="23">
        <v>0</v>
      </c>
      <c r="CI38" s="23">
        <v>0</v>
      </c>
      <c r="CJ38" s="23">
        <v>0</v>
      </c>
      <c r="CK38" s="23">
        <v>0</v>
      </c>
      <c r="CL38" s="23">
        <v>0</v>
      </c>
      <c r="CM38" s="23">
        <v>0</v>
      </c>
      <c r="CN38" s="23">
        <v>0</v>
      </c>
      <c r="CO38" s="23">
        <v>0</v>
      </c>
      <c r="CP38" s="23">
        <v>0</v>
      </c>
      <c r="CQ38" s="23">
        <v>0</v>
      </c>
      <c r="CR38" s="86">
        <v>0</v>
      </c>
    </row>
    <row r="39" spans="1:96" ht="102" x14ac:dyDescent="0.2">
      <c r="A39" s="85">
        <v>10</v>
      </c>
      <c r="B39" s="15">
        <f t="shared" si="0"/>
        <v>1</v>
      </c>
      <c r="C39" s="16" t="s">
        <v>143</v>
      </c>
      <c r="D39" s="17" t="s">
        <v>223</v>
      </c>
      <c r="E39" s="25" t="s">
        <v>109</v>
      </c>
      <c r="F39" s="18">
        <v>1</v>
      </c>
      <c r="G39" s="19">
        <v>42649</v>
      </c>
      <c r="H39" s="19">
        <v>42109</v>
      </c>
      <c r="I39" s="28">
        <v>180</v>
      </c>
      <c r="J39" s="29">
        <v>28</v>
      </c>
      <c r="K39" s="29">
        <v>4</v>
      </c>
      <c r="L39" s="20">
        <v>1860649586531</v>
      </c>
      <c r="M39" s="20">
        <v>0</v>
      </c>
      <c r="N39" s="20">
        <v>0</v>
      </c>
      <c r="O39" s="21"/>
      <c r="P39" s="21"/>
      <c r="Q39" s="22" t="s">
        <v>238</v>
      </c>
      <c r="R39" s="21">
        <v>1</v>
      </c>
      <c r="S39" s="23">
        <v>1</v>
      </c>
      <c r="T39" s="23">
        <v>1</v>
      </c>
      <c r="U39" s="7">
        <v>0</v>
      </c>
      <c r="V39" s="7">
        <v>0</v>
      </c>
      <c r="W39" s="7">
        <v>1</v>
      </c>
      <c r="X39" s="7">
        <v>0</v>
      </c>
      <c r="Y39" s="7">
        <v>0</v>
      </c>
      <c r="Z39" s="7">
        <v>0</v>
      </c>
      <c r="AA39" s="7">
        <v>0</v>
      </c>
      <c r="AB39" s="7">
        <v>0</v>
      </c>
      <c r="AC39" s="7">
        <v>1</v>
      </c>
      <c r="AD39" s="7">
        <v>1</v>
      </c>
      <c r="AE39" s="7">
        <v>1</v>
      </c>
      <c r="AF39" s="7">
        <v>0</v>
      </c>
      <c r="AG39" s="7">
        <v>0</v>
      </c>
      <c r="AH39" s="7">
        <v>0</v>
      </c>
      <c r="AI39" s="7">
        <v>0</v>
      </c>
      <c r="AJ39" s="7">
        <v>0</v>
      </c>
      <c r="AK39" s="7">
        <v>1</v>
      </c>
      <c r="AL39" s="7">
        <v>0</v>
      </c>
      <c r="AM39" s="7">
        <v>0</v>
      </c>
      <c r="AN39" s="7">
        <v>0</v>
      </c>
      <c r="AO39" s="7">
        <v>0</v>
      </c>
      <c r="AP39" s="7">
        <v>0</v>
      </c>
      <c r="AQ39" s="7">
        <v>0</v>
      </c>
      <c r="AR39" s="7">
        <v>0</v>
      </c>
      <c r="AS39" s="7">
        <v>0</v>
      </c>
      <c r="AT39" s="7">
        <v>0</v>
      </c>
      <c r="AU39" s="7">
        <v>0</v>
      </c>
      <c r="AV39" s="7">
        <v>0</v>
      </c>
      <c r="AW39" s="7">
        <v>0</v>
      </c>
      <c r="AX39" s="7">
        <v>0</v>
      </c>
      <c r="AY39" s="7">
        <v>0</v>
      </c>
      <c r="AZ39" s="7">
        <v>0</v>
      </c>
      <c r="BA39" s="24" t="s">
        <v>108</v>
      </c>
      <c r="BB39" s="7" t="s">
        <v>115</v>
      </c>
      <c r="BC39" s="25" t="s">
        <v>136</v>
      </c>
      <c r="BD39" s="25" t="s">
        <v>109</v>
      </c>
      <c r="BE39" s="43">
        <v>42649</v>
      </c>
      <c r="BF39" s="32"/>
      <c r="BG39" s="23">
        <v>0</v>
      </c>
      <c r="BH39" s="23">
        <v>0</v>
      </c>
      <c r="BI39" s="23">
        <v>0</v>
      </c>
      <c r="BJ39" s="23">
        <v>0</v>
      </c>
      <c r="BK39" s="23">
        <v>0</v>
      </c>
      <c r="BL39" s="23">
        <v>0</v>
      </c>
      <c r="BM39" s="23">
        <v>0</v>
      </c>
      <c r="BN39" s="23">
        <v>0</v>
      </c>
      <c r="BO39" s="23">
        <v>0</v>
      </c>
      <c r="BP39" s="23">
        <v>0</v>
      </c>
      <c r="BQ39" s="23">
        <v>0</v>
      </c>
      <c r="BR39" s="23">
        <v>0</v>
      </c>
      <c r="BS39" s="23">
        <v>0</v>
      </c>
      <c r="BT39" s="23">
        <v>0</v>
      </c>
      <c r="BU39" s="23">
        <v>0</v>
      </c>
      <c r="BV39" s="23">
        <v>0</v>
      </c>
      <c r="BW39" s="23">
        <v>0</v>
      </c>
      <c r="BX39" s="23">
        <v>0</v>
      </c>
      <c r="BY39" s="23">
        <v>0</v>
      </c>
      <c r="BZ39" s="23">
        <v>0</v>
      </c>
      <c r="CA39" s="23">
        <v>0</v>
      </c>
      <c r="CB39" s="23">
        <v>0</v>
      </c>
      <c r="CC39" s="23">
        <v>0</v>
      </c>
      <c r="CD39" s="23">
        <v>0</v>
      </c>
      <c r="CE39" s="23">
        <v>0</v>
      </c>
      <c r="CF39" s="23">
        <v>0</v>
      </c>
      <c r="CG39" s="23">
        <v>0</v>
      </c>
      <c r="CH39" s="23">
        <v>0</v>
      </c>
      <c r="CI39" s="23">
        <v>0</v>
      </c>
      <c r="CJ39" s="23">
        <v>0</v>
      </c>
      <c r="CK39" s="23">
        <v>0</v>
      </c>
      <c r="CL39" s="23">
        <v>0</v>
      </c>
      <c r="CM39" s="23">
        <v>0</v>
      </c>
      <c r="CN39" s="23">
        <v>0</v>
      </c>
      <c r="CO39" s="23">
        <v>0</v>
      </c>
      <c r="CP39" s="23">
        <v>0</v>
      </c>
      <c r="CQ39" s="23">
        <v>0</v>
      </c>
      <c r="CR39" s="86">
        <v>0</v>
      </c>
    </row>
    <row r="40" spans="1:96" ht="38.25" x14ac:dyDescent="0.2">
      <c r="A40" s="85">
        <v>10</v>
      </c>
      <c r="B40" s="15">
        <f t="shared" si="0"/>
        <v>2</v>
      </c>
      <c r="C40" s="16" t="s">
        <v>143</v>
      </c>
      <c r="D40" s="17" t="s">
        <v>223</v>
      </c>
      <c r="E40" s="25" t="s">
        <v>109</v>
      </c>
      <c r="F40" s="18">
        <v>2</v>
      </c>
      <c r="G40" s="19">
        <v>43467</v>
      </c>
      <c r="H40" s="19">
        <v>42109</v>
      </c>
      <c r="I40" s="28">
        <v>180</v>
      </c>
      <c r="J40" s="29">
        <v>28</v>
      </c>
      <c r="K40" s="29">
        <v>4</v>
      </c>
      <c r="L40" s="20">
        <v>1860649586531</v>
      </c>
      <c r="M40" s="20">
        <v>0</v>
      </c>
      <c r="N40" s="20">
        <v>0</v>
      </c>
      <c r="O40" s="21"/>
      <c r="P40" s="21"/>
      <c r="Q40" s="22" t="s">
        <v>144</v>
      </c>
      <c r="R40" s="23">
        <v>0</v>
      </c>
      <c r="S40" s="23">
        <v>0</v>
      </c>
      <c r="T40" s="23">
        <v>1</v>
      </c>
      <c r="U40" s="7">
        <v>0</v>
      </c>
      <c r="V40" s="7">
        <v>0</v>
      </c>
      <c r="W40" s="7">
        <v>0</v>
      </c>
      <c r="X40" s="7">
        <v>0</v>
      </c>
      <c r="Y40" s="7">
        <v>0</v>
      </c>
      <c r="Z40" s="7">
        <v>0</v>
      </c>
      <c r="AA40" s="7">
        <v>0</v>
      </c>
      <c r="AB40" s="7">
        <v>0</v>
      </c>
      <c r="AC40" s="7">
        <v>0</v>
      </c>
      <c r="AD40" s="7">
        <v>0</v>
      </c>
      <c r="AE40" s="7">
        <v>1</v>
      </c>
      <c r="AF40" s="7">
        <v>0</v>
      </c>
      <c r="AG40" s="7">
        <v>0</v>
      </c>
      <c r="AH40" s="7">
        <v>0</v>
      </c>
      <c r="AI40" s="7">
        <v>0</v>
      </c>
      <c r="AJ40" s="7">
        <v>0</v>
      </c>
      <c r="AK40" s="7">
        <v>1</v>
      </c>
      <c r="AL40" s="7">
        <v>0</v>
      </c>
      <c r="AM40" s="7">
        <v>0</v>
      </c>
      <c r="AN40" s="7">
        <v>0</v>
      </c>
      <c r="AO40" s="7">
        <v>1</v>
      </c>
      <c r="AP40" s="7">
        <v>0</v>
      </c>
      <c r="AQ40" s="7">
        <v>0</v>
      </c>
      <c r="AR40" s="7">
        <v>0</v>
      </c>
      <c r="AS40" s="7">
        <v>0</v>
      </c>
      <c r="AT40" s="7">
        <v>0</v>
      </c>
      <c r="AU40" s="7">
        <v>0</v>
      </c>
      <c r="AV40" s="7">
        <v>0</v>
      </c>
      <c r="AW40" s="7">
        <v>0</v>
      </c>
      <c r="AX40" s="7">
        <v>0</v>
      </c>
      <c r="AY40" s="7">
        <v>0</v>
      </c>
      <c r="AZ40" s="7">
        <v>0</v>
      </c>
      <c r="BA40" s="24" t="s">
        <v>108</v>
      </c>
      <c r="BB40" s="7" t="s">
        <v>115</v>
      </c>
      <c r="BC40" s="25" t="s">
        <v>140</v>
      </c>
      <c r="BD40" s="25" t="s">
        <v>109</v>
      </c>
      <c r="BE40" s="43">
        <v>43467</v>
      </c>
      <c r="BF40" s="32"/>
      <c r="BG40" s="23">
        <v>0</v>
      </c>
      <c r="BH40" s="23">
        <v>0</v>
      </c>
      <c r="BI40" s="23">
        <v>0</v>
      </c>
      <c r="BJ40" s="23">
        <v>0</v>
      </c>
      <c r="BK40" s="23">
        <v>0</v>
      </c>
      <c r="BL40" s="23">
        <v>0</v>
      </c>
      <c r="BM40" s="23">
        <v>0</v>
      </c>
      <c r="BN40" s="23">
        <v>0</v>
      </c>
      <c r="BO40" s="23">
        <v>0</v>
      </c>
      <c r="BP40" s="23">
        <v>0</v>
      </c>
      <c r="BQ40" s="23">
        <v>0</v>
      </c>
      <c r="BR40" s="23">
        <v>0</v>
      </c>
      <c r="BS40" s="23">
        <v>0</v>
      </c>
      <c r="BT40" s="23">
        <v>0</v>
      </c>
      <c r="BU40" s="23">
        <v>0</v>
      </c>
      <c r="BV40" s="23">
        <v>0</v>
      </c>
      <c r="BW40" s="23">
        <v>0</v>
      </c>
      <c r="BX40" s="23">
        <v>0</v>
      </c>
      <c r="BY40" s="23">
        <v>0</v>
      </c>
      <c r="BZ40" s="23">
        <v>0</v>
      </c>
      <c r="CA40" s="23">
        <v>0</v>
      </c>
      <c r="CB40" s="23">
        <v>0</v>
      </c>
      <c r="CC40" s="23">
        <v>0</v>
      </c>
      <c r="CD40" s="23">
        <v>0</v>
      </c>
      <c r="CE40" s="23">
        <v>0</v>
      </c>
      <c r="CF40" s="23">
        <v>0</v>
      </c>
      <c r="CG40" s="23">
        <v>0</v>
      </c>
      <c r="CH40" s="23">
        <v>0</v>
      </c>
      <c r="CI40" s="23">
        <v>0</v>
      </c>
      <c r="CJ40" s="23">
        <v>0</v>
      </c>
      <c r="CK40" s="23">
        <v>0</v>
      </c>
      <c r="CL40" s="23">
        <v>0</v>
      </c>
      <c r="CM40" s="23">
        <v>0</v>
      </c>
      <c r="CN40" s="23">
        <v>0</v>
      </c>
      <c r="CO40" s="23">
        <v>0</v>
      </c>
      <c r="CP40" s="23">
        <v>0</v>
      </c>
      <c r="CQ40" s="23">
        <v>0</v>
      </c>
      <c r="CR40" s="86">
        <v>0</v>
      </c>
    </row>
    <row r="41" spans="1:96" ht="76.5" x14ac:dyDescent="0.2">
      <c r="A41" s="85">
        <v>10</v>
      </c>
      <c r="B41" s="15">
        <f t="shared" si="0"/>
        <v>3</v>
      </c>
      <c r="C41" s="16" t="s">
        <v>143</v>
      </c>
      <c r="D41" s="17" t="s">
        <v>223</v>
      </c>
      <c r="E41" s="25" t="s">
        <v>109</v>
      </c>
      <c r="F41" s="18">
        <v>3</v>
      </c>
      <c r="G41" s="19"/>
      <c r="H41" s="19">
        <v>42109</v>
      </c>
      <c r="I41" s="28">
        <v>180</v>
      </c>
      <c r="J41" s="29">
        <v>28</v>
      </c>
      <c r="K41" s="29">
        <v>4</v>
      </c>
      <c r="L41" s="20">
        <v>1860649586531</v>
      </c>
      <c r="M41" s="20">
        <v>0</v>
      </c>
      <c r="N41" s="20">
        <v>0</v>
      </c>
      <c r="O41" s="21"/>
      <c r="P41" s="21"/>
      <c r="Q41" s="22" t="s">
        <v>239</v>
      </c>
      <c r="R41" s="23">
        <v>0</v>
      </c>
      <c r="S41" s="23">
        <v>1</v>
      </c>
      <c r="T41" s="23">
        <v>0</v>
      </c>
      <c r="U41" s="7">
        <v>0</v>
      </c>
      <c r="V41" s="7">
        <v>0</v>
      </c>
      <c r="W41" s="7">
        <v>1</v>
      </c>
      <c r="X41" s="7">
        <v>0</v>
      </c>
      <c r="Y41" s="7">
        <v>0</v>
      </c>
      <c r="Z41" s="7">
        <v>0</v>
      </c>
      <c r="AA41" s="7">
        <v>1</v>
      </c>
      <c r="AB41" s="7">
        <v>0</v>
      </c>
      <c r="AC41" s="7">
        <v>0</v>
      </c>
      <c r="AD41" s="7">
        <v>1</v>
      </c>
      <c r="AE41" s="7">
        <v>1</v>
      </c>
      <c r="AF41" s="7">
        <v>1</v>
      </c>
      <c r="AG41" s="7">
        <v>1</v>
      </c>
      <c r="AH41" s="7">
        <v>1</v>
      </c>
      <c r="AI41" s="7">
        <v>0</v>
      </c>
      <c r="AJ41" s="7">
        <v>0</v>
      </c>
      <c r="AK41" s="7">
        <v>1</v>
      </c>
      <c r="AL41" s="7">
        <v>0</v>
      </c>
      <c r="AM41" s="7">
        <v>0</v>
      </c>
      <c r="AN41" s="7">
        <v>0</v>
      </c>
      <c r="AO41" s="7">
        <v>0</v>
      </c>
      <c r="AP41" s="7">
        <v>0</v>
      </c>
      <c r="AQ41" s="7">
        <v>0</v>
      </c>
      <c r="AR41" s="7">
        <v>0</v>
      </c>
      <c r="AS41" s="7">
        <v>0</v>
      </c>
      <c r="AT41" s="7">
        <v>0</v>
      </c>
      <c r="AU41" s="7">
        <v>0</v>
      </c>
      <c r="AV41" s="7">
        <v>0</v>
      </c>
      <c r="AW41" s="7">
        <v>0</v>
      </c>
      <c r="AX41" s="7">
        <v>0</v>
      </c>
      <c r="AY41" s="7">
        <v>0</v>
      </c>
      <c r="AZ41" s="7">
        <v>0</v>
      </c>
      <c r="BA41" s="24" t="s">
        <v>108</v>
      </c>
      <c r="BB41" s="7" t="s">
        <v>115</v>
      </c>
      <c r="BC41" s="25">
        <v>0</v>
      </c>
      <c r="BD41" s="25" t="s">
        <v>109</v>
      </c>
      <c r="BE41" s="43">
        <v>0</v>
      </c>
      <c r="BF41" s="32"/>
      <c r="BG41" s="23">
        <v>0</v>
      </c>
      <c r="BH41" s="23">
        <v>0</v>
      </c>
      <c r="BI41" s="23">
        <v>0</v>
      </c>
      <c r="BJ41" s="23">
        <v>0</v>
      </c>
      <c r="BK41" s="23">
        <v>0</v>
      </c>
      <c r="BL41" s="23">
        <v>0</v>
      </c>
      <c r="BM41" s="23">
        <v>0</v>
      </c>
      <c r="BN41" s="23">
        <v>0</v>
      </c>
      <c r="BO41" s="23">
        <v>0</v>
      </c>
      <c r="BP41" s="23">
        <v>0</v>
      </c>
      <c r="BQ41" s="23">
        <v>0</v>
      </c>
      <c r="BR41" s="23">
        <v>0</v>
      </c>
      <c r="BS41" s="23">
        <v>0</v>
      </c>
      <c r="BT41" s="23">
        <v>0</v>
      </c>
      <c r="BU41" s="23">
        <v>0</v>
      </c>
      <c r="BV41" s="23">
        <v>0</v>
      </c>
      <c r="BW41" s="23">
        <v>0</v>
      </c>
      <c r="BX41" s="23">
        <v>0</v>
      </c>
      <c r="BY41" s="23">
        <v>0</v>
      </c>
      <c r="BZ41" s="23">
        <v>0</v>
      </c>
      <c r="CA41" s="23">
        <v>0</v>
      </c>
      <c r="CB41" s="23">
        <v>0</v>
      </c>
      <c r="CC41" s="23">
        <v>0</v>
      </c>
      <c r="CD41" s="23">
        <v>0</v>
      </c>
      <c r="CE41" s="23">
        <v>0</v>
      </c>
      <c r="CF41" s="23">
        <v>0</v>
      </c>
      <c r="CG41" s="23">
        <v>0</v>
      </c>
      <c r="CH41" s="23">
        <v>0</v>
      </c>
      <c r="CI41" s="23">
        <v>0</v>
      </c>
      <c r="CJ41" s="23">
        <v>0</v>
      </c>
      <c r="CK41" s="23">
        <v>0</v>
      </c>
      <c r="CL41" s="23">
        <v>0</v>
      </c>
      <c r="CM41" s="23">
        <v>0</v>
      </c>
      <c r="CN41" s="23">
        <v>0</v>
      </c>
      <c r="CO41" s="23">
        <v>0</v>
      </c>
      <c r="CP41" s="23">
        <v>0</v>
      </c>
      <c r="CQ41" s="23">
        <v>0</v>
      </c>
      <c r="CR41" s="86">
        <v>0</v>
      </c>
    </row>
    <row r="42" spans="1:96" ht="63.75" x14ac:dyDescent="0.2">
      <c r="A42" s="85">
        <v>10</v>
      </c>
      <c r="B42" s="15">
        <f t="shared" si="0"/>
        <v>4</v>
      </c>
      <c r="C42" s="16" t="s">
        <v>143</v>
      </c>
      <c r="D42" s="17" t="s">
        <v>223</v>
      </c>
      <c r="E42" s="25" t="s">
        <v>109</v>
      </c>
      <c r="F42" s="18">
        <v>4</v>
      </c>
      <c r="G42" s="19">
        <v>44046</v>
      </c>
      <c r="H42" s="19">
        <v>42109</v>
      </c>
      <c r="I42" s="28">
        <v>180</v>
      </c>
      <c r="J42" s="29">
        <v>28</v>
      </c>
      <c r="K42" s="29">
        <v>4</v>
      </c>
      <c r="L42" s="20">
        <v>1860649586531</v>
      </c>
      <c r="M42" s="20">
        <v>0</v>
      </c>
      <c r="N42" s="20">
        <v>0</v>
      </c>
      <c r="O42" s="21"/>
      <c r="P42" s="21"/>
      <c r="Q42" s="22" t="s">
        <v>145</v>
      </c>
      <c r="R42" s="23">
        <v>0</v>
      </c>
      <c r="S42" s="23">
        <v>1</v>
      </c>
      <c r="T42" s="23">
        <v>0</v>
      </c>
      <c r="U42" s="7">
        <v>0</v>
      </c>
      <c r="V42" s="7">
        <v>0</v>
      </c>
      <c r="W42" s="7">
        <v>1</v>
      </c>
      <c r="X42" s="7">
        <v>0</v>
      </c>
      <c r="Y42" s="7">
        <v>0</v>
      </c>
      <c r="Z42" s="7">
        <v>0</v>
      </c>
      <c r="AA42" s="7">
        <v>1</v>
      </c>
      <c r="AB42" s="7">
        <v>0</v>
      </c>
      <c r="AC42" s="7">
        <v>1</v>
      </c>
      <c r="AD42" s="7">
        <v>0</v>
      </c>
      <c r="AE42" s="7">
        <v>1</v>
      </c>
      <c r="AF42" s="7">
        <v>0</v>
      </c>
      <c r="AG42" s="7">
        <v>0</v>
      </c>
      <c r="AH42" s="7">
        <v>0</v>
      </c>
      <c r="AI42" s="7">
        <v>0</v>
      </c>
      <c r="AJ42" s="7">
        <v>0</v>
      </c>
      <c r="AK42" s="7">
        <v>1</v>
      </c>
      <c r="AL42" s="7">
        <v>0</v>
      </c>
      <c r="AM42" s="7">
        <v>0</v>
      </c>
      <c r="AN42" s="7">
        <v>0</v>
      </c>
      <c r="AO42" s="7">
        <v>0</v>
      </c>
      <c r="AP42" s="7">
        <v>0</v>
      </c>
      <c r="AQ42" s="7">
        <v>0</v>
      </c>
      <c r="AR42" s="7">
        <v>0</v>
      </c>
      <c r="AS42" s="7">
        <v>0</v>
      </c>
      <c r="AT42" s="7">
        <v>0</v>
      </c>
      <c r="AU42" s="7">
        <v>0</v>
      </c>
      <c r="AV42" s="7">
        <v>0</v>
      </c>
      <c r="AW42" s="7">
        <v>0</v>
      </c>
      <c r="AX42" s="7">
        <v>0</v>
      </c>
      <c r="AY42" s="7">
        <v>0</v>
      </c>
      <c r="AZ42" s="7">
        <v>0</v>
      </c>
      <c r="BA42" s="24" t="s">
        <v>108</v>
      </c>
      <c r="BB42" s="7" t="s">
        <v>115</v>
      </c>
      <c r="BC42" s="25" t="s">
        <v>140</v>
      </c>
      <c r="BD42" s="25" t="s">
        <v>109</v>
      </c>
      <c r="BE42" s="43">
        <v>44046</v>
      </c>
      <c r="BF42" s="32"/>
      <c r="BG42" s="23">
        <v>0</v>
      </c>
      <c r="BH42" s="23">
        <v>0</v>
      </c>
      <c r="BI42" s="23">
        <v>0</v>
      </c>
      <c r="BJ42" s="23">
        <v>0</v>
      </c>
      <c r="BK42" s="23">
        <v>0</v>
      </c>
      <c r="BL42" s="23">
        <v>0</v>
      </c>
      <c r="BM42" s="23">
        <v>0</v>
      </c>
      <c r="BN42" s="23">
        <v>0</v>
      </c>
      <c r="BO42" s="23">
        <v>0</v>
      </c>
      <c r="BP42" s="23">
        <v>0</v>
      </c>
      <c r="BQ42" s="23">
        <v>0</v>
      </c>
      <c r="BR42" s="23">
        <v>0</v>
      </c>
      <c r="BS42" s="23">
        <v>0</v>
      </c>
      <c r="BT42" s="23">
        <v>0</v>
      </c>
      <c r="BU42" s="23">
        <v>0</v>
      </c>
      <c r="BV42" s="23">
        <v>0</v>
      </c>
      <c r="BW42" s="23">
        <v>0</v>
      </c>
      <c r="BX42" s="23">
        <v>0</v>
      </c>
      <c r="BY42" s="23">
        <v>0</v>
      </c>
      <c r="BZ42" s="23">
        <v>0</v>
      </c>
      <c r="CA42" s="23">
        <v>0</v>
      </c>
      <c r="CB42" s="23">
        <v>0</v>
      </c>
      <c r="CC42" s="23">
        <v>0</v>
      </c>
      <c r="CD42" s="23">
        <v>0</v>
      </c>
      <c r="CE42" s="23">
        <v>0</v>
      </c>
      <c r="CF42" s="23">
        <v>0</v>
      </c>
      <c r="CG42" s="23">
        <v>0</v>
      </c>
      <c r="CH42" s="23">
        <v>0</v>
      </c>
      <c r="CI42" s="23">
        <v>0</v>
      </c>
      <c r="CJ42" s="23">
        <v>0</v>
      </c>
      <c r="CK42" s="23">
        <v>0</v>
      </c>
      <c r="CL42" s="23">
        <v>0</v>
      </c>
      <c r="CM42" s="23">
        <v>0</v>
      </c>
      <c r="CN42" s="23">
        <v>0</v>
      </c>
      <c r="CO42" s="23">
        <v>0</v>
      </c>
      <c r="CP42" s="23">
        <v>0</v>
      </c>
      <c r="CQ42" s="23">
        <v>0</v>
      </c>
      <c r="CR42" s="86">
        <v>0</v>
      </c>
    </row>
    <row r="43" spans="1:96" ht="76.5" x14ac:dyDescent="0.2">
      <c r="A43" s="85">
        <v>10</v>
      </c>
      <c r="B43" s="15">
        <f t="shared" si="0"/>
        <v>5</v>
      </c>
      <c r="C43" s="16" t="s">
        <v>143</v>
      </c>
      <c r="D43" s="17" t="s">
        <v>223</v>
      </c>
      <c r="E43" s="25" t="s">
        <v>109</v>
      </c>
      <c r="F43" s="18">
        <v>5</v>
      </c>
      <c r="G43" s="19">
        <v>44291</v>
      </c>
      <c r="H43" s="19">
        <v>42109</v>
      </c>
      <c r="I43" s="28">
        <v>180</v>
      </c>
      <c r="J43" s="29">
        <v>28</v>
      </c>
      <c r="K43" s="29">
        <v>4</v>
      </c>
      <c r="L43" s="20">
        <v>1860649586531</v>
      </c>
      <c r="M43" s="20">
        <v>0</v>
      </c>
      <c r="N43" s="20">
        <v>0</v>
      </c>
      <c r="O43" s="21"/>
      <c r="P43" s="21">
        <v>82</v>
      </c>
      <c r="Q43" s="22" t="s">
        <v>240</v>
      </c>
      <c r="R43" s="23">
        <v>0</v>
      </c>
      <c r="S43" s="23">
        <v>0</v>
      </c>
      <c r="T43" s="23">
        <v>0</v>
      </c>
      <c r="U43" s="7">
        <v>0</v>
      </c>
      <c r="V43" s="7">
        <v>0</v>
      </c>
      <c r="W43" s="7">
        <v>0</v>
      </c>
      <c r="X43" s="7">
        <v>1</v>
      </c>
      <c r="Y43" s="7">
        <v>0</v>
      </c>
      <c r="Z43" s="7">
        <v>0</v>
      </c>
      <c r="AA43" s="7">
        <v>1</v>
      </c>
      <c r="AB43" s="7">
        <v>0</v>
      </c>
      <c r="AC43" s="7">
        <v>0</v>
      </c>
      <c r="AD43" s="7">
        <v>0</v>
      </c>
      <c r="AE43" s="7">
        <v>0</v>
      </c>
      <c r="AF43" s="7">
        <v>0</v>
      </c>
      <c r="AG43" s="7">
        <v>0</v>
      </c>
      <c r="AH43" s="7">
        <v>0</v>
      </c>
      <c r="AI43" s="7">
        <v>0</v>
      </c>
      <c r="AJ43" s="7">
        <v>0</v>
      </c>
      <c r="AK43" s="7">
        <v>1</v>
      </c>
      <c r="AL43" s="7">
        <v>0</v>
      </c>
      <c r="AM43" s="7">
        <v>0</v>
      </c>
      <c r="AN43" s="7">
        <v>0</v>
      </c>
      <c r="AO43" s="7">
        <v>0</v>
      </c>
      <c r="AP43" s="7">
        <v>0</v>
      </c>
      <c r="AQ43" s="7">
        <v>0</v>
      </c>
      <c r="AR43" s="7">
        <v>0</v>
      </c>
      <c r="AS43" s="7">
        <v>0</v>
      </c>
      <c r="AT43" s="7">
        <v>0</v>
      </c>
      <c r="AU43" s="7">
        <v>0</v>
      </c>
      <c r="AV43" s="7">
        <v>0</v>
      </c>
      <c r="AW43" s="7">
        <v>0</v>
      </c>
      <c r="AX43" s="7">
        <v>0</v>
      </c>
      <c r="AY43" s="7">
        <v>0</v>
      </c>
      <c r="AZ43" s="7">
        <v>0</v>
      </c>
      <c r="BA43" s="24" t="s">
        <v>108</v>
      </c>
      <c r="BB43" s="7" t="s">
        <v>115</v>
      </c>
      <c r="BC43" s="25" t="s">
        <v>140</v>
      </c>
      <c r="BD43" s="25" t="s">
        <v>109</v>
      </c>
      <c r="BE43" s="43">
        <v>44291</v>
      </c>
      <c r="BF43" s="32"/>
      <c r="BG43" s="23">
        <v>0</v>
      </c>
      <c r="BH43" s="23">
        <v>0</v>
      </c>
      <c r="BI43" s="23">
        <v>0</v>
      </c>
      <c r="BJ43" s="23">
        <v>0</v>
      </c>
      <c r="BK43" s="23">
        <v>0</v>
      </c>
      <c r="BL43" s="23">
        <v>0</v>
      </c>
      <c r="BM43" s="23">
        <v>0</v>
      </c>
      <c r="BN43" s="23">
        <v>0</v>
      </c>
      <c r="BO43" s="23">
        <v>0</v>
      </c>
      <c r="BP43" s="23">
        <v>0</v>
      </c>
      <c r="BQ43" s="23">
        <v>0</v>
      </c>
      <c r="BR43" s="23">
        <v>0</v>
      </c>
      <c r="BS43" s="23">
        <v>0</v>
      </c>
      <c r="BT43" s="23">
        <v>0</v>
      </c>
      <c r="BU43" s="23">
        <v>0</v>
      </c>
      <c r="BV43" s="23">
        <v>0</v>
      </c>
      <c r="BW43" s="23">
        <v>0</v>
      </c>
      <c r="BX43" s="23">
        <v>0</v>
      </c>
      <c r="BY43" s="23">
        <v>0</v>
      </c>
      <c r="BZ43" s="23">
        <v>0</v>
      </c>
      <c r="CA43" s="23">
        <v>0</v>
      </c>
      <c r="CB43" s="23">
        <v>0</v>
      </c>
      <c r="CC43" s="23">
        <v>0</v>
      </c>
      <c r="CD43" s="23">
        <v>0</v>
      </c>
      <c r="CE43" s="23">
        <v>0</v>
      </c>
      <c r="CF43" s="23">
        <v>0</v>
      </c>
      <c r="CG43" s="23">
        <v>0</v>
      </c>
      <c r="CH43" s="23">
        <v>0</v>
      </c>
      <c r="CI43" s="23">
        <v>0</v>
      </c>
      <c r="CJ43" s="23">
        <v>0</v>
      </c>
      <c r="CK43" s="23">
        <v>0</v>
      </c>
      <c r="CL43" s="23">
        <v>0</v>
      </c>
      <c r="CM43" s="23">
        <v>0</v>
      </c>
      <c r="CN43" s="23">
        <v>0</v>
      </c>
      <c r="CO43" s="23">
        <v>0</v>
      </c>
      <c r="CP43" s="23">
        <v>0</v>
      </c>
      <c r="CQ43" s="23">
        <v>0</v>
      </c>
      <c r="CR43" s="86">
        <v>0</v>
      </c>
    </row>
    <row r="44" spans="1:96" ht="89.25" x14ac:dyDescent="0.2">
      <c r="A44" s="85">
        <v>10</v>
      </c>
      <c r="B44" s="15">
        <f t="shared" si="0"/>
        <v>6</v>
      </c>
      <c r="C44" s="16" t="s">
        <v>143</v>
      </c>
      <c r="D44" s="17" t="s">
        <v>223</v>
      </c>
      <c r="E44" s="25" t="s">
        <v>109</v>
      </c>
      <c r="F44" s="18">
        <v>6</v>
      </c>
      <c r="G44" s="19">
        <v>44401</v>
      </c>
      <c r="H44" s="19">
        <v>42109</v>
      </c>
      <c r="I44" s="28">
        <v>180</v>
      </c>
      <c r="J44" s="29">
        <v>28</v>
      </c>
      <c r="K44" s="29">
        <v>4</v>
      </c>
      <c r="L44" s="20">
        <v>1860649586531</v>
      </c>
      <c r="M44" s="20">
        <v>0</v>
      </c>
      <c r="N44" s="20">
        <v>0</v>
      </c>
      <c r="O44" s="21"/>
      <c r="P44" s="21"/>
      <c r="Q44" s="22" t="s">
        <v>241</v>
      </c>
      <c r="R44" s="23">
        <v>1</v>
      </c>
      <c r="S44" s="23">
        <v>1</v>
      </c>
      <c r="T44" s="23">
        <v>0</v>
      </c>
      <c r="U44" s="7">
        <v>0</v>
      </c>
      <c r="V44" s="7">
        <v>0</v>
      </c>
      <c r="W44" s="7">
        <v>0</v>
      </c>
      <c r="X44" s="7">
        <v>1</v>
      </c>
      <c r="Y44" s="7">
        <v>0</v>
      </c>
      <c r="Z44" s="7">
        <v>0</v>
      </c>
      <c r="AA44" s="7">
        <v>0</v>
      </c>
      <c r="AB44" s="7">
        <v>0</v>
      </c>
      <c r="AC44" s="7">
        <v>1</v>
      </c>
      <c r="AD44" s="7">
        <v>1</v>
      </c>
      <c r="AE44" s="7">
        <v>0</v>
      </c>
      <c r="AF44" s="7">
        <v>0</v>
      </c>
      <c r="AG44" s="7">
        <v>0</v>
      </c>
      <c r="AH44" s="7">
        <v>0</v>
      </c>
      <c r="AI44" s="7">
        <v>0</v>
      </c>
      <c r="AJ44" s="7">
        <v>0</v>
      </c>
      <c r="AK44" s="7">
        <v>1</v>
      </c>
      <c r="AL44" s="7">
        <v>0</v>
      </c>
      <c r="AM44" s="7">
        <v>0</v>
      </c>
      <c r="AN44" s="7">
        <v>0</v>
      </c>
      <c r="AO44" s="7">
        <v>0</v>
      </c>
      <c r="AP44" s="7">
        <v>1</v>
      </c>
      <c r="AQ44" s="7">
        <v>0</v>
      </c>
      <c r="AR44" s="7">
        <v>0</v>
      </c>
      <c r="AS44" s="7">
        <v>0</v>
      </c>
      <c r="AT44" s="7">
        <v>0</v>
      </c>
      <c r="AU44" s="7">
        <v>1</v>
      </c>
      <c r="AV44" s="7">
        <v>0</v>
      </c>
      <c r="AW44" s="7">
        <v>0</v>
      </c>
      <c r="AX44" s="7">
        <v>0</v>
      </c>
      <c r="AY44" s="7">
        <v>0</v>
      </c>
      <c r="AZ44" s="7">
        <v>0</v>
      </c>
      <c r="BA44" s="24" t="s">
        <v>108</v>
      </c>
      <c r="BB44" s="7" t="s">
        <v>115</v>
      </c>
      <c r="BC44" s="25" t="s">
        <v>140</v>
      </c>
      <c r="BD44" s="25" t="s">
        <v>109</v>
      </c>
      <c r="BE44" s="43">
        <v>44401</v>
      </c>
      <c r="BF44" s="32"/>
      <c r="BG44" s="23">
        <v>0</v>
      </c>
      <c r="BH44" s="23">
        <v>0</v>
      </c>
      <c r="BI44" s="23">
        <v>0</v>
      </c>
      <c r="BJ44" s="23">
        <v>0</v>
      </c>
      <c r="BK44" s="23">
        <v>0</v>
      </c>
      <c r="BL44" s="23">
        <v>0</v>
      </c>
      <c r="BM44" s="23">
        <v>0</v>
      </c>
      <c r="BN44" s="23">
        <v>0</v>
      </c>
      <c r="BO44" s="23">
        <v>0</v>
      </c>
      <c r="BP44" s="23">
        <v>0</v>
      </c>
      <c r="BQ44" s="23">
        <v>0</v>
      </c>
      <c r="BR44" s="23">
        <v>0</v>
      </c>
      <c r="BS44" s="23">
        <v>0</v>
      </c>
      <c r="BT44" s="23">
        <v>0</v>
      </c>
      <c r="BU44" s="23">
        <v>0</v>
      </c>
      <c r="BV44" s="23">
        <v>0</v>
      </c>
      <c r="BW44" s="23">
        <v>0</v>
      </c>
      <c r="BX44" s="23">
        <v>0</v>
      </c>
      <c r="BY44" s="23">
        <v>0</v>
      </c>
      <c r="BZ44" s="23">
        <v>0</v>
      </c>
      <c r="CA44" s="23">
        <v>0</v>
      </c>
      <c r="CB44" s="23">
        <v>0</v>
      </c>
      <c r="CC44" s="23">
        <v>0</v>
      </c>
      <c r="CD44" s="23">
        <v>0</v>
      </c>
      <c r="CE44" s="23">
        <v>0</v>
      </c>
      <c r="CF44" s="23">
        <v>0</v>
      </c>
      <c r="CG44" s="23">
        <v>0</v>
      </c>
      <c r="CH44" s="23">
        <v>0</v>
      </c>
      <c r="CI44" s="23">
        <v>0</v>
      </c>
      <c r="CJ44" s="23">
        <v>0</v>
      </c>
      <c r="CK44" s="23">
        <v>0</v>
      </c>
      <c r="CL44" s="23">
        <v>0</v>
      </c>
      <c r="CM44" s="23">
        <v>0</v>
      </c>
      <c r="CN44" s="23">
        <v>0</v>
      </c>
      <c r="CO44" s="23">
        <v>0</v>
      </c>
      <c r="CP44" s="23">
        <v>0</v>
      </c>
      <c r="CQ44" s="23">
        <v>0</v>
      </c>
      <c r="CR44" s="86">
        <v>0</v>
      </c>
    </row>
    <row r="45" spans="1:96" ht="76.5" x14ac:dyDescent="0.2">
      <c r="A45" s="85">
        <v>10</v>
      </c>
      <c r="B45" s="15">
        <f t="shared" si="0"/>
        <v>7</v>
      </c>
      <c r="C45" s="16" t="s">
        <v>143</v>
      </c>
      <c r="D45" s="17" t="s">
        <v>223</v>
      </c>
      <c r="E45" s="25" t="s">
        <v>225</v>
      </c>
      <c r="F45" s="18">
        <v>1</v>
      </c>
      <c r="G45" s="19">
        <v>44628</v>
      </c>
      <c r="H45" s="19">
        <v>42109</v>
      </c>
      <c r="I45" s="28">
        <v>180</v>
      </c>
      <c r="J45" s="29">
        <v>28</v>
      </c>
      <c r="K45" s="29">
        <v>4</v>
      </c>
      <c r="L45" s="20">
        <v>1860649586531</v>
      </c>
      <c r="M45" s="20">
        <v>0</v>
      </c>
      <c r="N45" s="20">
        <v>0</v>
      </c>
      <c r="O45" s="21">
        <f>68+41</f>
        <v>109</v>
      </c>
      <c r="P45" s="21"/>
      <c r="Q45" s="22" t="s">
        <v>242</v>
      </c>
      <c r="R45" s="23">
        <v>0</v>
      </c>
      <c r="S45" s="23">
        <v>0</v>
      </c>
      <c r="T45" s="23">
        <v>0</v>
      </c>
      <c r="U45" s="7">
        <v>0</v>
      </c>
      <c r="V45" s="7">
        <v>0</v>
      </c>
      <c r="W45" s="7">
        <v>0</v>
      </c>
      <c r="X45" s="7">
        <v>0</v>
      </c>
      <c r="Y45" s="7">
        <v>0</v>
      </c>
      <c r="Z45" s="7">
        <v>0</v>
      </c>
      <c r="AA45" s="7">
        <v>1</v>
      </c>
      <c r="AB45" s="7">
        <v>0</v>
      </c>
      <c r="AC45" s="7">
        <v>0</v>
      </c>
      <c r="AD45" s="7">
        <v>0</v>
      </c>
      <c r="AE45" s="7">
        <v>0</v>
      </c>
      <c r="AF45" s="7">
        <v>0</v>
      </c>
      <c r="AG45" s="7">
        <v>0</v>
      </c>
      <c r="AH45" s="7">
        <v>0</v>
      </c>
      <c r="AI45" s="7">
        <v>0</v>
      </c>
      <c r="AJ45" s="7">
        <v>0</v>
      </c>
      <c r="AK45" s="7">
        <v>1</v>
      </c>
      <c r="AL45" s="7">
        <v>0</v>
      </c>
      <c r="AM45" s="7">
        <v>0</v>
      </c>
      <c r="AN45" s="7">
        <v>0</v>
      </c>
      <c r="AO45" s="7">
        <v>0</v>
      </c>
      <c r="AP45" s="7">
        <v>0</v>
      </c>
      <c r="AQ45" s="7">
        <v>1</v>
      </c>
      <c r="AR45" s="7">
        <v>1</v>
      </c>
      <c r="AS45" s="7">
        <v>0</v>
      </c>
      <c r="AT45" s="7">
        <v>0</v>
      </c>
      <c r="AU45" s="7">
        <v>0</v>
      </c>
      <c r="AV45" s="7">
        <v>0</v>
      </c>
      <c r="AW45" s="7">
        <v>0</v>
      </c>
      <c r="AX45" s="7">
        <v>0</v>
      </c>
      <c r="AY45" s="7">
        <v>0</v>
      </c>
      <c r="AZ45" s="7">
        <v>0</v>
      </c>
      <c r="BA45" s="24" t="s">
        <v>108</v>
      </c>
      <c r="BB45" s="7" t="s">
        <v>115</v>
      </c>
      <c r="BC45" s="25" t="s">
        <v>140</v>
      </c>
      <c r="BD45" s="25" t="s">
        <v>225</v>
      </c>
      <c r="BE45" s="43">
        <v>44628</v>
      </c>
      <c r="BF45" s="32"/>
      <c r="BG45" s="23">
        <v>0</v>
      </c>
      <c r="BH45" s="23">
        <v>0</v>
      </c>
      <c r="BI45" s="23">
        <v>0</v>
      </c>
      <c r="BJ45" s="23">
        <v>0</v>
      </c>
      <c r="BK45" s="23">
        <v>0</v>
      </c>
      <c r="BL45" s="23">
        <v>0</v>
      </c>
      <c r="BM45" s="23">
        <v>0</v>
      </c>
      <c r="BN45" s="23">
        <v>0</v>
      </c>
      <c r="BO45" s="23">
        <v>0</v>
      </c>
      <c r="BP45" s="23">
        <v>0</v>
      </c>
      <c r="BQ45" s="23">
        <v>0</v>
      </c>
      <c r="BR45" s="23">
        <v>0</v>
      </c>
      <c r="BS45" s="23">
        <v>0</v>
      </c>
      <c r="BT45" s="23">
        <v>0</v>
      </c>
      <c r="BU45" s="23">
        <v>0</v>
      </c>
      <c r="BV45" s="23">
        <v>0</v>
      </c>
      <c r="BW45" s="23">
        <v>0</v>
      </c>
      <c r="BX45" s="23">
        <v>0</v>
      </c>
      <c r="BY45" s="23">
        <v>0</v>
      </c>
      <c r="BZ45" s="23">
        <v>0</v>
      </c>
      <c r="CA45" s="23">
        <v>0</v>
      </c>
      <c r="CB45" s="23">
        <v>0</v>
      </c>
      <c r="CC45" s="23">
        <v>0</v>
      </c>
      <c r="CD45" s="23">
        <v>0</v>
      </c>
      <c r="CE45" s="23">
        <v>0</v>
      </c>
      <c r="CF45" s="23">
        <v>0</v>
      </c>
      <c r="CG45" s="23">
        <v>0</v>
      </c>
      <c r="CH45" s="23">
        <v>0</v>
      </c>
      <c r="CI45" s="23">
        <v>0</v>
      </c>
      <c r="CJ45" s="23">
        <v>0</v>
      </c>
      <c r="CK45" s="23">
        <v>0</v>
      </c>
      <c r="CL45" s="23">
        <v>0</v>
      </c>
      <c r="CM45" s="23">
        <v>0</v>
      </c>
      <c r="CN45" s="23">
        <v>0</v>
      </c>
      <c r="CO45" s="23">
        <v>0</v>
      </c>
      <c r="CP45" s="23">
        <v>0</v>
      </c>
      <c r="CQ45" s="23">
        <v>0</v>
      </c>
      <c r="CR45" s="86">
        <v>0</v>
      </c>
    </row>
    <row r="46" spans="1:96" ht="76.5" x14ac:dyDescent="0.2">
      <c r="A46" s="85">
        <v>10</v>
      </c>
      <c r="B46" s="15">
        <f t="shared" si="0"/>
        <v>8</v>
      </c>
      <c r="C46" s="16" t="s">
        <v>143</v>
      </c>
      <c r="D46" s="17" t="s">
        <v>223</v>
      </c>
      <c r="E46" s="25" t="s">
        <v>225</v>
      </c>
      <c r="F46" s="18">
        <v>2</v>
      </c>
      <c r="G46" s="19">
        <v>44729</v>
      </c>
      <c r="H46" s="19">
        <v>42109</v>
      </c>
      <c r="I46" s="28">
        <v>180</v>
      </c>
      <c r="J46" s="29">
        <v>28</v>
      </c>
      <c r="K46" s="29">
        <v>4</v>
      </c>
      <c r="L46" s="20">
        <v>1860649586531</v>
      </c>
      <c r="M46" s="20">
        <v>0</v>
      </c>
      <c r="N46" s="20">
        <v>0</v>
      </c>
      <c r="O46" s="21"/>
      <c r="P46" s="21">
        <v>197</v>
      </c>
      <c r="Q46" s="22" t="s">
        <v>243</v>
      </c>
      <c r="R46" s="23">
        <v>0</v>
      </c>
      <c r="S46" s="23">
        <v>0</v>
      </c>
      <c r="T46" s="23">
        <v>0</v>
      </c>
      <c r="U46" s="7">
        <v>0</v>
      </c>
      <c r="V46" s="7">
        <v>0</v>
      </c>
      <c r="W46" s="7">
        <v>1</v>
      </c>
      <c r="X46" s="7">
        <v>1</v>
      </c>
      <c r="Y46" s="7">
        <v>0</v>
      </c>
      <c r="Z46" s="7">
        <v>0</v>
      </c>
      <c r="AA46" s="7">
        <v>1</v>
      </c>
      <c r="AB46" s="7">
        <v>0</v>
      </c>
      <c r="AC46" s="7">
        <v>0</v>
      </c>
      <c r="AD46" s="7">
        <v>0</v>
      </c>
      <c r="AE46" s="7">
        <v>0</v>
      </c>
      <c r="AF46" s="7">
        <v>0</v>
      </c>
      <c r="AG46" s="7">
        <v>0</v>
      </c>
      <c r="AH46" s="7">
        <v>0</v>
      </c>
      <c r="AI46" s="7">
        <v>0</v>
      </c>
      <c r="AJ46" s="7">
        <v>0</v>
      </c>
      <c r="AK46" s="7">
        <v>1</v>
      </c>
      <c r="AL46" s="7">
        <v>0</v>
      </c>
      <c r="AM46" s="7">
        <v>0</v>
      </c>
      <c r="AN46" s="7">
        <v>0</v>
      </c>
      <c r="AO46" s="7">
        <v>0</v>
      </c>
      <c r="AP46" s="7">
        <v>0</v>
      </c>
      <c r="AQ46" s="7">
        <v>1</v>
      </c>
      <c r="AR46" s="7">
        <v>0</v>
      </c>
      <c r="AS46" s="7">
        <v>0</v>
      </c>
      <c r="AT46" s="7">
        <v>1</v>
      </c>
      <c r="AU46" s="7">
        <v>0</v>
      </c>
      <c r="AV46" s="7">
        <v>0</v>
      </c>
      <c r="AW46" s="7">
        <v>0</v>
      </c>
      <c r="AX46" s="7">
        <v>0</v>
      </c>
      <c r="AY46" s="7">
        <v>0</v>
      </c>
      <c r="AZ46" s="7">
        <v>0</v>
      </c>
      <c r="BA46" s="24" t="s">
        <v>108</v>
      </c>
      <c r="BB46" s="7" t="s">
        <v>115</v>
      </c>
      <c r="BC46" s="25" t="s">
        <v>140</v>
      </c>
      <c r="BD46" s="25" t="s">
        <v>225</v>
      </c>
      <c r="BE46" s="43">
        <v>44729</v>
      </c>
      <c r="BF46" s="32"/>
      <c r="BG46" s="23">
        <v>0</v>
      </c>
      <c r="BH46" s="23">
        <v>0</v>
      </c>
      <c r="BI46" s="23">
        <v>0</v>
      </c>
      <c r="BJ46" s="23">
        <v>0</v>
      </c>
      <c r="BK46" s="23">
        <v>0</v>
      </c>
      <c r="BL46" s="23">
        <v>0</v>
      </c>
      <c r="BM46" s="23">
        <v>1</v>
      </c>
      <c r="BN46" s="23">
        <v>0</v>
      </c>
      <c r="BO46" s="23">
        <v>0</v>
      </c>
      <c r="BP46" s="23">
        <v>0</v>
      </c>
      <c r="BQ46" s="23">
        <v>0</v>
      </c>
      <c r="BR46" s="23">
        <v>0</v>
      </c>
      <c r="BS46" s="23">
        <v>0</v>
      </c>
      <c r="BT46" s="23">
        <v>0</v>
      </c>
      <c r="BU46" s="23">
        <v>0</v>
      </c>
      <c r="BV46" s="23">
        <v>0</v>
      </c>
      <c r="BW46" s="23">
        <v>0</v>
      </c>
      <c r="BX46" s="23">
        <v>0</v>
      </c>
      <c r="BY46" s="23">
        <v>0</v>
      </c>
      <c r="BZ46" s="23">
        <v>0</v>
      </c>
      <c r="CA46" s="23">
        <v>0</v>
      </c>
      <c r="CB46" s="23">
        <v>0</v>
      </c>
      <c r="CC46" s="23">
        <v>0</v>
      </c>
      <c r="CD46" s="23">
        <v>0</v>
      </c>
      <c r="CE46" s="23">
        <v>0</v>
      </c>
      <c r="CF46" s="23">
        <v>0</v>
      </c>
      <c r="CG46" s="23">
        <v>0</v>
      </c>
      <c r="CH46" s="23">
        <v>0</v>
      </c>
      <c r="CI46" s="23">
        <v>0</v>
      </c>
      <c r="CJ46" s="23">
        <v>0</v>
      </c>
      <c r="CK46" s="23">
        <v>0</v>
      </c>
      <c r="CL46" s="23">
        <v>0</v>
      </c>
      <c r="CM46" s="23">
        <v>0</v>
      </c>
      <c r="CN46" s="23">
        <v>0</v>
      </c>
      <c r="CO46" s="23">
        <v>0</v>
      </c>
      <c r="CP46" s="23">
        <v>0</v>
      </c>
      <c r="CQ46" s="23">
        <v>0</v>
      </c>
      <c r="CR46" s="86">
        <v>0</v>
      </c>
    </row>
    <row r="47" spans="1:96" ht="51" x14ac:dyDescent="0.2">
      <c r="A47" s="85">
        <v>10</v>
      </c>
      <c r="B47" s="15">
        <f t="shared" si="0"/>
        <v>9</v>
      </c>
      <c r="C47" s="16" t="s">
        <v>143</v>
      </c>
      <c r="D47" s="17" t="s">
        <v>223</v>
      </c>
      <c r="E47" s="25" t="s">
        <v>146</v>
      </c>
      <c r="F47" s="18">
        <v>1</v>
      </c>
      <c r="G47" s="19">
        <v>44894</v>
      </c>
      <c r="H47" s="19">
        <v>42109</v>
      </c>
      <c r="I47" s="28">
        <v>180</v>
      </c>
      <c r="J47" s="29">
        <v>28</v>
      </c>
      <c r="K47" s="29">
        <v>4</v>
      </c>
      <c r="L47" s="20">
        <v>1860649586531</v>
      </c>
      <c r="M47" s="20">
        <v>0</v>
      </c>
      <c r="N47" s="20">
        <v>0</v>
      </c>
      <c r="O47" s="21"/>
      <c r="P47" s="21">
        <v>131</v>
      </c>
      <c r="Q47" s="22" t="s">
        <v>244</v>
      </c>
      <c r="R47" s="23">
        <v>0</v>
      </c>
      <c r="S47" s="23">
        <v>0</v>
      </c>
      <c r="T47" s="23">
        <v>0</v>
      </c>
      <c r="U47" s="7">
        <v>0</v>
      </c>
      <c r="V47" s="7">
        <v>0</v>
      </c>
      <c r="W47" s="7">
        <v>0</v>
      </c>
      <c r="X47" s="7">
        <v>1</v>
      </c>
      <c r="Y47" s="7">
        <v>0</v>
      </c>
      <c r="Z47" s="7">
        <v>1</v>
      </c>
      <c r="AA47" s="7">
        <v>1</v>
      </c>
      <c r="AB47" s="7">
        <v>0</v>
      </c>
      <c r="AC47" s="7">
        <v>0</v>
      </c>
      <c r="AD47" s="7">
        <v>0</v>
      </c>
      <c r="AE47" s="7">
        <v>0</v>
      </c>
      <c r="AF47" s="7">
        <v>0</v>
      </c>
      <c r="AG47" s="7">
        <v>0</v>
      </c>
      <c r="AH47" s="7">
        <v>0</v>
      </c>
      <c r="AI47" s="7">
        <v>0</v>
      </c>
      <c r="AJ47" s="7">
        <v>0</v>
      </c>
      <c r="AK47" s="7">
        <v>1</v>
      </c>
      <c r="AL47" s="7">
        <v>0</v>
      </c>
      <c r="AM47" s="7">
        <v>0</v>
      </c>
      <c r="AN47" s="7">
        <v>0</v>
      </c>
      <c r="AO47" s="7">
        <v>0</v>
      </c>
      <c r="AP47" s="7">
        <v>0</v>
      </c>
      <c r="AQ47" s="7">
        <v>1</v>
      </c>
      <c r="AR47" s="7">
        <v>0</v>
      </c>
      <c r="AS47" s="7">
        <v>0</v>
      </c>
      <c r="AT47" s="7">
        <v>0</v>
      </c>
      <c r="AU47" s="7">
        <v>0</v>
      </c>
      <c r="AV47" s="7">
        <v>0</v>
      </c>
      <c r="AW47" s="7">
        <v>0</v>
      </c>
      <c r="AX47" s="7">
        <v>0</v>
      </c>
      <c r="AY47" s="7">
        <v>0</v>
      </c>
      <c r="AZ47" s="7">
        <v>0</v>
      </c>
      <c r="BA47" s="24" t="s">
        <v>108</v>
      </c>
      <c r="BB47" s="7" t="s">
        <v>115</v>
      </c>
      <c r="BC47" s="25" t="s">
        <v>173</v>
      </c>
      <c r="BD47" s="25" t="s">
        <v>146</v>
      </c>
      <c r="BE47" s="43">
        <v>44894</v>
      </c>
      <c r="BF47" s="32"/>
      <c r="BG47" s="23">
        <v>0</v>
      </c>
      <c r="BH47" s="23">
        <v>0</v>
      </c>
      <c r="BI47" s="23">
        <v>0</v>
      </c>
      <c r="BJ47" s="23">
        <v>0</v>
      </c>
      <c r="BK47" s="23">
        <v>0</v>
      </c>
      <c r="BL47" s="23">
        <v>0</v>
      </c>
      <c r="BM47" s="23">
        <v>0</v>
      </c>
      <c r="BN47" s="23">
        <v>0</v>
      </c>
      <c r="BO47" s="23">
        <v>0</v>
      </c>
      <c r="BP47" s="23">
        <v>0</v>
      </c>
      <c r="BQ47" s="23">
        <v>0</v>
      </c>
      <c r="BR47" s="23">
        <v>0</v>
      </c>
      <c r="BS47" s="23">
        <v>0</v>
      </c>
      <c r="BT47" s="23">
        <v>0</v>
      </c>
      <c r="BU47" s="23">
        <v>0</v>
      </c>
      <c r="BV47" s="23">
        <v>0</v>
      </c>
      <c r="BW47" s="23">
        <v>0</v>
      </c>
      <c r="BX47" s="23">
        <v>0</v>
      </c>
      <c r="BY47" s="23">
        <v>0</v>
      </c>
      <c r="BZ47" s="23">
        <v>0</v>
      </c>
      <c r="CA47" s="23">
        <v>0</v>
      </c>
      <c r="CB47" s="23">
        <v>0</v>
      </c>
      <c r="CC47" s="23">
        <v>0</v>
      </c>
      <c r="CD47" s="23">
        <v>0</v>
      </c>
      <c r="CE47" s="23">
        <v>0</v>
      </c>
      <c r="CF47" s="23">
        <v>0</v>
      </c>
      <c r="CG47" s="23">
        <v>0</v>
      </c>
      <c r="CH47" s="23">
        <v>0</v>
      </c>
      <c r="CI47" s="23">
        <v>0</v>
      </c>
      <c r="CJ47" s="23">
        <v>0</v>
      </c>
      <c r="CK47" s="23">
        <v>0</v>
      </c>
      <c r="CL47" s="23">
        <v>0</v>
      </c>
      <c r="CM47" s="23">
        <v>0</v>
      </c>
      <c r="CN47" s="23">
        <v>0</v>
      </c>
      <c r="CO47" s="23">
        <v>0</v>
      </c>
      <c r="CP47" s="23">
        <v>0</v>
      </c>
      <c r="CQ47" s="23">
        <v>0</v>
      </c>
      <c r="CR47" s="86">
        <v>0</v>
      </c>
    </row>
    <row r="48" spans="1:96" ht="38.25" x14ac:dyDescent="0.2">
      <c r="A48" s="85">
        <v>9</v>
      </c>
      <c r="B48" s="15">
        <v>0</v>
      </c>
      <c r="C48" s="16" t="s">
        <v>147</v>
      </c>
      <c r="D48" s="17" t="s">
        <v>245</v>
      </c>
      <c r="E48" s="17" t="s">
        <v>134</v>
      </c>
      <c r="F48" s="18">
        <v>0</v>
      </c>
      <c r="G48" s="19">
        <v>42080</v>
      </c>
      <c r="H48" s="19">
        <v>51182</v>
      </c>
      <c r="I48" s="28">
        <v>31.8</v>
      </c>
      <c r="J48" s="29">
        <v>25</v>
      </c>
      <c r="K48" s="29">
        <v>1</v>
      </c>
      <c r="L48" s="20">
        <v>1587924097847</v>
      </c>
      <c r="M48" s="30"/>
      <c r="N48" s="30"/>
      <c r="O48" s="31">
        <v>9000</v>
      </c>
      <c r="P48" s="31"/>
      <c r="Q48" s="22" t="s">
        <v>213</v>
      </c>
      <c r="R48" s="23">
        <v>0</v>
      </c>
      <c r="S48" s="23">
        <v>0</v>
      </c>
      <c r="T48" s="23">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0</v>
      </c>
      <c r="AO48" s="7">
        <v>0</v>
      </c>
      <c r="AP48" s="7">
        <v>0</v>
      </c>
      <c r="AQ48" s="7">
        <v>0</v>
      </c>
      <c r="AR48" s="7">
        <v>0</v>
      </c>
      <c r="AS48" s="7">
        <v>0</v>
      </c>
      <c r="AT48" s="7">
        <v>0</v>
      </c>
      <c r="AU48" s="7">
        <v>0</v>
      </c>
      <c r="AV48" s="7">
        <v>0</v>
      </c>
      <c r="AW48" s="7">
        <v>0</v>
      </c>
      <c r="AX48" s="7">
        <v>0</v>
      </c>
      <c r="AY48" s="7">
        <v>0</v>
      </c>
      <c r="AZ48" s="7">
        <v>0</v>
      </c>
      <c r="BA48" s="7" t="s">
        <v>108</v>
      </c>
      <c r="BB48" s="7" t="s">
        <v>135</v>
      </c>
      <c r="BC48" s="25" t="s">
        <v>136</v>
      </c>
      <c r="BD48" s="25" t="s">
        <v>134</v>
      </c>
      <c r="BE48" s="44">
        <v>42080</v>
      </c>
      <c r="BF48" s="32">
        <v>51172</v>
      </c>
      <c r="BG48" s="23">
        <v>0</v>
      </c>
      <c r="BH48" s="23">
        <v>0</v>
      </c>
      <c r="BI48" s="23">
        <v>0</v>
      </c>
      <c r="BJ48" s="23">
        <v>0</v>
      </c>
      <c r="BK48" s="23">
        <v>0</v>
      </c>
      <c r="BL48" s="23">
        <v>0</v>
      </c>
      <c r="BM48" s="23">
        <v>0</v>
      </c>
      <c r="BN48" s="23">
        <v>0</v>
      </c>
      <c r="BO48" s="23">
        <v>0</v>
      </c>
      <c r="BP48" s="23">
        <v>0</v>
      </c>
      <c r="BQ48" s="23">
        <v>0</v>
      </c>
      <c r="BR48" s="23">
        <v>0</v>
      </c>
      <c r="BS48" s="23">
        <v>0</v>
      </c>
      <c r="BT48" s="23">
        <v>0</v>
      </c>
      <c r="BU48" s="23">
        <v>0</v>
      </c>
      <c r="BV48" s="23">
        <v>0</v>
      </c>
      <c r="BW48" s="23">
        <v>0</v>
      </c>
      <c r="BX48" s="23">
        <v>0</v>
      </c>
      <c r="BY48" s="23">
        <v>0</v>
      </c>
      <c r="BZ48" s="23">
        <v>0</v>
      </c>
      <c r="CA48" s="23">
        <v>0</v>
      </c>
      <c r="CB48" s="23">
        <v>0</v>
      </c>
      <c r="CC48" s="23">
        <v>0</v>
      </c>
      <c r="CD48" s="23">
        <v>0</v>
      </c>
      <c r="CE48" s="23">
        <v>0</v>
      </c>
      <c r="CF48" s="23">
        <v>0</v>
      </c>
      <c r="CG48" s="23">
        <v>0</v>
      </c>
      <c r="CH48" s="23">
        <v>0</v>
      </c>
      <c r="CI48" s="23">
        <v>0</v>
      </c>
      <c r="CJ48" s="23">
        <v>0</v>
      </c>
      <c r="CK48" s="23">
        <v>0</v>
      </c>
      <c r="CL48" s="23">
        <v>0</v>
      </c>
      <c r="CM48" s="23">
        <v>0</v>
      </c>
      <c r="CN48" s="23">
        <v>0</v>
      </c>
      <c r="CO48" s="23">
        <v>0</v>
      </c>
      <c r="CP48" s="23">
        <v>0</v>
      </c>
      <c r="CQ48" s="23">
        <v>0</v>
      </c>
      <c r="CR48" s="86">
        <v>0</v>
      </c>
    </row>
    <row r="49" spans="1:96" ht="63.75" x14ac:dyDescent="0.2">
      <c r="A49" s="85">
        <v>9</v>
      </c>
      <c r="B49" s="15">
        <f t="shared" si="0"/>
        <v>1</v>
      </c>
      <c r="C49" s="16" t="s">
        <v>147</v>
      </c>
      <c r="D49" s="17" t="s">
        <v>245</v>
      </c>
      <c r="E49" s="25" t="s">
        <v>109</v>
      </c>
      <c r="F49" s="18">
        <v>1</v>
      </c>
      <c r="G49" s="19">
        <v>42045</v>
      </c>
      <c r="H49" s="19">
        <v>51182</v>
      </c>
      <c r="I49" s="28">
        <v>31.8</v>
      </c>
      <c r="J49" s="29">
        <v>25</v>
      </c>
      <c r="K49" s="29">
        <v>1</v>
      </c>
      <c r="L49" s="20">
        <v>1587924097847</v>
      </c>
      <c r="M49" s="20">
        <v>0</v>
      </c>
      <c r="N49" s="20">
        <v>0</v>
      </c>
      <c r="O49" s="21"/>
      <c r="P49" s="21"/>
      <c r="Q49" s="22" t="s">
        <v>246</v>
      </c>
      <c r="R49" s="21">
        <v>1</v>
      </c>
      <c r="S49" s="23">
        <v>0</v>
      </c>
      <c r="T49" s="23">
        <v>0</v>
      </c>
      <c r="U49" s="7">
        <v>0</v>
      </c>
      <c r="V49" s="7">
        <v>0</v>
      </c>
      <c r="W49" s="7">
        <v>0</v>
      </c>
      <c r="X49" s="7">
        <v>0</v>
      </c>
      <c r="Y49" s="7">
        <v>0</v>
      </c>
      <c r="Z49" s="7">
        <v>0</v>
      </c>
      <c r="AA49" s="7">
        <v>0</v>
      </c>
      <c r="AB49" s="7">
        <v>0</v>
      </c>
      <c r="AC49" s="7">
        <v>0</v>
      </c>
      <c r="AD49" s="7">
        <v>1</v>
      </c>
      <c r="AE49" s="7">
        <v>0</v>
      </c>
      <c r="AF49" s="7">
        <v>0</v>
      </c>
      <c r="AG49" s="7">
        <v>0</v>
      </c>
      <c r="AH49" s="7">
        <v>0</v>
      </c>
      <c r="AI49" s="7">
        <v>0</v>
      </c>
      <c r="AJ49" s="7">
        <v>0</v>
      </c>
      <c r="AK49" s="7">
        <v>1</v>
      </c>
      <c r="AL49" s="7">
        <v>0</v>
      </c>
      <c r="AM49" s="7">
        <v>1</v>
      </c>
      <c r="AN49" s="7">
        <v>0</v>
      </c>
      <c r="AO49" s="7">
        <v>0</v>
      </c>
      <c r="AP49" s="7">
        <v>0</v>
      </c>
      <c r="AQ49" s="7">
        <v>0</v>
      </c>
      <c r="AR49" s="7">
        <v>0</v>
      </c>
      <c r="AS49" s="7">
        <v>0</v>
      </c>
      <c r="AT49" s="7">
        <v>0</v>
      </c>
      <c r="AU49" s="7">
        <v>0</v>
      </c>
      <c r="AV49" s="7">
        <v>0</v>
      </c>
      <c r="AW49" s="7">
        <v>0</v>
      </c>
      <c r="AX49" s="7">
        <v>0</v>
      </c>
      <c r="AY49" s="7">
        <v>0</v>
      </c>
      <c r="AZ49" s="7">
        <v>0</v>
      </c>
      <c r="BA49" s="7" t="s">
        <v>108</v>
      </c>
      <c r="BB49" s="7" t="s">
        <v>135</v>
      </c>
      <c r="BC49" s="25" t="s">
        <v>136</v>
      </c>
      <c r="BD49" s="25" t="s">
        <v>109</v>
      </c>
      <c r="BE49" s="44">
        <v>42045</v>
      </c>
      <c r="BF49" s="32"/>
      <c r="BG49" s="23">
        <v>0</v>
      </c>
      <c r="BH49" s="23">
        <v>0</v>
      </c>
      <c r="BI49" s="23">
        <v>0</v>
      </c>
      <c r="BJ49" s="23">
        <v>0</v>
      </c>
      <c r="BK49" s="23">
        <v>0</v>
      </c>
      <c r="BL49" s="23">
        <v>0</v>
      </c>
      <c r="BM49" s="23">
        <v>0</v>
      </c>
      <c r="BN49" s="23">
        <v>0</v>
      </c>
      <c r="BO49" s="23">
        <v>0</v>
      </c>
      <c r="BP49" s="23">
        <v>0</v>
      </c>
      <c r="BQ49" s="23">
        <v>0</v>
      </c>
      <c r="BR49" s="23">
        <v>0</v>
      </c>
      <c r="BS49" s="23">
        <v>0</v>
      </c>
      <c r="BT49" s="23">
        <v>0</v>
      </c>
      <c r="BU49" s="23">
        <v>0</v>
      </c>
      <c r="BV49" s="23">
        <v>0</v>
      </c>
      <c r="BW49" s="23">
        <v>0</v>
      </c>
      <c r="BX49" s="23">
        <v>0</v>
      </c>
      <c r="BY49" s="23">
        <v>0</v>
      </c>
      <c r="BZ49" s="23">
        <v>0</v>
      </c>
      <c r="CA49" s="23">
        <v>0</v>
      </c>
      <c r="CB49" s="23">
        <v>0</v>
      </c>
      <c r="CC49" s="23">
        <v>0</v>
      </c>
      <c r="CD49" s="23">
        <v>0</v>
      </c>
      <c r="CE49" s="23">
        <v>0</v>
      </c>
      <c r="CF49" s="23">
        <v>0</v>
      </c>
      <c r="CG49" s="23">
        <v>0</v>
      </c>
      <c r="CH49" s="23">
        <v>0</v>
      </c>
      <c r="CI49" s="23">
        <v>0</v>
      </c>
      <c r="CJ49" s="23">
        <v>0</v>
      </c>
      <c r="CK49" s="23">
        <v>0</v>
      </c>
      <c r="CL49" s="23">
        <v>0</v>
      </c>
      <c r="CM49" s="23">
        <v>0</v>
      </c>
      <c r="CN49" s="23">
        <v>0</v>
      </c>
      <c r="CO49" s="23">
        <v>0</v>
      </c>
      <c r="CP49" s="23">
        <v>0</v>
      </c>
      <c r="CQ49" s="23">
        <v>0</v>
      </c>
      <c r="CR49" s="86">
        <v>0</v>
      </c>
    </row>
    <row r="50" spans="1:96" ht="38.25" x14ac:dyDescent="0.2">
      <c r="A50" s="85">
        <v>9</v>
      </c>
      <c r="B50" s="15">
        <f t="shared" si="0"/>
        <v>2</v>
      </c>
      <c r="C50" s="16" t="s">
        <v>147</v>
      </c>
      <c r="D50" s="17" t="s">
        <v>245</v>
      </c>
      <c r="E50" s="25" t="s">
        <v>109</v>
      </c>
      <c r="F50" s="18">
        <v>2</v>
      </c>
      <c r="G50" s="19">
        <v>44092</v>
      </c>
      <c r="H50" s="19">
        <v>51182</v>
      </c>
      <c r="I50" s="28">
        <v>31.8</v>
      </c>
      <c r="J50" s="29">
        <v>25</v>
      </c>
      <c r="K50" s="29">
        <v>1</v>
      </c>
      <c r="L50" s="20">
        <v>1587924097847</v>
      </c>
      <c r="M50" s="20">
        <v>0</v>
      </c>
      <c r="N50" s="20">
        <v>0</v>
      </c>
      <c r="O50" s="21"/>
      <c r="P50" s="21"/>
      <c r="Q50" s="22" t="s">
        <v>148</v>
      </c>
      <c r="R50" s="23">
        <v>1</v>
      </c>
      <c r="S50" s="23">
        <v>0</v>
      </c>
      <c r="T50" s="23">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1</v>
      </c>
      <c r="AL50" s="7">
        <v>0</v>
      </c>
      <c r="AM50" s="7">
        <v>0</v>
      </c>
      <c r="AN50" s="7">
        <v>0</v>
      </c>
      <c r="AO50" s="7">
        <v>0</v>
      </c>
      <c r="AP50" s="7">
        <v>0</v>
      </c>
      <c r="AQ50" s="7">
        <v>0</v>
      </c>
      <c r="AR50" s="7">
        <v>0</v>
      </c>
      <c r="AS50" s="7">
        <v>0</v>
      </c>
      <c r="AT50" s="7">
        <v>0</v>
      </c>
      <c r="AU50" s="7">
        <v>0</v>
      </c>
      <c r="AV50" s="7">
        <v>1</v>
      </c>
      <c r="AW50" s="7">
        <v>0</v>
      </c>
      <c r="AX50" s="7">
        <v>0</v>
      </c>
      <c r="AY50" s="7">
        <v>0</v>
      </c>
      <c r="AZ50" s="7">
        <v>0</v>
      </c>
      <c r="BA50" s="7" t="s">
        <v>108</v>
      </c>
      <c r="BB50" s="7" t="s">
        <v>135</v>
      </c>
      <c r="BC50" s="25" t="s">
        <v>140</v>
      </c>
      <c r="BD50" s="25" t="s">
        <v>109</v>
      </c>
      <c r="BE50" s="44">
        <v>44092</v>
      </c>
      <c r="BF50" s="32"/>
      <c r="BG50" s="23">
        <v>0</v>
      </c>
      <c r="BH50" s="23">
        <v>0</v>
      </c>
      <c r="BI50" s="23">
        <v>0</v>
      </c>
      <c r="BJ50" s="23">
        <v>0</v>
      </c>
      <c r="BK50" s="23">
        <v>0</v>
      </c>
      <c r="BL50" s="23">
        <v>0</v>
      </c>
      <c r="BM50" s="23">
        <v>0</v>
      </c>
      <c r="BN50" s="23">
        <v>0</v>
      </c>
      <c r="BO50" s="23">
        <v>0</v>
      </c>
      <c r="BP50" s="23">
        <v>0</v>
      </c>
      <c r="BQ50" s="23">
        <v>0</v>
      </c>
      <c r="BR50" s="23">
        <v>0</v>
      </c>
      <c r="BS50" s="23">
        <v>0</v>
      </c>
      <c r="BT50" s="23">
        <v>0</v>
      </c>
      <c r="BU50" s="23">
        <v>0</v>
      </c>
      <c r="BV50" s="23">
        <v>0</v>
      </c>
      <c r="BW50" s="23">
        <v>0</v>
      </c>
      <c r="BX50" s="23">
        <v>0</v>
      </c>
      <c r="BY50" s="23">
        <v>0</v>
      </c>
      <c r="BZ50" s="23">
        <v>0</v>
      </c>
      <c r="CA50" s="23">
        <v>0</v>
      </c>
      <c r="CB50" s="23">
        <v>0</v>
      </c>
      <c r="CC50" s="23">
        <v>0</v>
      </c>
      <c r="CD50" s="23">
        <v>0</v>
      </c>
      <c r="CE50" s="23">
        <v>0</v>
      </c>
      <c r="CF50" s="23">
        <v>0</v>
      </c>
      <c r="CG50" s="23">
        <v>0</v>
      </c>
      <c r="CH50" s="23">
        <v>0</v>
      </c>
      <c r="CI50" s="23">
        <v>0</v>
      </c>
      <c r="CJ50" s="23">
        <v>0</v>
      </c>
      <c r="CK50" s="23">
        <v>0</v>
      </c>
      <c r="CL50" s="23">
        <v>0</v>
      </c>
      <c r="CM50" s="23">
        <v>0</v>
      </c>
      <c r="CN50" s="23">
        <v>0</v>
      </c>
      <c r="CO50" s="23">
        <v>0</v>
      </c>
      <c r="CP50" s="23">
        <v>0</v>
      </c>
      <c r="CQ50" s="23">
        <v>0</v>
      </c>
      <c r="CR50" s="86">
        <v>0</v>
      </c>
    </row>
    <row r="51" spans="1:96" ht="127.5" x14ac:dyDescent="0.2">
      <c r="A51" s="85">
        <v>9</v>
      </c>
      <c r="B51" s="15">
        <f t="shared" si="0"/>
        <v>3</v>
      </c>
      <c r="C51" s="16" t="s">
        <v>147</v>
      </c>
      <c r="D51" s="17" t="s">
        <v>245</v>
      </c>
      <c r="E51" s="25" t="s">
        <v>149</v>
      </c>
      <c r="F51" s="18">
        <v>1</v>
      </c>
      <c r="G51" s="19">
        <v>44599</v>
      </c>
      <c r="H51" s="19">
        <v>51182</v>
      </c>
      <c r="I51" s="28">
        <v>31.8</v>
      </c>
      <c r="J51" s="29">
        <v>25</v>
      </c>
      <c r="K51" s="29">
        <v>1</v>
      </c>
      <c r="L51" s="20">
        <v>1587924097847</v>
      </c>
      <c r="M51" s="20">
        <v>0</v>
      </c>
      <c r="N51" s="20">
        <v>0</v>
      </c>
      <c r="O51" s="21">
        <v>188</v>
      </c>
      <c r="P51" s="21"/>
      <c r="Q51" s="22" t="s">
        <v>247</v>
      </c>
      <c r="R51" s="23">
        <v>0</v>
      </c>
      <c r="S51" s="23">
        <v>0</v>
      </c>
      <c r="T51" s="23">
        <v>0</v>
      </c>
      <c r="U51" s="7">
        <v>1</v>
      </c>
      <c r="V51" s="7">
        <v>0</v>
      </c>
      <c r="W51" s="7">
        <v>0</v>
      </c>
      <c r="X51" s="7">
        <v>1</v>
      </c>
      <c r="Y51" s="7">
        <v>0</v>
      </c>
      <c r="Z51" s="7">
        <v>1</v>
      </c>
      <c r="AA51" s="7">
        <v>0</v>
      </c>
      <c r="AB51" s="7">
        <v>0</v>
      </c>
      <c r="AC51" s="7">
        <v>0</v>
      </c>
      <c r="AD51" s="7">
        <v>0</v>
      </c>
      <c r="AE51" s="7">
        <v>0</v>
      </c>
      <c r="AF51" s="7">
        <v>0</v>
      </c>
      <c r="AG51" s="7">
        <v>1</v>
      </c>
      <c r="AH51" s="7">
        <v>0</v>
      </c>
      <c r="AI51" s="7">
        <v>0</v>
      </c>
      <c r="AJ51" s="7">
        <v>0</v>
      </c>
      <c r="AK51" s="7">
        <v>1</v>
      </c>
      <c r="AL51" s="7">
        <v>0</v>
      </c>
      <c r="AM51" s="7">
        <v>1</v>
      </c>
      <c r="AN51" s="7">
        <v>0</v>
      </c>
      <c r="AO51" s="7">
        <v>0</v>
      </c>
      <c r="AP51" s="7">
        <v>0</v>
      </c>
      <c r="AQ51" s="7">
        <v>1</v>
      </c>
      <c r="AR51" s="7">
        <v>1</v>
      </c>
      <c r="AS51" s="7">
        <v>0</v>
      </c>
      <c r="AT51" s="7">
        <v>0</v>
      </c>
      <c r="AU51" s="7">
        <v>0</v>
      </c>
      <c r="AV51" s="7">
        <v>0</v>
      </c>
      <c r="AW51" s="7">
        <v>1</v>
      </c>
      <c r="AX51" s="7">
        <v>0</v>
      </c>
      <c r="AY51" s="7">
        <v>1</v>
      </c>
      <c r="AZ51" s="7">
        <v>0</v>
      </c>
      <c r="BA51" s="7" t="s">
        <v>108</v>
      </c>
      <c r="BB51" s="7" t="s">
        <v>135</v>
      </c>
      <c r="BC51" s="25" t="s">
        <v>140</v>
      </c>
      <c r="BD51" s="25" t="s">
        <v>149</v>
      </c>
      <c r="BE51" s="44">
        <v>44599</v>
      </c>
      <c r="BF51" s="32"/>
      <c r="BG51" s="23">
        <v>0</v>
      </c>
      <c r="BH51" s="23">
        <v>0</v>
      </c>
      <c r="BI51" s="23">
        <v>1</v>
      </c>
      <c r="BJ51" s="23">
        <v>0</v>
      </c>
      <c r="BK51" s="23">
        <v>0</v>
      </c>
      <c r="BL51" s="23">
        <v>0</v>
      </c>
      <c r="BM51" s="23">
        <v>0</v>
      </c>
      <c r="BN51" s="23">
        <v>0</v>
      </c>
      <c r="BO51" s="23">
        <v>0</v>
      </c>
      <c r="BP51" s="23">
        <v>0</v>
      </c>
      <c r="BQ51" s="23">
        <v>0</v>
      </c>
      <c r="BR51" s="23">
        <v>0</v>
      </c>
      <c r="BS51" s="23">
        <v>0</v>
      </c>
      <c r="BT51" s="23">
        <v>0</v>
      </c>
      <c r="BU51" s="23">
        <v>0</v>
      </c>
      <c r="BV51" s="23">
        <v>0</v>
      </c>
      <c r="BW51" s="23">
        <v>0</v>
      </c>
      <c r="BX51" s="23">
        <v>0</v>
      </c>
      <c r="BY51" s="23">
        <v>0</v>
      </c>
      <c r="BZ51" s="23">
        <v>0</v>
      </c>
      <c r="CA51" s="23">
        <v>0</v>
      </c>
      <c r="CB51" s="23">
        <v>0</v>
      </c>
      <c r="CC51" s="23">
        <v>0</v>
      </c>
      <c r="CD51" s="23">
        <v>0</v>
      </c>
      <c r="CE51" s="23">
        <v>0</v>
      </c>
      <c r="CF51" s="23">
        <v>0</v>
      </c>
      <c r="CG51" s="23">
        <v>0</v>
      </c>
      <c r="CH51" s="23">
        <v>0</v>
      </c>
      <c r="CI51" s="23">
        <v>0</v>
      </c>
      <c r="CJ51" s="23">
        <v>0</v>
      </c>
      <c r="CK51" s="23">
        <v>0</v>
      </c>
      <c r="CL51" s="23">
        <v>0</v>
      </c>
      <c r="CM51" s="23">
        <v>0</v>
      </c>
      <c r="CN51" s="23">
        <v>0</v>
      </c>
      <c r="CO51" s="23">
        <v>0</v>
      </c>
      <c r="CP51" s="23">
        <v>1</v>
      </c>
      <c r="CQ51" s="23">
        <v>0</v>
      </c>
      <c r="CR51" s="86">
        <v>0</v>
      </c>
    </row>
    <row r="52" spans="1:96" ht="25.5" x14ac:dyDescent="0.2">
      <c r="A52" s="85">
        <v>8</v>
      </c>
      <c r="B52" s="15">
        <v>0</v>
      </c>
      <c r="C52" s="16" t="s">
        <v>150</v>
      </c>
      <c r="D52" s="17" t="s">
        <v>248</v>
      </c>
      <c r="E52" s="17" t="s">
        <v>134</v>
      </c>
      <c r="F52" s="18">
        <v>0</v>
      </c>
      <c r="G52" s="19">
        <v>42041</v>
      </c>
      <c r="H52" s="19">
        <v>51141</v>
      </c>
      <c r="I52" s="28">
        <v>145</v>
      </c>
      <c r="J52" s="29">
        <v>25</v>
      </c>
      <c r="K52" s="29">
        <v>2</v>
      </c>
      <c r="L52" s="20">
        <v>1300273784420</v>
      </c>
      <c r="M52" s="20"/>
      <c r="N52" s="20"/>
      <c r="O52" s="31">
        <v>9000</v>
      </c>
      <c r="P52" s="31"/>
      <c r="Q52" s="22" t="s">
        <v>213</v>
      </c>
      <c r="R52" s="23">
        <v>0</v>
      </c>
      <c r="S52" s="23">
        <v>0</v>
      </c>
      <c r="T52" s="23">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t="s">
        <v>108</v>
      </c>
      <c r="BB52" s="7">
        <v>0</v>
      </c>
      <c r="BC52" s="25" t="s">
        <v>136</v>
      </c>
      <c r="BD52" s="25" t="s">
        <v>134</v>
      </c>
      <c r="BE52" s="44">
        <v>42041</v>
      </c>
      <c r="BF52" s="32">
        <v>51172</v>
      </c>
      <c r="BG52" s="23">
        <v>0</v>
      </c>
      <c r="BH52" s="23">
        <v>0</v>
      </c>
      <c r="BI52" s="23">
        <v>0</v>
      </c>
      <c r="BJ52" s="23">
        <v>0</v>
      </c>
      <c r="BK52" s="23">
        <v>0</v>
      </c>
      <c r="BL52" s="23">
        <v>0</v>
      </c>
      <c r="BM52" s="23">
        <v>0</v>
      </c>
      <c r="BN52" s="23">
        <v>0</v>
      </c>
      <c r="BO52" s="23">
        <v>0</v>
      </c>
      <c r="BP52" s="23">
        <v>0</v>
      </c>
      <c r="BQ52" s="23">
        <v>0</v>
      </c>
      <c r="BR52" s="23">
        <v>0</v>
      </c>
      <c r="BS52" s="23">
        <v>0</v>
      </c>
      <c r="BT52" s="23">
        <v>0</v>
      </c>
      <c r="BU52" s="23">
        <v>0</v>
      </c>
      <c r="BV52" s="23">
        <v>0</v>
      </c>
      <c r="BW52" s="23">
        <v>0</v>
      </c>
      <c r="BX52" s="23">
        <v>0</v>
      </c>
      <c r="BY52" s="23">
        <v>0</v>
      </c>
      <c r="BZ52" s="23">
        <v>0</v>
      </c>
      <c r="CA52" s="23">
        <v>0</v>
      </c>
      <c r="CB52" s="23">
        <v>0</v>
      </c>
      <c r="CC52" s="23">
        <v>0</v>
      </c>
      <c r="CD52" s="23">
        <v>0</v>
      </c>
      <c r="CE52" s="23">
        <v>0</v>
      </c>
      <c r="CF52" s="23">
        <v>0</v>
      </c>
      <c r="CG52" s="23">
        <v>0</v>
      </c>
      <c r="CH52" s="23">
        <v>0</v>
      </c>
      <c r="CI52" s="23">
        <v>0</v>
      </c>
      <c r="CJ52" s="23">
        <v>0</v>
      </c>
      <c r="CK52" s="23">
        <v>0</v>
      </c>
      <c r="CL52" s="23">
        <v>0</v>
      </c>
      <c r="CM52" s="23">
        <v>0</v>
      </c>
      <c r="CN52" s="23">
        <v>0</v>
      </c>
      <c r="CO52" s="23">
        <v>0</v>
      </c>
      <c r="CP52" s="23">
        <v>0</v>
      </c>
      <c r="CQ52" s="23">
        <v>0</v>
      </c>
      <c r="CR52" s="86">
        <v>0</v>
      </c>
    </row>
    <row r="53" spans="1:96" ht="63.75" x14ac:dyDescent="0.2">
      <c r="A53" s="85">
        <v>8</v>
      </c>
      <c r="B53" s="15">
        <f t="shared" si="0"/>
        <v>1</v>
      </c>
      <c r="C53" s="16" t="s">
        <v>150</v>
      </c>
      <c r="D53" s="17" t="s">
        <v>248</v>
      </c>
      <c r="E53" s="25" t="s">
        <v>109</v>
      </c>
      <c r="F53" s="18">
        <v>1</v>
      </c>
      <c r="G53" s="19">
        <v>42038</v>
      </c>
      <c r="H53" s="19">
        <v>51141</v>
      </c>
      <c r="I53" s="28">
        <v>145</v>
      </c>
      <c r="J53" s="29">
        <v>25</v>
      </c>
      <c r="K53" s="29">
        <v>2</v>
      </c>
      <c r="L53" s="20">
        <v>1300273784420</v>
      </c>
      <c r="M53" s="20">
        <v>0</v>
      </c>
      <c r="N53" s="20">
        <v>0</v>
      </c>
      <c r="O53" s="21"/>
      <c r="P53" s="21"/>
      <c r="Q53" s="22" t="s">
        <v>249</v>
      </c>
      <c r="R53" s="21">
        <v>1</v>
      </c>
      <c r="S53" s="23">
        <v>0</v>
      </c>
      <c r="T53" s="23">
        <v>0</v>
      </c>
      <c r="U53" s="7">
        <v>0</v>
      </c>
      <c r="V53" s="7">
        <v>0</v>
      </c>
      <c r="W53" s="7">
        <v>0</v>
      </c>
      <c r="X53" s="7">
        <v>0</v>
      </c>
      <c r="Y53" s="7">
        <v>0</v>
      </c>
      <c r="Z53" s="7">
        <v>0</v>
      </c>
      <c r="AA53" s="7">
        <v>0</v>
      </c>
      <c r="AB53" s="7">
        <v>0</v>
      </c>
      <c r="AC53" s="7">
        <v>0</v>
      </c>
      <c r="AD53" s="7">
        <v>1</v>
      </c>
      <c r="AE53" s="7">
        <v>0</v>
      </c>
      <c r="AF53" s="7">
        <v>0</v>
      </c>
      <c r="AG53" s="7">
        <v>0</v>
      </c>
      <c r="AH53" s="7">
        <v>0</v>
      </c>
      <c r="AI53" s="7">
        <v>0</v>
      </c>
      <c r="AJ53" s="7">
        <v>0</v>
      </c>
      <c r="AK53" s="7">
        <v>1</v>
      </c>
      <c r="AL53" s="7">
        <v>0</v>
      </c>
      <c r="AM53" s="7">
        <v>1</v>
      </c>
      <c r="AN53" s="7">
        <v>0</v>
      </c>
      <c r="AO53" s="7">
        <v>0</v>
      </c>
      <c r="AP53" s="7">
        <v>0</v>
      </c>
      <c r="AQ53" s="7">
        <v>0</v>
      </c>
      <c r="AR53" s="7">
        <v>0</v>
      </c>
      <c r="AS53" s="7">
        <v>0</v>
      </c>
      <c r="AT53" s="7">
        <v>0</v>
      </c>
      <c r="AU53" s="7">
        <v>0</v>
      </c>
      <c r="AV53" s="7">
        <v>0</v>
      </c>
      <c r="AW53" s="7">
        <v>0</v>
      </c>
      <c r="AX53" s="7">
        <v>0</v>
      </c>
      <c r="AY53" s="7">
        <v>0</v>
      </c>
      <c r="AZ53" s="7">
        <v>0</v>
      </c>
      <c r="BA53" s="7" t="s">
        <v>108</v>
      </c>
      <c r="BB53" s="7">
        <v>0</v>
      </c>
      <c r="BC53" s="25" t="s">
        <v>136</v>
      </c>
      <c r="BD53" s="25" t="s">
        <v>151</v>
      </c>
      <c r="BE53" s="44">
        <v>42038</v>
      </c>
      <c r="BF53" s="32"/>
      <c r="BG53" s="23">
        <v>0</v>
      </c>
      <c r="BH53" s="23">
        <v>0</v>
      </c>
      <c r="BI53" s="23">
        <v>0</v>
      </c>
      <c r="BJ53" s="23">
        <v>0</v>
      </c>
      <c r="BK53" s="23">
        <v>0</v>
      </c>
      <c r="BL53" s="23">
        <v>0</v>
      </c>
      <c r="BM53" s="23">
        <v>0</v>
      </c>
      <c r="BN53" s="23">
        <v>0</v>
      </c>
      <c r="BO53" s="23">
        <v>0</v>
      </c>
      <c r="BP53" s="23">
        <v>0</v>
      </c>
      <c r="BQ53" s="23">
        <v>0</v>
      </c>
      <c r="BR53" s="23">
        <v>0</v>
      </c>
      <c r="BS53" s="23">
        <v>0</v>
      </c>
      <c r="BT53" s="23">
        <v>0</v>
      </c>
      <c r="BU53" s="23">
        <v>0</v>
      </c>
      <c r="BV53" s="23">
        <v>0</v>
      </c>
      <c r="BW53" s="23">
        <v>0</v>
      </c>
      <c r="BX53" s="23">
        <v>0</v>
      </c>
      <c r="BY53" s="23">
        <v>0</v>
      </c>
      <c r="BZ53" s="23">
        <v>0</v>
      </c>
      <c r="CA53" s="23">
        <v>0</v>
      </c>
      <c r="CB53" s="23">
        <v>0</v>
      </c>
      <c r="CC53" s="23">
        <v>0</v>
      </c>
      <c r="CD53" s="23">
        <v>0</v>
      </c>
      <c r="CE53" s="23">
        <v>0</v>
      </c>
      <c r="CF53" s="23">
        <v>0</v>
      </c>
      <c r="CG53" s="23">
        <v>0</v>
      </c>
      <c r="CH53" s="23">
        <v>0</v>
      </c>
      <c r="CI53" s="23">
        <v>0</v>
      </c>
      <c r="CJ53" s="23">
        <v>0</v>
      </c>
      <c r="CK53" s="23">
        <v>0</v>
      </c>
      <c r="CL53" s="23">
        <v>0</v>
      </c>
      <c r="CM53" s="23">
        <v>0</v>
      </c>
      <c r="CN53" s="23">
        <v>0</v>
      </c>
      <c r="CO53" s="23">
        <v>0</v>
      </c>
      <c r="CP53" s="23">
        <v>0</v>
      </c>
      <c r="CQ53" s="23">
        <v>0</v>
      </c>
      <c r="CR53" s="86">
        <v>0</v>
      </c>
    </row>
    <row r="54" spans="1:96" ht="51" x14ac:dyDescent="0.2">
      <c r="A54" s="85">
        <v>8</v>
      </c>
      <c r="B54" s="15">
        <f t="shared" si="0"/>
        <v>2</v>
      </c>
      <c r="C54" s="16" t="s">
        <v>150</v>
      </c>
      <c r="D54" s="17" t="s">
        <v>248</v>
      </c>
      <c r="E54" s="25" t="s">
        <v>109</v>
      </c>
      <c r="F54" s="18">
        <v>2</v>
      </c>
      <c r="G54" s="19">
        <v>42277</v>
      </c>
      <c r="H54" s="19">
        <v>51141</v>
      </c>
      <c r="I54" s="28">
        <v>145</v>
      </c>
      <c r="J54" s="29">
        <v>25</v>
      </c>
      <c r="K54" s="29">
        <v>2</v>
      </c>
      <c r="L54" s="20">
        <v>1300273784420</v>
      </c>
      <c r="M54" s="20">
        <v>0</v>
      </c>
      <c r="N54" s="20">
        <v>0</v>
      </c>
      <c r="O54" s="21"/>
      <c r="P54" s="21"/>
      <c r="Q54" s="22" t="s">
        <v>152</v>
      </c>
      <c r="R54" s="23">
        <v>0</v>
      </c>
      <c r="S54" s="23">
        <v>1</v>
      </c>
      <c r="T54" s="23">
        <v>0</v>
      </c>
      <c r="U54" s="7">
        <v>0</v>
      </c>
      <c r="V54" s="7">
        <v>1</v>
      </c>
      <c r="W54" s="7">
        <v>0</v>
      </c>
      <c r="X54" s="7">
        <v>1</v>
      </c>
      <c r="Y54" s="7">
        <v>0</v>
      </c>
      <c r="Z54" s="7">
        <v>0</v>
      </c>
      <c r="AA54" s="7">
        <v>0</v>
      </c>
      <c r="AB54" s="7">
        <v>0</v>
      </c>
      <c r="AC54" s="7">
        <v>1</v>
      </c>
      <c r="AD54" s="7">
        <v>0</v>
      </c>
      <c r="AE54" s="7">
        <v>0</v>
      </c>
      <c r="AF54" s="7">
        <v>0</v>
      </c>
      <c r="AG54" s="7">
        <v>0</v>
      </c>
      <c r="AH54" s="7">
        <v>0</v>
      </c>
      <c r="AI54" s="7">
        <v>0</v>
      </c>
      <c r="AJ54" s="7">
        <v>0</v>
      </c>
      <c r="AK54" s="7">
        <v>1</v>
      </c>
      <c r="AL54" s="7">
        <v>0</v>
      </c>
      <c r="AM54" s="7">
        <v>0</v>
      </c>
      <c r="AN54" s="7">
        <v>1</v>
      </c>
      <c r="AO54" s="7">
        <v>0</v>
      </c>
      <c r="AP54" s="7">
        <v>0</v>
      </c>
      <c r="AQ54" s="7">
        <v>0</v>
      </c>
      <c r="AR54" s="7">
        <v>0</v>
      </c>
      <c r="AS54" s="7">
        <v>0</v>
      </c>
      <c r="AT54" s="7">
        <v>0</v>
      </c>
      <c r="AU54" s="7">
        <v>0</v>
      </c>
      <c r="AV54" s="7">
        <v>0</v>
      </c>
      <c r="AW54" s="7">
        <v>0</v>
      </c>
      <c r="AX54" s="7">
        <v>0</v>
      </c>
      <c r="AY54" s="7">
        <v>0</v>
      </c>
      <c r="AZ54" s="7">
        <v>0</v>
      </c>
      <c r="BA54" s="7" t="s">
        <v>108</v>
      </c>
      <c r="BB54" s="7" t="s">
        <v>135</v>
      </c>
      <c r="BC54" s="25" t="s">
        <v>136</v>
      </c>
      <c r="BD54" s="25" t="s">
        <v>153</v>
      </c>
      <c r="BE54" s="44">
        <v>42277</v>
      </c>
      <c r="BF54" s="32"/>
      <c r="BG54" s="23">
        <v>0</v>
      </c>
      <c r="BH54" s="23">
        <v>0</v>
      </c>
      <c r="BI54" s="23">
        <v>0</v>
      </c>
      <c r="BJ54" s="23">
        <v>0</v>
      </c>
      <c r="BK54" s="23">
        <v>0</v>
      </c>
      <c r="BL54" s="23">
        <v>0</v>
      </c>
      <c r="BM54" s="23">
        <v>0</v>
      </c>
      <c r="BN54" s="23">
        <v>0</v>
      </c>
      <c r="BO54" s="23">
        <v>0</v>
      </c>
      <c r="BP54" s="23">
        <v>0</v>
      </c>
      <c r="BQ54" s="23">
        <v>0</v>
      </c>
      <c r="BR54" s="23">
        <v>0</v>
      </c>
      <c r="BS54" s="23">
        <v>0</v>
      </c>
      <c r="BT54" s="23">
        <v>0</v>
      </c>
      <c r="BU54" s="23">
        <v>0</v>
      </c>
      <c r="BV54" s="23">
        <v>0</v>
      </c>
      <c r="BW54" s="23">
        <v>0</v>
      </c>
      <c r="BX54" s="23">
        <v>0</v>
      </c>
      <c r="BY54" s="23">
        <v>0</v>
      </c>
      <c r="BZ54" s="23">
        <v>0</v>
      </c>
      <c r="CA54" s="23">
        <v>0</v>
      </c>
      <c r="CB54" s="23">
        <v>0</v>
      </c>
      <c r="CC54" s="23">
        <v>0</v>
      </c>
      <c r="CD54" s="23">
        <v>0</v>
      </c>
      <c r="CE54" s="23">
        <v>0</v>
      </c>
      <c r="CF54" s="23">
        <v>0</v>
      </c>
      <c r="CG54" s="23">
        <v>0</v>
      </c>
      <c r="CH54" s="23">
        <v>0</v>
      </c>
      <c r="CI54" s="23">
        <v>0</v>
      </c>
      <c r="CJ54" s="23">
        <v>0</v>
      </c>
      <c r="CK54" s="23">
        <v>0</v>
      </c>
      <c r="CL54" s="23">
        <v>0</v>
      </c>
      <c r="CM54" s="23">
        <v>0</v>
      </c>
      <c r="CN54" s="23">
        <v>0</v>
      </c>
      <c r="CO54" s="23">
        <v>0</v>
      </c>
      <c r="CP54" s="23">
        <v>0</v>
      </c>
      <c r="CQ54" s="23">
        <v>0</v>
      </c>
      <c r="CR54" s="86">
        <v>0</v>
      </c>
    </row>
    <row r="55" spans="1:96" ht="38.25" x14ac:dyDescent="0.2">
      <c r="A55" s="85">
        <v>8</v>
      </c>
      <c r="B55" s="15">
        <f t="shared" si="0"/>
        <v>3</v>
      </c>
      <c r="C55" s="16" t="s">
        <v>150</v>
      </c>
      <c r="D55" s="17" t="s">
        <v>248</v>
      </c>
      <c r="E55" s="25" t="s">
        <v>109</v>
      </c>
      <c r="F55" s="18">
        <v>3</v>
      </c>
      <c r="G55" s="19">
        <v>42724</v>
      </c>
      <c r="H55" s="19">
        <v>51141</v>
      </c>
      <c r="I55" s="28">
        <v>145</v>
      </c>
      <c r="J55" s="29">
        <v>25</v>
      </c>
      <c r="K55" s="29">
        <v>2</v>
      </c>
      <c r="L55" s="20">
        <v>1300273784420</v>
      </c>
      <c r="M55" s="20">
        <v>0</v>
      </c>
      <c r="N55" s="20">
        <v>0</v>
      </c>
      <c r="O55" s="21"/>
      <c r="P55" s="21"/>
      <c r="Q55" s="22" t="s">
        <v>154</v>
      </c>
      <c r="R55" s="23">
        <v>0</v>
      </c>
      <c r="S55" s="23">
        <v>0</v>
      </c>
      <c r="T55" s="23">
        <v>1</v>
      </c>
      <c r="U55" s="7">
        <v>0</v>
      </c>
      <c r="V55" s="7">
        <v>0</v>
      </c>
      <c r="W55" s="7">
        <v>0</v>
      </c>
      <c r="X55" s="7">
        <v>0</v>
      </c>
      <c r="Y55" s="7">
        <v>0</v>
      </c>
      <c r="Z55" s="7">
        <v>0</v>
      </c>
      <c r="AA55" s="7">
        <v>0</v>
      </c>
      <c r="AB55" s="7">
        <v>0</v>
      </c>
      <c r="AC55" s="7">
        <v>0</v>
      </c>
      <c r="AD55" s="7">
        <v>0</v>
      </c>
      <c r="AE55" s="7">
        <v>1</v>
      </c>
      <c r="AF55" s="7">
        <v>0</v>
      </c>
      <c r="AG55" s="7">
        <v>0</v>
      </c>
      <c r="AH55" s="7">
        <v>0</v>
      </c>
      <c r="AI55" s="7">
        <v>0</v>
      </c>
      <c r="AJ55" s="7">
        <v>0</v>
      </c>
      <c r="AK55" s="7">
        <v>1</v>
      </c>
      <c r="AL55" s="7">
        <v>0</v>
      </c>
      <c r="AM55" s="7">
        <v>0</v>
      </c>
      <c r="AN55" s="7">
        <v>0</v>
      </c>
      <c r="AO55" s="7">
        <v>1</v>
      </c>
      <c r="AP55" s="7">
        <v>0</v>
      </c>
      <c r="AQ55" s="7">
        <v>0</v>
      </c>
      <c r="AR55" s="7">
        <v>0</v>
      </c>
      <c r="AS55" s="7">
        <v>0</v>
      </c>
      <c r="AT55" s="7">
        <v>0</v>
      </c>
      <c r="AU55" s="7">
        <v>0</v>
      </c>
      <c r="AV55" s="7">
        <v>0</v>
      </c>
      <c r="AW55" s="7">
        <v>0</v>
      </c>
      <c r="AX55" s="7">
        <v>0</v>
      </c>
      <c r="AY55" s="7">
        <v>0</v>
      </c>
      <c r="AZ55" s="7">
        <v>0</v>
      </c>
      <c r="BA55" s="7" t="s">
        <v>108</v>
      </c>
      <c r="BB55" s="7" t="s">
        <v>115</v>
      </c>
      <c r="BC55" s="25" t="s">
        <v>136</v>
      </c>
      <c r="BD55" s="25" t="s">
        <v>155</v>
      </c>
      <c r="BE55" s="44">
        <v>42724</v>
      </c>
      <c r="BF55" s="32"/>
      <c r="BG55" s="23">
        <v>0</v>
      </c>
      <c r="BH55" s="23">
        <v>0</v>
      </c>
      <c r="BI55" s="23">
        <v>0</v>
      </c>
      <c r="BJ55" s="23">
        <v>0</v>
      </c>
      <c r="BK55" s="23">
        <v>0</v>
      </c>
      <c r="BL55" s="23">
        <v>0</v>
      </c>
      <c r="BM55" s="23">
        <v>0</v>
      </c>
      <c r="BN55" s="23">
        <v>0</v>
      </c>
      <c r="BO55" s="23">
        <v>0</v>
      </c>
      <c r="BP55" s="23">
        <v>0</v>
      </c>
      <c r="BQ55" s="23">
        <v>0</v>
      </c>
      <c r="BR55" s="23">
        <v>0</v>
      </c>
      <c r="BS55" s="23">
        <v>0</v>
      </c>
      <c r="BT55" s="23">
        <v>0</v>
      </c>
      <c r="BU55" s="23">
        <v>0</v>
      </c>
      <c r="BV55" s="23">
        <v>0</v>
      </c>
      <c r="BW55" s="23">
        <v>0</v>
      </c>
      <c r="BX55" s="23">
        <v>0</v>
      </c>
      <c r="BY55" s="23">
        <v>0</v>
      </c>
      <c r="BZ55" s="23">
        <v>0</v>
      </c>
      <c r="CA55" s="23">
        <v>0</v>
      </c>
      <c r="CB55" s="23">
        <v>0</v>
      </c>
      <c r="CC55" s="23">
        <v>0</v>
      </c>
      <c r="CD55" s="23">
        <v>0</v>
      </c>
      <c r="CE55" s="23">
        <v>0</v>
      </c>
      <c r="CF55" s="23">
        <v>0</v>
      </c>
      <c r="CG55" s="23">
        <v>0</v>
      </c>
      <c r="CH55" s="23">
        <v>0</v>
      </c>
      <c r="CI55" s="23">
        <v>0</v>
      </c>
      <c r="CJ55" s="23">
        <v>0</v>
      </c>
      <c r="CK55" s="23">
        <v>0</v>
      </c>
      <c r="CL55" s="23">
        <v>0</v>
      </c>
      <c r="CM55" s="23">
        <v>0</v>
      </c>
      <c r="CN55" s="23">
        <v>0</v>
      </c>
      <c r="CO55" s="23">
        <v>0</v>
      </c>
      <c r="CP55" s="23">
        <v>0</v>
      </c>
      <c r="CQ55" s="23">
        <v>0</v>
      </c>
      <c r="CR55" s="86">
        <v>0</v>
      </c>
    </row>
    <row r="56" spans="1:96" ht="89.25" x14ac:dyDescent="0.2">
      <c r="A56" s="85">
        <v>8</v>
      </c>
      <c r="B56" s="15">
        <f t="shared" si="0"/>
        <v>4</v>
      </c>
      <c r="C56" s="16" t="s">
        <v>150</v>
      </c>
      <c r="D56" s="17" t="s">
        <v>248</v>
      </c>
      <c r="E56" s="25" t="s">
        <v>109</v>
      </c>
      <c r="F56" s="18">
        <v>4</v>
      </c>
      <c r="G56" s="19">
        <v>44130</v>
      </c>
      <c r="H56" s="19">
        <v>51141</v>
      </c>
      <c r="I56" s="28">
        <v>145</v>
      </c>
      <c r="J56" s="29">
        <v>25</v>
      </c>
      <c r="K56" s="29">
        <v>2</v>
      </c>
      <c r="L56" s="20">
        <v>1300273784420</v>
      </c>
      <c r="M56" s="20">
        <v>0</v>
      </c>
      <c r="N56" s="20">
        <v>0</v>
      </c>
      <c r="O56" s="21"/>
      <c r="P56" s="21"/>
      <c r="Q56" s="22" t="s">
        <v>250</v>
      </c>
      <c r="R56" s="23">
        <v>1</v>
      </c>
      <c r="S56" s="23">
        <v>1</v>
      </c>
      <c r="T56" s="23">
        <v>0</v>
      </c>
      <c r="U56" s="7">
        <v>0</v>
      </c>
      <c r="V56" s="7">
        <v>0</v>
      </c>
      <c r="W56" s="7">
        <v>0</v>
      </c>
      <c r="X56" s="7">
        <v>0</v>
      </c>
      <c r="Y56" s="7">
        <v>0</v>
      </c>
      <c r="Z56" s="7">
        <v>0</v>
      </c>
      <c r="AA56" s="7">
        <v>0</v>
      </c>
      <c r="AB56" s="7">
        <v>0</v>
      </c>
      <c r="AC56" s="7">
        <v>0</v>
      </c>
      <c r="AD56" s="7">
        <v>0</v>
      </c>
      <c r="AE56" s="7">
        <v>0</v>
      </c>
      <c r="AF56" s="7">
        <v>0</v>
      </c>
      <c r="AG56" s="7">
        <v>0</v>
      </c>
      <c r="AH56" s="7">
        <v>0</v>
      </c>
      <c r="AI56" s="7">
        <v>0</v>
      </c>
      <c r="AJ56" s="7">
        <v>1</v>
      </c>
      <c r="AK56" s="7">
        <v>1</v>
      </c>
      <c r="AL56" s="7">
        <v>0</v>
      </c>
      <c r="AM56" s="7">
        <v>0</v>
      </c>
      <c r="AN56" s="7">
        <v>0</v>
      </c>
      <c r="AO56" s="7">
        <v>0</v>
      </c>
      <c r="AP56" s="7">
        <v>0</v>
      </c>
      <c r="AQ56" s="7">
        <v>0</v>
      </c>
      <c r="AR56" s="7">
        <v>0</v>
      </c>
      <c r="AS56" s="7">
        <v>0</v>
      </c>
      <c r="AT56" s="7">
        <v>0</v>
      </c>
      <c r="AU56" s="7">
        <v>0</v>
      </c>
      <c r="AV56" s="7">
        <v>0</v>
      </c>
      <c r="AW56" s="7">
        <v>0</v>
      </c>
      <c r="AX56" s="7">
        <v>1</v>
      </c>
      <c r="AY56" s="7">
        <v>0</v>
      </c>
      <c r="AZ56" s="7">
        <v>0</v>
      </c>
      <c r="BA56" s="7" t="s">
        <v>108</v>
      </c>
      <c r="BB56" s="7" t="s">
        <v>115</v>
      </c>
      <c r="BC56" s="25" t="s">
        <v>140</v>
      </c>
      <c r="BD56" s="25" t="s">
        <v>156</v>
      </c>
      <c r="BE56" s="44">
        <v>44130</v>
      </c>
      <c r="BF56" s="32"/>
      <c r="BG56" s="23">
        <v>0</v>
      </c>
      <c r="BH56" s="23">
        <v>0</v>
      </c>
      <c r="BI56" s="23">
        <v>0</v>
      </c>
      <c r="BJ56" s="23">
        <v>0</v>
      </c>
      <c r="BK56" s="23">
        <v>0</v>
      </c>
      <c r="BL56" s="23">
        <v>0</v>
      </c>
      <c r="BM56" s="23">
        <v>0</v>
      </c>
      <c r="BN56" s="23">
        <v>0</v>
      </c>
      <c r="BO56" s="23">
        <v>0</v>
      </c>
      <c r="BP56" s="23">
        <v>0</v>
      </c>
      <c r="BQ56" s="23">
        <v>0</v>
      </c>
      <c r="BR56" s="23">
        <v>0</v>
      </c>
      <c r="BS56" s="23">
        <v>0</v>
      </c>
      <c r="BT56" s="23">
        <v>0</v>
      </c>
      <c r="BU56" s="23">
        <v>0</v>
      </c>
      <c r="BV56" s="23">
        <v>0</v>
      </c>
      <c r="BW56" s="23">
        <v>0</v>
      </c>
      <c r="BX56" s="23">
        <v>0</v>
      </c>
      <c r="BY56" s="23">
        <v>1</v>
      </c>
      <c r="BZ56" s="23">
        <v>0</v>
      </c>
      <c r="CA56" s="23">
        <v>0</v>
      </c>
      <c r="CB56" s="23">
        <v>0</v>
      </c>
      <c r="CC56" s="23">
        <v>0</v>
      </c>
      <c r="CD56" s="23">
        <v>0</v>
      </c>
      <c r="CE56" s="23">
        <v>0</v>
      </c>
      <c r="CF56" s="23">
        <v>0</v>
      </c>
      <c r="CG56" s="23">
        <v>0</v>
      </c>
      <c r="CH56" s="23">
        <v>0</v>
      </c>
      <c r="CI56" s="23">
        <v>0</v>
      </c>
      <c r="CJ56" s="23">
        <v>0</v>
      </c>
      <c r="CK56" s="23">
        <v>0</v>
      </c>
      <c r="CL56" s="23">
        <v>0</v>
      </c>
      <c r="CM56" s="23">
        <v>0</v>
      </c>
      <c r="CN56" s="23">
        <v>0</v>
      </c>
      <c r="CO56" s="23">
        <v>0</v>
      </c>
      <c r="CP56" s="23">
        <v>0</v>
      </c>
      <c r="CQ56" s="23">
        <v>0</v>
      </c>
      <c r="CR56" s="86">
        <v>0</v>
      </c>
    </row>
    <row r="57" spans="1:96" ht="63.75" x14ac:dyDescent="0.2">
      <c r="A57" s="85">
        <v>8</v>
      </c>
      <c r="B57" s="15">
        <f t="shared" si="0"/>
        <v>5</v>
      </c>
      <c r="C57" s="16" t="s">
        <v>150</v>
      </c>
      <c r="D57" s="17" t="s">
        <v>248</v>
      </c>
      <c r="E57" s="25" t="s">
        <v>225</v>
      </c>
      <c r="F57" s="18">
        <v>1</v>
      </c>
      <c r="G57" s="19">
        <v>43479</v>
      </c>
      <c r="H57" s="19">
        <v>51141</v>
      </c>
      <c r="I57" s="28">
        <v>145</v>
      </c>
      <c r="J57" s="29">
        <v>25</v>
      </c>
      <c r="K57" s="29">
        <v>2</v>
      </c>
      <c r="L57" s="20">
        <v>1300273784420</v>
      </c>
      <c r="M57" s="20">
        <v>0</v>
      </c>
      <c r="N57" s="20">
        <v>0</v>
      </c>
      <c r="O57" s="21"/>
      <c r="P57" s="21">
        <v>120</v>
      </c>
      <c r="Q57" s="22" t="s">
        <v>251</v>
      </c>
      <c r="R57" s="23">
        <v>0</v>
      </c>
      <c r="S57" s="23">
        <v>0</v>
      </c>
      <c r="T57" s="23">
        <v>0</v>
      </c>
      <c r="U57" s="7">
        <v>0</v>
      </c>
      <c r="V57" s="7">
        <v>0</v>
      </c>
      <c r="W57" s="7">
        <v>0</v>
      </c>
      <c r="X57" s="7">
        <v>1</v>
      </c>
      <c r="Y57" s="7">
        <v>0</v>
      </c>
      <c r="Z57" s="7">
        <v>0</v>
      </c>
      <c r="AA57" s="7">
        <v>1</v>
      </c>
      <c r="AB57" s="7">
        <v>0</v>
      </c>
      <c r="AC57" s="7">
        <v>0</v>
      </c>
      <c r="AD57" s="7">
        <v>0</v>
      </c>
      <c r="AE57" s="7">
        <v>0</v>
      </c>
      <c r="AF57" s="7">
        <v>0</v>
      </c>
      <c r="AG57" s="7">
        <v>0</v>
      </c>
      <c r="AH57" s="7">
        <v>0</v>
      </c>
      <c r="AI57" s="7">
        <v>0</v>
      </c>
      <c r="AJ57" s="7">
        <v>0</v>
      </c>
      <c r="AK57" s="7">
        <v>1</v>
      </c>
      <c r="AL57" s="7">
        <v>0</v>
      </c>
      <c r="AM57" s="7">
        <v>0</v>
      </c>
      <c r="AN57" s="7">
        <v>0</v>
      </c>
      <c r="AO57" s="7">
        <v>0</v>
      </c>
      <c r="AP57" s="7">
        <v>0</v>
      </c>
      <c r="AQ57" s="7">
        <v>1</v>
      </c>
      <c r="AR57" s="7">
        <v>0</v>
      </c>
      <c r="AS57" s="7">
        <v>0</v>
      </c>
      <c r="AT57" s="7">
        <v>1</v>
      </c>
      <c r="AU57" s="7">
        <v>0</v>
      </c>
      <c r="AV57" s="7">
        <v>0</v>
      </c>
      <c r="AW57" s="7">
        <v>0</v>
      </c>
      <c r="AX57" s="7">
        <v>0</v>
      </c>
      <c r="AY57" s="7">
        <v>0</v>
      </c>
      <c r="AZ57" s="7">
        <v>0</v>
      </c>
      <c r="BA57" s="7" t="s">
        <v>108</v>
      </c>
      <c r="BB57" s="7" t="s">
        <v>115</v>
      </c>
      <c r="BC57" s="25" t="s">
        <v>140</v>
      </c>
      <c r="BD57" s="25" t="s">
        <v>225</v>
      </c>
      <c r="BE57" s="44">
        <v>43479</v>
      </c>
      <c r="BF57" s="32"/>
      <c r="BG57" s="23">
        <v>0</v>
      </c>
      <c r="BH57" s="23">
        <v>0</v>
      </c>
      <c r="BI57" s="23">
        <v>0</v>
      </c>
      <c r="BJ57" s="23">
        <v>0</v>
      </c>
      <c r="BK57" s="23">
        <v>0</v>
      </c>
      <c r="BL57" s="23">
        <v>0</v>
      </c>
      <c r="BM57" s="23">
        <v>0</v>
      </c>
      <c r="BN57" s="23">
        <v>0</v>
      </c>
      <c r="BO57" s="23">
        <v>0</v>
      </c>
      <c r="BP57" s="23">
        <v>0</v>
      </c>
      <c r="BQ57" s="23">
        <v>0</v>
      </c>
      <c r="BR57" s="23">
        <v>0</v>
      </c>
      <c r="BS57" s="23">
        <v>0</v>
      </c>
      <c r="BT57" s="23">
        <v>0</v>
      </c>
      <c r="BU57" s="23">
        <v>0</v>
      </c>
      <c r="BV57" s="23">
        <v>0</v>
      </c>
      <c r="BW57" s="23">
        <v>0</v>
      </c>
      <c r="BX57" s="23">
        <v>0</v>
      </c>
      <c r="BY57" s="23">
        <v>0</v>
      </c>
      <c r="BZ57" s="23">
        <v>0</v>
      </c>
      <c r="CA57" s="23">
        <v>0</v>
      </c>
      <c r="CB57" s="23">
        <v>0</v>
      </c>
      <c r="CC57" s="23">
        <v>0</v>
      </c>
      <c r="CD57" s="23">
        <v>0</v>
      </c>
      <c r="CE57" s="23">
        <v>0</v>
      </c>
      <c r="CF57" s="23">
        <v>0</v>
      </c>
      <c r="CG57" s="23">
        <v>0</v>
      </c>
      <c r="CH57" s="23">
        <v>0</v>
      </c>
      <c r="CI57" s="23">
        <v>0</v>
      </c>
      <c r="CJ57" s="23">
        <v>0</v>
      </c>
      <c r="CK57" s="23">
        <v>0</v>
      </c>
      <c r="CL57" s="23">
        <v>0</v>
      </c>
      <c r="CM57" s="23">
        <v>0</v>
      </c>
      <c r="CN57" s="23">
        <v>0</v>
      </c>
      <c r="CO57" s="23">
        <v>0</v>
      </c>
      <c r="CP57" s="23">
        <v>0</v>
      </c>
      <c r="CQ57" s="23">
        <v>0</v>
      </c>
      <c r="CR57" s="86">
        <v>0</v>
      </c>
    </row>
    <row r="58" spans="1:96" ht="63.75" x14ac:dyDescent="0.2">
      <c r="A58" s="85">
        <v>8</v>
      </c>
      <c r="B58" s="15">
        <f t="shared" si="0"/>
        <v>6</v>
      </c>
      <c r="C58" s="16" t="s">
        <v>150</v>
      </c>
      <c r="D58" s="17" t="s">
        <v>248</v>
      </c>
      <c r="E58" s="25" t="s">
        <v>225</v>
      </c>
      <c r="F58" s="18">
        <v>2</v>
      </c>
      <c r="G58" s="19">
        <v>43479</v>
      </c>
      <c r="H58" s="19">
        <v>51141</v>
      </c>
      <c r="I58" s="28">
        <v>145</v>
      </c>
      <c r="J58" s="29">
        <v>25</v>
      </c>
      <c r="K58" s="29">
        <v>2</v>
      </c>
      <c r="L58" s="20">
        <v>1300273784420</v>
      </c>
      <c r="M58" s="20">
        <v>0</v>
      </c>
      <c r="N58" s="20">
        <v>0</v>
      </c>
      <c r="O58" s="21"/>
      <c r="P58" s="21">
        <v>127</v>
      </c>
      <c r="Q58" s="22" t="s">
        <v>252</v>
      </c>
      <c r="R58" s="23">
        <v>0</v>
      </c>
      <c r="S58" s="23">
        <v>0</v>
      </c>
      <c r="T58" s="23">
        <v>0</v>
      </c>
      <c r="U58" s="7">
        <v>0</v>
      </c>
      <c r="V58" s="7">
        <v>0</v>
      </c>
      <c r="W58" s="7">
        <v>0</v>
      </c>
      <c r="X58" s="7">
        <v>1</v>
      </c>
      <c r="Y58" s="7">
        <v>0</v>
      </c>
      <c r="Z58" s="7">
        <v>0</v>
      </c>
      <c r="AA58" s="7">
        <v>1</v>
      </c>
      <c r="AB58" s="7">
        <v>0</v>
      </c>
      <c r="AC58" s="7">
        <v>0</v>
      </c>
      <c r="AD58" s="7">
        <v>0</v>
      </c>
      <c r="AE58" s="7">
        <v>0</v>
      </c>
      <c r="AF58" s="7">
        <v>0</v>
      </c>
      <c r="AG58" s="7">
        <v>0</v>
      </c>
      <c r="AH58" s="7">
        <v>0</v>
      </c>
      <c r="AI58" s="7">
        <v>0</v>
      </c>
      <c r="AJ58" s="7">
        <v>0</v>
      </c>
      <c r="AK58" s="7">
        <v>1</v>
      </c>
      <c r="AL58" s="7">
        <v>0</v>
      </c>
      <c r="AM58" s="7">
        <v>0</v>
      </c>
      <c r="AN58" s="7">
        <v>0</v>
      </c>
      <c r="AO58" s="7">
        <v>0</v>
      </c>
      <c r="AP58" s="7">
        <v>0</v>
      </c>
      <c r="AQ58" s="7">
        <v>1</v>
      </c>
      <c r="AR58" s="7">
        <v>0</v>
      </c>
      <c r="AS58" s="7">
        <v>0</v>
      </c>
      <c r="AT58" s="7">
        <v>1</v>
      </c>
      <c r="AU58" s="7">
        <v>0</v>
      </c>
      <c r="AV58" s="7">
        <v>0</v>
      </c>
      <c r="AW58" s="7">
        <v>0</v>
      </c>
      <c r="AX58" s="7">
        <v>0</v>
      </c>
      <c r="AY58" s="7">
        <v>0</v>
      </c>
      <c r="AZ58" s="7">
        <v>0</v>
      </c>
      <c r="BA58" s="7" t="s">
        <v>108</v>
      </c>
      <c r="BB58" s="7" t="s">
        <v>115</v>
      </c>
      <c r="BC58" s="25" t="s">
        <v>140</v>
      </c>
      <c r="BD58" s="25" t="s">
        <v>225</v>
      </c>
      <c r="BE58" s="44">
        <v>43479</v>
      </c>
      <c r="BF58" s="32"/>
      <c r="BG58" s="23">
        <v>0</v>
      </c>
      <c r="BH58" s="23">
        <v>0</v>
      </c>
      <c r="BI58" s="23">
        <v>0</v>
      </c>
      <c r="BJ58" s="23">
        <v>0</v>
      </c>
      <c r="BK58" s="23">
        <v>0</v>
      </c>
      <c r="BL58" s="23">
        <v>0</v>
      </c>
      <c r="BM58" s="23">
        <v>0</v>
      </c>
      <c r="BN58" s="23">
        <v>0</v>
      </c>
      <c r="BO58" s="23">
        <v>0</v>
      </c>
      <c r="BP58" s="23">
        <v>0</v>
      </c>
      <c r="BQ58" s="23">
        <v>0</v>
      </c>
      <c r="BR58" s="23">
        <v>0</v>
      </c>
      <c r="BS58" s="23">
        <v>0</v>
      </c>
      <c r="BT58" s="23">
        <v>0</v>
      </c>
      <c r="BU58" s="23">
        <v>0</v>
      </c>
      <c r="BV58" s="23">
        <v>0</v>
      </c>
      <c r="BW58" s="23">
        <v>0</v>
      </c>
      <c r="BX58" s="23">
        <v>0</v>
      </c>
      <c r="BY58" s="23">
        <v>0</v>
      </c>
      <c r="BZ58" s="23">
        <v>0</v>
      </c>
      <c r="CA58" s="23">
        <v>0</v>
      </c>
      <c r="CB58" s="23">
        <v>0</v>
      </c>
      <c r="CC58" s="23">
        <v>0</v>
      </c>
      <c r="CD58" s="23">
        <v>0</v>
      </c>
      <c r="CE58" s="23">
        <v>0</v>
      </c>
      <c r="CF58" s="23">
        <v>0</v>
      </c>
      <c r="CG58" s="23">
        <v>0</v>
      </c>
      <c r="CH58" s="23">
        <v>0</v>
      </c>
      <c r="CI58" s="23">
        <v>0</v>
      </c>
      <c r="CJ58" s="23">
        <v>0</v>
      </c>
      <c r="CK58" s="23">
        <v>0</v>
      </c>
      <c r="CL58" s="23">
        <v>0</v>
      </c>
      <c r="CM58" s="23">
        <v>0</v>
      </c>
      <c r="CN58" s="23">
        <v>0</v>
      </c>
      <c r="CO58" s="23">
        <v>0</v>
      </c>
      <c r="CP58" s="23">
        <v>0</v>
      </c>
      <c r="CQ58" s="23">
        <v>0</v>
      </c>
      <c r="CR58" s="86">
        <v>0</v>
      </c>
    </row>
    <row r="59" spans="1:96" ht="63.75" x14ac:dyDescent="0.2">
      <c r="A59" s="85">
        <v>8</v>
      </c>
      <c r="B59" s="15">
        <f t="shared" si="0"/>
        <v>7</v>
      </c>
      <c r="C59" s="16" t="s">
        <v>150</v>
      </c>
      <c r="D59" s="17" t="s">
        <v>248</v>
      </c>
      <c r="E59" s="25" t="s">
        <v>225</v>
      </c>
      <c r="F59" s="18">
        <v>3</v>
      </c>
      <c r="G59" s="19">
        <v>43479</v>
      </c>
      <c r="H59" s="19">
        <v>51141</v>
      </c>
      <c r="I59" s="28">
        <v>145</v>
      </c>
      <c r="J59" s="29">
        <v>25</v>
      </c>
      <c r="K59" s="29">
        <v>2</v>
      </c>
      <c r="L59" s="20">
        <v>1300273784420</v>
      </c>
      <c r="M59" s="20">
        <v>0</v>
      </c>
      <c r="N59" s="20">
        <v>0</v>
      </c>
      <c r="O59" s="21"/>
      <c r="P59" s="21">
        <v>120</v>
      </c>
      <c r="Q59" s="22" t="s">
        <v>253</v>
      </c>
      <c r="R59" s="23">
        <v>0</v>
      </c>
      <c r="S59" s="23">
        <v>0</v>
      </c>
      <c r="T59" s="23">
        <v>0</v>
      </c>
      <c r="U59" s="7">
        <v>0</v>
      </c>
      <c r="V59" s="7">
        <v>0</v>
      </c>
      <c r="W59" s="7">
        <v>0</v>
      </c>
      <c r="X59" s="7">
        <v>1</v>
      </c>
      <c r="Y59" s="7">
        <v>0</v>
      </c>
      <c r="Z59" s="7">
        <v>0</v>
      </c>
      <c r="AA59" s="7">
        <v>1</v>
      </c>
      <c r="AB59" s="7">
        <v>0</v>
      </c>
      <c r="AC59" s="7">
        <v>0</v>
      </c>
      <c r="AD59" s="7">
        <v>0</v>
      </c>
      <c r="AE59" s="7">
        <v>0</v>
      </c>
      <c r="AF59" s="7">
        <v>0</v>
      </c>
      <c r="AG59" s="7">
        <v>0</v>
      </c>
      <c r="AH59" s="7">
        <v>0</v>
      </c>
      <c r="AI59" s="7">
        <v>0</v>
      </c>
      <c r="AJ59" s="7">
        <v>0</v>
      </c>
      <c r="AK59" s="7">
        <v>1</v>
      </c>
      <c r="AL59" s="7">
        <v>0</v>
      </c>
      <c r="AM59" s="7">
        <v>0</v>
      </c>
      <c r="AN59" s="7">
        <v>0</v>
      </c>
      <c r="AO59" s="7">
        <v>0</v>
      </c>
      <c r="AP59" s="7">
        <v>0</v>
      </c>
      <c r="AQ59" s="7">
        <v>1</v>
      </c>
      <c r="AR59" s="7">
        <v>0</v>
      </c>
      <c r="AS59" s="7">
        <v>0</v>
      </c>
      <c r="AT59" s="7">
        <v>1</v>
      </c>
      <c r="AU59" s="7">
        <v>0</v>
      </c>
      <c r="AV59" s="7">
        <v>0</v>
      </c>
      <c r="AW59" s="7">
        <v>0</v>
      </c>
      <c r="AX59" s="7">
        <v>0</v>
      </c>
      <c r="AY59" s="7">
        <v>0</v>
      </c>
      <c r="AZ59" s="7">
        <v>0</v>
      </c>
      <c r="BA59" s="7" t="s">
        <v>108</v>
      </c>
      <c r="BB59" s="7" t="s">
        <v>115</v>
      </c>
      <c r="BC59" s="25" t="s">
        <v>140</v>
      </c>
      <c r="BD59" s="25" t="s">
        <v>225</v>
      </c>
      <c r="BE59" s="44">
        <v>43479</v>
      </c>
      <c r="BF59" s="32"/>
      <c r="BG59" s="23">
        <v>0</v>
      </c>
      <c r="BH59" s="23">
        <v>0</v>
      </c>
      <c r="BI59" s="23">
        <v>0</v>
      </c>
      <c r="BJ59" s="23">
        <v>0</v>
      </c>
      <c r="BK59" s="23">
        <v>0</v>
      </c>
      <c r="BL59" s="23">
        <v>0</v>
      </c>
      <c r="BM59" s="23">
        <v>0</v>
      </c>
      <c r="BN59" s="23">
        <v>0</v>
      </c>
      <c r="BO59" s="23">
        <v>0</v>
      </c>
      <c r="BP59" s="23">
        <v>0</v>
      </c>
      <c r="BQ59" s="23">
        <v>0</v>
      </c>
      <c r="BR59" s="23">
        <v>0</v>
      </c>
      <c r="BS59" s="23">
        <v>0</v>
      </c>
      <c r="BT59" s="23">
        <v>0</v>
      </c>
      <c r="BU59" s="23">
        <v>0</v>
      </c>
      <c r="BV59" s="23">
        <v>0</v>
      </c>
      <c r="BW59" s="23">
        <v>0</v>
      </c>
      <c r="BX59" s="23">
        <v>0</v>
      </c>
      <c r="BY59" s="23">
        <v>0</v>
      </c>
      <c r="BZ59" s="23">
        <v>0</v>
      </c>
      <c r="CA59" s="23">
        <v>0</v>
      </c>
      <c r="CB59" s="23">
        <v>0</v>
      </c>
      <c r="CC59" s="23">
        <v>0</v>
      </c>
      <c r="CD59" s="23">
        <v>0</v>
      </c>
      <c r="CE59" s="23">
        <v>0</v>
      </c>
      <c r="CF59" s="23">
        <v>0</v>
      </c>
      <c r="CG59" s="23">
        <v>0</v>
      </c>
      <c r="CH59" s="23">
        <v>0</v>
      </c>
      <c r="CI59" s="23">
        <v>0</v>
      </c>
      <c r="CJ59" s="23">
        <v>0</v>
      </c>
      <c r="CK59" s="23">
        <v>0</v>
      </c>
      <c r="CL59" s="23">
        <v>0</v>
      </c>
      <c r="CM59" s="23">
        <v>0</v>
      </c>
      <c r="CN59" s="23">
        <v>0</v>
      </c>
      <c r="CO59" s="23">
        <v>0</v>
      </c>
      <c r="CP59" s="23">
        <v>0</v>
      </c>
      <c r="CQ59" s="23">
        <v>0</v>
      </c>
      <c r="CR59" s="86">
        <v>0</v>
      </c>
    </row>
    <row r="60" spans="1:96" ht="63.75" x14ac:dyDescent="0.2">
      <c r="A60" s="85">
        <v>8</v>
      </c>
      <c r="B60" s="15">
        <f t="shared" si="0"/>
        <v>8</v>
      </c>
      <c r="C60" s="16" t="s">
        <v>150</v>
      </c>
      <c r="D60" s="17" t="s">
        <v>248</v>
      </c>
      <c r="E60" s="25" t="s">
        <v>225</v>
      </c>
      <c r="F60" s="18">
        <v>4</v>
      </c>
      <c r="G60" s="19">
        <v>43782</v>
      </c>
      <c r="H60" s="19">
        <v>51141</v>
      </c>
      <c r="I60" s="28">
        <v>145</v>
      </c>
      <c r="J60" s="29">
        <v>25</v>
      </c>
      <c r="K60" s="29">
        <v>2</v>
      </c>
      <c r="L60" s="20">
        <v>1300273784420</v>
      </c>
      <c r="M60" s="20">
        <v>0</v>
      </c>
      <c r="N60" s="20">
        <v>0</v>
      </c>
      <c r="O60" s="21"/>
      <c r="P60" s="21">
        <v>120</v>
      </c>
      <c r="Q60" s="22" t="s">
        <v>254</v>
      </c>
      <c r="R60" s="23">
        <v>0</v>
      </c>
      <c r="S60" s="23">
        <v>0</v>
      </c>
      <c r="T60" s="23">
        <v>0</v>
      </c>
      <c r="U60" s="7">
        <v>0</v>
      </c>
      <c r="V60" s="7">
        <v>0</v>
      </c>
      <c r="W60" s="7">
        <v>0</v>
      </c>
      <c r="X60" s="7">
        <v>1</v>
      </c>
      <c r="Y60" s="7">
        <v>0</v>
      </c>
      <c r="Z60" s="7">
        <v>0</v>
      </c>
      <c r="AA60" s="7">
        <v>1</v>
      </c>
      <c r="AB60" s="7">
        <v>0</v>
      </c>
      <c r="AC60" s="7">
        <v>0</v>
      </c>
      <c r="AD60" s="7">
        <v>0</v>
      </c>
      <c r="AE60" s="7">
        <v>0</v>
      </c>
      <c r="AF60" s="7">
        <v>0</v>
      </c>
      <c r="AG60" s="7">
        <v>0</v>
      </c>
      <c r="AH60" s="7">
        <v>0</v>
      </c>
      <c r="AI60" s="7">
        <v>0</v>
      </c>
      <c r="AJ60" s="7">
        <v>0</v>
      </c>
      <c r="AK60" s="7">
        <v>1</v>
      </c>
      <c r="AL60" s="7">
        <v>0</v>
      </c>
      <c r="AM60" s="7">
        <v>0</v>
      </c>
      <c r="AN60" s="7">
        <v>0</v>
      </c>
      <c r="AO60" s="7">
        <v>0</v>
      </c>
      <c r="AP60" s="7">
        <v>0</v>
      </c>
      <c r="AQ60" s="7">
        <v>1</v>
      </c>
      <c r="AR60" s="7">
        <v>0</v>
      </c>
      <c r="AS60" s="7">
        <v>0</v>
      </c>
      <c r="AT60" s="7">
        <v>1</v>
      </c>
      <c r="AU60" s="7">
        <v>0</v>
      </c>
      <c r="AV60" s="23">
        <v>0</v>
      </c>
      <c r="AW60" s="23">
        <v>0</v>
      </c>
      <c r="AX60" s="23">
        <v>0</v>
      </c>
      <c r="AY60" s="23">
        <v>0</v>
      </c>
      <c r="AZ60" s="7">
        <v>0</v>
      </c>
      <c r="BA60" s="7" t="s">
        <v>108</v>
      </c>
      <c r="BB60" s="7" t="s">
        <v>115</v>
      </c>
      <c r="BC60" s="25" t="s">
        <v>140</v>
      </c>
      <c r="BD60" s="25" t="s">
        <v>225</v>
      </c>
      <c r="BE60" s="44">
        <v>43782</v>
      </c>
      <c r="BF60" s="32"/>
      <c r="BG60" s="23">
        <v>0</v>
      </c>
      <c r="BH60" s="23">
        <v>0</v>
      </c>
      <c r="BI60" s="23">
        <v>0</v>
      </c>
      <c r="BJ60" s="23">
        <v>0</v>
      </c>
      <c r="BK60" s="23">
        <v>0</v>
      </c>
      <c r="BL60" s="23">
        <v>0</v>
      </c>
      <c r="BM60" s="23">
        <v>0</v>
      </c>
      <c r="BN60" s="23">
        <v>0</v>
      </c>
      <c r="BO60" s="23">
        <v>0</v>
      </c>
      <c r="BP60" s="23">
        <v>0</v>
      </c>
      <c r="BQ60" s="23">
        <v>0</v>
      </c>
      <c r="BR60" s="23">
        <v>0</v>
      </c>
      <c r="BS60" s="23">
        <v>0</v>
      </c>
      <c r="BT60" s="23">
        <v>0</v>
      </c>
      <c r="BU60" s="23">
        <v>0</v>
      </c>
      <c r="BV60" s="23">
        <v>0</v>
      </c>
      <c r="BW60" s="23">
        <v>0</v>
      </c>
      <c r="BX60" s="23">
        <v>0</v>
      </c>
      <c r="BY60" s="23">
        <v>0</v>
      </c>
      <c r="BZ60" s="23">
        <v>0</v>
      </c>
      <c r="CA60" s="23">
        <v>0</v>
      </c>
      <c r="CB60" s="23">
        <v>0</v>
      </c>
      <c r="CC60" s="23">
        <v>0</v>
      </c>
      <c r="CD60" s="23">
        <v>0</v>
      </c>
      <c r="CE60" s="23">
        <v>0</v>
      </c>
      <c r="CF60" s="23">
        <v>0</v>
      </c>
      <c r="CG60" s="23">
        <v>0</v>
      </c>
      <c r="CH60" s="23">
        <v>0</v>
      </c>
      <c r="CI60" s="23">
        <v>0</v>
      </c>
      <c r="CJ60" s="23">
        <v>0</v>
      </c>
      <c r="CK60" s="23">
        <v>0</v>
      </c>
      <c r="CL60" s="23">
        <v>0</v>
      </c>
      <c r="CM60" s="23">
        <v>0</v>
      </c>
      <c r="CN60" s="23">
        <v>0</v>
      </c>
      <c r="CO60" s="23">
        <v>0</v>
      </c>
      <c r="CP60" s="23">
        <v>0</v>
      </c>
      <c r="CQ60" s="23">
        <v>0</v>
      </c>
      <c r="CR60" s="86">
        <v>0</v>
      </c>
    </row>
    <row r="61" spans="1:96" ht="69" customHeight="1" x14ac:dyDescent="0.2">
      <c r="A61" s="85">
        <v>8</v>
      </c>
      <c r="B61" s="15">
        <f t="shared" si="0"/>
        <v>9</v>
      </c>
      <c r="C61" s="16" t="s">
        <v>150</v>
      </c>
      <c r="D61" s="17" t="s">
        <v>248</v>
      </c>
      <c r="E61" s="25" t="s">
        <v>127</v>
      </c>
      <c r="F61" s="18">
        <v>19</v>
      </c>
      <c r="G61" s="19">
        <v>44109</v>
      </c>
      <c r="H61" s="19">
        <v>51141</v>
      </c>
      <c r="I61" s="28">
        <v>145</v>
      </c>
      <c r="J61" s="29">
        <v>25</v>
      </c>
      <c r="K61" s="29">
        <v>2</v>
      </c>
      <c r="L61" s="20">
        <v>1300273784420</v>
      </c>
      <c r="M61" s="20">
        <v>0</v>
      </c>
      <c r="N61" s="20">
        <v>0</v>
      </c>
      <c r="O61" s="21"/>
      <c r="P61" s="21"/>
      <c r="Q61" s="22" t="s">
        <v>128</v>
      </c>
      <c r="R61" s="23">
        <v>0</v>
      </c>
      <c r="S61" s="23">
        <v>0</v>
      </c>
      <c r="T61" s="23">
        <v>0</v>
      </c>
      <c r="U61" s="7">
        <v>1</v>
      </c>
      <c r="V61" s="7">
        <v>1</v>
      </c>
      <c r="W61" s="7">
        <v>0</v>
      </c>
      <c r="X61" s="7">
        <v>1</v>
      </c>
      <c r="Y61" s="7">
        <v>0</v>
      </c>
      <c r="Z61" s="7">
        <v>0</v>
      </c>
      <c r="AA61" s="7">
        <v>0</v>
      </c>
      <c r="AB61" s="7">
        <v>0</v>
      </c>
      <c r="AC61" s="7">
        <v>0</v>
      </c>
      <c r="AD61" s="7">
        <v>1</v>
      </c>
      <c r="AE61" s="7">
        <v>0</v>
      </c>
      <c r="AF61" s="7">
        <v>0</v>
      </c>
      <c r="AG61" s="7">
        <v>0</v>
      </c>
      <c r="AH61" s="7">
        <v>0</v>
      </c>
      <c r="AI61" s="7">
        <v>0</v>
      </c>
      <c r="AJ61" s="7">
        <v>0</v>
      </c>
      <c r="AK61" s="7">
        <v>0</v>
      </c>
      <c r="AL61" s="7">
        <v>1</v>
      </c>
      <c r="AM61" s="7">
        <v>0</v>
      </c>
      <c r="AN61" s="7">
        <v>0</v>
      </c>
      <c r="AO61" s="7">
        <v>0</v>
      </c>
      <c r="AP61" s="7">
        <v>0</v>
      </c>
      <c r="AQ61" s="7">
        <v>0</v>
      </c>
      <c r="AR61" s="7">
        <v>1</v>
      </c>
      <c r="AS61" s="7">
        <v>1</v>
      </c>
      <c r="AT61" s="7">
        <v>0</v>
      </c>
      <c r="AU61" s="7">
        <v>0</v>
      </c>
      <c r="AV61" s="7">
        <v>0</v>
      </c>
      <c r="AW61" s="7">
        <v>0</v>
      </c>
      <c r="AX61" s="7">
        <v>0</v>
      </c>
      <c r="AY61" s="7">
        <v>0</v>
      </c>
      <c r="AZ61" s="7">
        <v>0</v>
      </c>
      <c r="BA61" s="7" t="s">
        <v>108</v>
      </c>
      <c r="BB61" s="7" t="s">
        <v>115</v>
      </c>
      <c r="BC61" s="25" t="s">
        <v>140</v>
      </c>
      <c r="BD61" s="25" t="s">
        <v>157</v>
      </c>
      <c r="BE61" s="44">
        <v>44109</v>
      </c>
      <c r="BF61" s="32"/>
      <c r="BG61" s="23">
        <v>0</v>
      </c>
      <c r="BH61" s="23">
        <v>0</v>
      </c>
      <c r="BI61" s="23">
        <v>0</v>
      </c>
      <c r="BJ61" s="23">
        <v>0</v>
      </c>
      <c r="BK61" s="23">
        <v>0</v>
      </c>
      <c r="BL61" s="23">
        <v>0</v>
      </c>
      <c r="BM61" s="23">
        <v>0</v>
      </c>
      <c r="BN61" s="23">
        <v>0</v>
      </c>
      <c r="BO61" s="23">
        <v>0</v>
      </c>
      <c r="BP61" s="23">
        <v>0</v>
      </c>
      <c r="BQ61" s="23">
        <v>0</v>
      </c>
      <c r="BR61" s="23">
        <v>0</v>
      </c>
      <c r="BS61" s="23">
        <v>0</v>
      </c>
      <c r="BT61" s="23">
        <v>0</v>
      </c>
      <c r="BU61" s="23">
        <v>0</v>
      </c>
      <c r="BV61" s="23">
        <v>0</v>
      </c>
      <c r="BW61" s="23">
        <v>0</v>
      </c>
      <c r="BX61" s="23">
        <v>0</v>
      </c>
      <c r="BY61" s="23">
        <v>0</v>
      </c>
      <c r="BZ61" s="23">
        <v>0</v>
      </c>
      <c r="CA61" s="23">
        <v>0</v>
      </c>
      <c r="CB61" s="23">
        <v>0</v>
      </c>
      <c r="CC61" s="23">
        <v>0</v>
      </c>
      <c r="CD61" s="23">
        <v>0</v>
      </c>
      <c r="CE61" s="23">
        <v>0</v>
      </c>
      <c r="CF61" s="23">
        <v>0</v>
      </c>
      <c r="CG61" s="23">
        <v>0</v>
      </c>
      <c r="CH61" s="23">
        <v>0</v>
      </c>
      <c r="CI61" s="23">
        <v>0</v>
      </c>
      <c r="CJ61" s="23">
        <v>0</v>
      </c>
      <c r="CK61" s="23">
        <v>0</v>
      </c>
      <c r="CL61" s="23">
        <v>0</v>
      </c>
      <c r="CM61" s="23">
        <v>0</v>
      </c>
      <c r="CN61" s="23">
        <v>0</v>
      </c>
      <c r="CO61" s="23">
        <v>0</v>
      </c>
      <c r="CP61" s="23">
        <v>0</v>
      </c>
      <c r="CQ61" s="23">
        <v>0</v>
      </c>
      <c r="CR61" s="86">
        <v>0</v>
      </c>
    </row>
    <row r="62" spans="1:96" ht="63.75" x14ac:dyDescent="0.2">
      <c r="A62" s="85">
        <v>8</v>
      </c>
      <c r="B62" s="15">
        <f t="shared" si="0"/>
        <v>10</v>
      </c>
      <c r="C62" s="16" t="s">
        <v>150</v>
      </c>
      <c r="D62" s="17" t="s">
        <v>248</v>
      </c>
      <c r="E62" s="25" t="s">
        <v>225</v>
      </c>
      <c r="F62" s="18">
        <v>5</v>
      </c>
      <c r="G62" s="19">
        <v>44406</v>
      </c>
      <c r="H62" s="19">
        <v>51141</v>
      </c>
      <c r="I62" s="28">
        <v>145</v>
      </c>
      <c r="J62" s="29">
        <v>25</v>
      </c>
      <c r="K62" s="29">
        <v>2</v>
      </c>
      <c r="L62" s="20">
        <v>1300273784420</v>
      </c>
      <c r="M62" s="20">
        <v>0</v>
      </c>
      <c r="N62" s="20">
        <v>0</v>
      </c>
      <c r="O62" s="21"/>
      <c r="P62" s="21">
        <v>45</v>
      </c>
      <c r="Q62" s="22" t="s">
        <v>255</v>
      </c>
      <c r="R62" s="23">
        <v>0</v>
      </c>
      <c r="S62" s="23">
        <v>0</v>
      </c>
      <c r="T62" s="23">
        <v>0</v>
      </c>
      <c r="U62" s="7">
        <v>0</v>
      </c>
      <c r="V62" s="7">
        <v>0</v>
      </c>
      <c r="W62" s="7">
        <v>0</v>
      </c>
      <c r="X62" s="7">
        <v>1</v>
      </c>
      <c r="Y62" s="7">
        <v>0</v>
      </c>
      <c r="Z62" s="7">
        <v>0</v>
      </c>
      <c r="AA62" s="7">
        <v>1</v>
      </c>
      <c r="AB62" s="7">
        <v>0</v>
      </c>
      <c r="AC62" s="7">
        <v>0</v>
      </c>
      <c r="AD62" s="7">
        <v>0</v>
      </c>
      <c r="AE62" s="7">
        <v>0</v>
      </c>
      <c r="AF62" s="7">
        <v>0</v>
      </c>
      <c r="AG62" s="7">
        <v>0</v>
      </c>
      <c r="AH62" s="7">
        <v>1</v>
      </c>
      <c r="AI62" s="7">
        <v>0</v>
      </c>
      <c r="AJ62" s="7">
        <v>0</v>
      </c>
      <c r="AK62" s="7">
        <v>1</v>
      </c>
      <c r="AL62" s="7">
        <v>0</v>
      </c>
      <c r="AM62" s="7">
        <v>0</v>
      </c>
      <c r="AN62" s="7">
        <v>0</v>
      </c>
      <c r="AO62" s="7">
        <v>0</v>
      </c>
      <c r="AP62" s="7">
        <v>0</v>
      </c>
      <c r="AQ62" s="7">
        <v>1</v>
      </c>
      <c r="AR62" s="7">
        <v>0</v>
      </c>
      <c r="AS62" s="7">
        <v>0</v>
      </c>
      <c r="AT62" s="7">
        <v>0</v>
      </c>
      <c r="AU62" s="7">
        <v>0</v>
      </c>
      <c r="AV62" s="7">
        <v>0</v>
      </c>
      <c r="AW62" s="7">
        <v>0</v>
      </c>
      <c r="AX62" s="7">
        <v>0</v>
      </c>
      <c r="AY62" s="7">
        <v>0</v>
      </c>
      <c r="AZ62" s="7">
        <v>0</v>
      </c>
      <c r="BA62" s="7" t="s">
        <v>108</v>
      </c>
      <c r="BB62" s="7" t="s">
        <v>115</v>
      </c>
      <c r="BC62" s="25" t="s">
        <v>140</v>
      </c>
      <c r="BD62" s="25" t="s">
        <v>225</v>
      </c>
      <c r="BE62" s="44">
        <v>44406</v>
      </c>
      <c r="BF62" s="32"/>
      <c r="BG62" s="23">
        <v>1</v>
      </c>
      <c r="BH62" s="23">
        <v>0</v>
      </c>
      <c r="BI62" s="23">
        <v>0</v>
      </c>
      <c r="BJ62" s="23">
        <v>0</v>
      </c>
      <c r="BK62" s="23">
        <v>0</v>
      </c>
      <c r="BL62" s="23">
        <v>0</v>
      </c>
      <c r="BM62" s="23">
        <v>0</v>
      </c>
      <c r="BN62" s="23">
        <v>0</v>
      </c>
      <c r="BO62" s="23">
        <v>0</v>
      </c>
      <c r="BP62" s="23">
        <v>0</v>
      </c>
      <c r="BQ62" s="23">
        <v>0</v>
      </c>
      <c r="BR62" s="23">
        <v>0</v>
      </c>
      <c r="BS62" s="23">
        <v>0</v>
      </c>
      <c r="BT62" s="23">
        <v>0</v>
      </c>
      <c r="BU62" s="23">
        <v>0</v>
      </c>
      <c r="BV62" s="23">
        <v>0</v>
      </c>
      <c r="BW62" s="23">
        <v>0</v>
      </c>
      <c r="BX62" s="23">
        <v>0</v>
      </c>
      <c r="BY62" s="23">
        <v>0</v>
      </c>
      <c r="BZ62" s="23">
        <v>0</v>
      </c>
      <c r="CA62" s="23">
        <v>0</v>
      </c>
      <c r="CB62" s="23">
        <v>0</v>
      </c>
      <c r="CC62" s="23">
        <v>0</v>
      </c>
      <c r="CD62" s="23">
        <v>0</v>
      </c>
      <c r="CE62" s="23">
        <v>0</v>
      </c>
      <c r="CF62" s="23">
        <v>0</v>
      </c>
      <c r="CG62" s="23">
        <v>0</v>
      </c>
      <c r="CH62" s="23">
        <v>0</v>
      </c>
      <c r="CI62" s="23">
        <v>0</v>
      </c>
      <c r="CJ62" s="23">
        <v>0</v>
      </c>
      <c r="CK62" s="23">
        <v>0</v>
      </c>
      <c r="CL62" s="23">
        <v>0</v>
      </c>
      <c r="CM62" s="23">
        <v>0</v>
      </c>
      <c r="CN62" s="23">
        <v>0</v>
      </c>
      <c r="CO62" s="23">
        <v>0</v>
      </c>
      <c r="CP62" s="23">
        <v>0</v>
      </c>
      <c r="CQ62" s="23">
        <v>0</v>
      </c>
      <c r="CR62" s="86">
        <v>0</v>
      </c>
    </row>
    <row r="63" spans="1:96" ht="89.25" x14ac:dyDescent="0.2">
      <c r="A63" s="85">
        <v>8</v>
      </c>
      <c r="B63" s="15">
        <f t="shared" si="0"/>
        <v>11</v>
      </c>
      <c r="C63" s="16" t="s">
        <v>150</v>
      </c>
      <c r="D63" s="17" t="s">
        <v>248</v>
      </c>
      <c r="E63" s="25" t="s">
        <v>109</v>
      </c>
      <c r="F63" s="18">
        <v>5</v>
      </c>
      <c r="G63" s="19">
        <v>44543</v>
      </c>
      <c r="H63" s="19">
        <v>51141</v>
      </c>
      <c r="I63" s="28">
        <v>145</v>
      </c>
      <c r="J63" s="29">
        <v>25</v>
      </c>
      <c r="K63" s="29">
        <v>2</v>
      </c>
      <c r="L63" s="20">
        <v>1300273784420</v>
      </c>
      <c r="M63" s="20">
        <v>0</v>
      </c>
      <c r="N63" s="20">
        <v>0</v>
      </c>
      <c r="O63" s="21"/>
      <c r="P63" s="21"/>
      <c r="Q63" s="22" t="s">
        <v>241</v>
      </c>
      <c r="R63" s="23">
        <v>1</v>
      </c>
      <c r="S63" s="23">
        <v>1</v>
      </c>
      <c r="T63" s="23">
        <v>0</v>
      </c>
      <c r="U63" s="7">
        <v>0</v>
      </c>
      <c r="V63" s="7">
        <v>0</v>
      </c>
      <c r="W63" s="7">
        <v>0</v>
      </c>
      <c r="X63" s="7">
        <v>1</v>
      </c>
      <c r="Y63" s="7">
        <v>0</v>
      </c>
      <c r="Z63" s="7">
        <v>0</v>
      </c>
      <c r="AA63" s="7">
        <v>0</v>
      </c>
      <c r="AB63" s="7">
        <v>0</v>
      </c>
      <c r="AC63" s="7">
        <v>1</v>
      </c>
      <c r="AD63" s="7">
        <v>1</v>
      </c>
      <c r="AE63" s="7">
        <v>0</v>
      </c>
      <c r="AF63" s="7">
        <v>0</v>
      </c>
      <c r="AG63" s="7">
        <v>0</v>
      </c>
      <c r="AH63" s="7">
        <v>0</v>
      </c>
      <c r="AI63" s="7">
        <v>0</v>
      </c>
      <c r="AJ63" s="7">
        <v>0</v>
      </c>
      <c r="AK63" s="7">
        <v>1</v>
      </c>
      <c r="AL63" s="7">
        <v>0</v>
      </c>
      <c r="AM63" s="7">
        <v>0</v>
      </c>
      <c r="AN63" s="7">
        <v>0</v>
      </c>
      <c r="AO63" s="7">
        <v>0</v>
      </c>
      <c r="AP63" s="7">
        <v>1</v>
      </c>
      <c r="AQ63" s="7">
        <v>0</v>
      </c>
      <c r="AR63" s="7">
        <v>0</v>
      </c>
      <c r="AS63" s="7">
        <v>0</v>
      </c>
      <c r="AT63" s="7">
        <v>0</v>
      </c>
      <c r="AU63" s="7">
        <v>1</v>
      </c>
      <c r="AV63" s="7">
        <v>0</v>
      </c>
      <c r="AW63" s="7">
        <v>0</v>
      </c>
      <c r="AX63" s="7">
        <v>0</v>
      </c>
      <c r="AY63" s="7">
        <v>0</v>
      </c>
      <c r="AZ63" s="7">
        <v>0</v>
      </c>
      <c r="BA63" s="7" t="s">
        <v>108</v>
      </c>
      <c r="BB63" s="7" t="s">
        <v>115</v>
      </c>
      <c r="BC63" s="25" t="s">
        <v>140</v>
      </c>
      <c r="BD63" s="25" t="s">
        <v>158</v>
      </c>
      <c r="BE63" s="44">
        <v>44543</v>
      </c>
      <c r="BF63" s="32"/>
      <c r="BG63" s="23">
        <v>0</v>
      </c>
      <c r="BH63" s="23">
        <v>0</v>
      </c>
      <c r="BI63" s="23">
        <v>0</v>
      </c>
      <c r="BJ63" s="23">
        <v>0</v>
      </c>
      <c r="BK63" s="23">
        <v>0</v>
      </c>
      <c r="BL63" s="23">
        <v>0</v>
      </c>
      <c r="BM63" s="23">
        <v>0</v>
      </c>
      <c r="BN63" s="23">
        <v>0</v>
      </c>
      <c r="BO63" s="23">
        <v>0</v>
      </c>
      <c r="BP63" s="23">
        <v>0</v>
      </c>
      <c r="BQ63" s="23">
        <v>0</v>
      </c>
      <c r="BR63" s="23">
        <v>0</v>
      </c>
      <c r="BS63" s="23">
        <v>0</v>
      </c>
      <c r="BT63" s="23">
        <v>0</v>
      </c>
      <c r="BU63" s="23">
        <v>0</v>
      </c>
      <c r="BV63" s="23">
        <v>0</v>
      </c>
      <c r="BW63" s="23">
        <v>0</v>
      </c>
      <c r="BX63" s="23">
        <v>0</v>
      </c>
      <c r="BY63" s="23">
        <v>0</v>
      </c>
      <c r="BZ63" s="23">
        <v>0</v>
      </c>
      <c r="CA63" s="23">
        <v>0</v>
      </c>
      <c r="CB63" s="23">
        <v>0</v>
      </c>
      <c r="CC63" s="23">
        <v>0</v>
      </c>
      <c r="CD63" s="23">
        <v>0</v>
      </c>
      <c r="CE63" s="23">
        <v>0</v>
      </c>
      <c r="CF63" s="23">
        <v>0</v>
      </c>
      <c r="CG63" s="23">
        <v>0</v>
      </c>
      <c r="CH63" s="23">
        <v>0</v>
      </c>
      <c r="CI63" s="23">
        <v>0</v>
      </c>
      <c r="CJ63" s="23">
        <v>0</v>
      </c>
      <c r="CK63" s="23">
        <v>0</v>
      </c>
      <c r="CL63" s="23">
        <v>0</v>
      </c>
      <c r="CM63" s="23">
        <v>0</v>
      </c>
      <c r="CN63" s="23">
        <v>0</v>
      </c>
      <c r="CO63" s="23">
        <v>0</v>
      </c>
      <c r="CP63" s="23">
        <v>0</v>
      </c>
      <c r="CQ63" s="23">
        <v>0</v>
      </c>
      <c r="CR63" s="86">
        <v>0</v>
      </c>
    </row>
    <row r="64" spans="1:96" ht="51" x14ac:dyDescent="0.2">
      <c r="A64" s="85">
        <v>8</v>
      </c>
      <c r="B64" s="15">
        <f t="shared" si="0"/>
        <v>12</v>
      </c>
      <c r="C64" s="16" t="s">
        <v>150</v>
      </c>
      <c r="D64" s="17" t="s">
        <v>248</v>
      </c>
      <c r="E64" s="25" t="s">
        <v>109</v>
      </c>
      <c r="F64" s="18">
        <v>6</v>
      </c>
      <c r="G64" s="19">
        <v>44543</v>
      </c>
      <c r="H64" s="19">
        <v>51141</v>
      </c>
      <c r="I64" s="28">
        <v>145</v>
      </c>
      <c r="J64" s="29">
        <v>25</v>
      </c>
      <c r="K64" s="29">
        <v>2</v>
      </c>
      <c r="L64" s="20">
        <v>1300273784420</v>
      </c>
      <c r="M64" s="20">
        <v>-6185208086</v>
      </c>
      <c r="N64" s="20">
        <v>-22758939</v>
      </c>
      <c r="O64" s="21"/>
      <c r="P64" s="21"/>
      <c r="Q64" s="22" t="s">
        <v>256</v>
      </c>
      <c r="R64" s="23">
        <v>0</v>
      </c>
      <c r="S64" s="23">
        <v>1</v>
      </c>
      <c r="T64" s="23">
        <v>0</v>
      </c>
      <c r="U64" s="7">
        <v>0</v>
      </c>
      <c r="V64" s="7">
        <v>1</v>
      </c>
      <c r="W64" s="7">
        <v>1</v>
      </c>
      <c r="X64" s="7">
        <v>0</v>
      </c>
      <c r="Y64" s="7">
        <v>0</v>
      </c>
      <c r="Z64" s="7">
        <v>0</v>
      </c>
      <c r="AA64" s="7">
        <v>0</v>
      </c>
      <c r="AB64" s="7">
        <v>0</v>
      </c>
      <c r="AC64" s="7">
        <v>1</v>
      </c>
      <c r="AD64" s="7">
        <v>0</v>
      </c>
      <c r="AE64" s="7">
        <v>0</v>
      </c>
      <c r="AF64" s="7">
        <v>0</v>
      </c>
      <c r="AG64" s="7">
        <v>0</v>
      </c>
      <c r="AH64" s="7">
        <v>0</v>
      </c>
      <c r="AI64" s="7">
        <v>1</v>
      </c>
      <c r="AJ64" s="7">
        <v>0</v>
      </c>
      <c r="AK64" s="7">
        <v>1</v>
      </c>
      <c r="AL64" s="7">
        <v>0</v>
      </c>
      <c r="AM64" s="7">
        <v>0</v>
      </c>
      <c r="AN64" s="7">
        <v>0</v>
      </c>
      <c r="AO64" s="7">
        <v>0</v>
      </c>
      <c r="AP64" s="7">
        <v>0</v>
      </c>
      <c r="AQ64" s="7">
        <v>0</v>
      </c>
      <c r="AR64" s="7">
        <v>0</v>
      </c>
      <c r="AS64" s="7">
        <v>1</v>
      </c>
      <c r="AT64" s="7">
        <v>0</v>
      </c>
      <c r="AU64" s="7">
        <v>0</v>
      </c>
      <c r="AV64" s="7">
        <v>0</v>
      </c>
      <c r="AW64" s="7">
        <v>0</v>
      </c>
      <c r="AX64" s="7">
        <v>0</v>
      </c>
      <c r="AY64" s="7">
        <v>0</v>
      </c>
      <c r="AZ64" s="7">
        <v>0</v>
      </c>
      <c r="BA64" s="7" t="s">
        <v>108</v>
      </c>
      <c r="BB64" s="7" t="s">
        <v>115</v>
      </c>
      <c r="BC64" s="25" t="s">
        <v>140</v>
      </c>
      <c r="BD64" s="25" t="s">
        <v>159</v>
      </c>
      <c r="BE64" s="44">
        <v>44543</v>
      </c>
      <c r="BF64" s="32"/>
      <c r="BG64" s="23">
        <v>0</v>
      </c>
      <c r="BH64" s="23">
        <v>0</v>
      </c>
      <c r="BI64" s="23">
        <v>0</v>
      </c>
      <c r="BJ64" s="23">
        <v>0</v>
      </c>
      <c r="BK64" s="23">
        <v>0</v>
      </c>
      <c r="BL64" s="23">
        <v>1</v>
      </c>
      <c r="BM64" s="23">
        <v>0</v>
      </c>
      <c r="BN64" s="23">
        <v>0</v>
      </c>
      <c r="BO64" s="23">
        <v>0</v>
      </c>
      <c r="BP64" s="23">
        <v>0</v>
      </c>
      <c r="BQ64" s="23">
        <v>0</v>
      </c>
      <c r="BR64" s="23">
        <v>0</v>
      </c>
      <c r="BS64" s="23">
        <v>0</v>
      </c>
      <c r="BT64" s="23">
        <v>0</v>
      </c>
      <c r="BU64" s="23">
        <v>0</v>
      </c>
      <c r="BV64" s="23">
        <v>0</v>
      </c>
      <c r="BW64" s="23">
        <v>0</v>
      </c>
      <c r="BX64" s="23">
        <v>0</v>
      </c>
      <c r="BY64" s="23">
        <v>0</v>
      </c>
      <c r="BZ64" s="23">
        <v>0</v>
      </c>
      <c r="CA64" s="23">
        <v>0</v>
      </c>
      <c r="CB64" s="23">
        <v>0</v>
      </c>
      <c r="CC64" s="23">
        <v>0</v>
      </c>
      <c r="CD64" s="23">
        <v>0</v>
      </c>
      <c r="CE64" s="23">
        <v>0</v>
      </c>
      <c r="CF64" s="23">
        <v>0</v>
      </c>
      <c r="CG64" s="23">
        <v>0</v>
      </c>
      <c r="CH64" s="23">
        <v>0</v>
      </c>
      <c r="CI64" s="23">
        <v>0</v>
      </c>
      <c r="CJ64" s="23">
        <v>0</v>
      </c>
      <c r="CK64" s="23">
        <v>0</v>
      </c>
      <c r="CL64" s="23">
        <v>0</v>
      </c>
      <c r="CM64" s="23">
        <v>0</v>
      </c>
      <c r="CN64" s="23">
        <v>0</v>
      </c>
      <c r="CO64" s="23">
        <v>0</v>
      </c>
      <c r="CP64" s="23">
        <v>0</v>
      </c>
      <c r="CQ64" s="23">
        <v>0</v>
      </c>
      <c r="CR64" s="86">
        <v>0</v>
      </c>
    </row>
    <row r="65" spans="1:96" ht="63.75" x14ac:dyDescent="0.2">
      <c r="A65" s="85">
        <v>8</v>
      </c>
      <c r="B65" s="15">
        <f t="shared" si="0"/>
        <v>13</v>
      </c>
      <c r="C65" s="16" t="s">
        <v>150</v>
      </c>
      <c r="D65" s="17" t="s">
        <v>248</v>
      </c>
      <c r="E65" s="25" t="s">
        <v>225</v>
      </c>
      <c r="F65" s="18">
        <v>6</v>
      </c>
      <c r="G65" s="19">
        <v>44561</v>
      </c>
      <c r="H65" s="19">
        <v>51141</v>
      </c>
      <c r="I65" s="28">
        <v>145</v>
      </c>
      <c r="J65" s="29">
        <v>25</v>
      </c>
      <c r="K65" s="29">
        <v>2</v>
      </c>
      <c r="L65" s="20">
        <v>1300273784420</v>
      </c>
      <c r="M65" s="20">
        <v>0</v>
      </c>
      <c r="N65" s="20">
        <v>0</v>
      </c>
      <c r="O65" s="21"/>
      <c r="P65" s="21">
        <v>34</v>
      </c>
      <c r="Q65" s="22" t="s">
        <v>257</v>
      </c>
      <c r="R65" s="23">
        <v>0</v>
      </c>
      <c r="S65" s="23">
        <v>0</v>
      </c>
      <c r="T65" s="23">
        <v>0</v>
      </c>
      <c r="U65" s="7">
        <v>0</v>
      </c>
      <c r="V65" s="7">
        <v>0</v>
      </c>
      <c r="W65" s="7">
        <v>0</v>
      </c>
      <c r="X65" s="7">
        <v>1</v>
      </c>
      <c r="Y65" s="7">
        <v>0</v>
      </c>
      <c r="Z65" s="7">
        <v>0</v>
      </c>
      <c r="AA65" s="7">
        <v>1</v>
      </c>
      <c r="AB65" s="7">
        <v>0</v>
      </c>
      <c r="AC65" s="7">
        <v>0</v>
      </c>
      <c r="AD65" s="7">
        <v>0</v>
      </c>
      <c r="AE65" s="7">
        <v>0</v>
      </c>
      <c r="AF65" s="7">
        <v>0</v>
      </c>
      <c r="AG65" s="7">
        <v>0</v>
      </c>
      <c r="AH65" s="7">
        <v>0</v>
      </c>
      <c r="AI65" s="7">
        <v>0</v>
      </c>
      <c r="AJ65" s="7">
        <v>0</v>
      </c>
      <c r="AK65" s="7">
        <v>1</v>
      </c>
      <c r="AL65" s="7">
        <v>0</v>
      </c>
      <c r="AM65" s="7">
        <v>0</v>
      </c>
      <c r="AN65" s="7">
        <v>0</v>
      </c>
      <c r="AO65" s="7">
        <v>0</v>
      </c>
      <c r="AP65" s="7">
        <v>0</v>
      </c>
      <c r="AQ65" s="7">
        <v>1</v>
      </c>
      <c r="AR65" s="7">
        <v>0</v>
      </c>
      <c r="AS65" s="7">
        <v>0</v>
      </c>
      <c r="AT65" s="7">
        <v>1</v>
      </c>
      <c r="AU65" s="7">
        <v>0</v>
      </c>
      <c r="AV65" s="7">
        <v>0</v>
      </c>
      <c r="AW65" s="7">
        <v>0</v>
      </c>
      <c r="AX65" s="7">
        <v>0</v>
      </c>
      <c r="AY65" s="7">
        <v>0</v>
      </c>
      <c r="AZ65" s="7">
        <v>0</v>
      </c>
      <c r="BA65" s="7" t="s">
        <v>108</v>
      </c>
      <c r="BB65" s="7" t="s">
        <v>115</v>
      </c>
      <c r="BC65" s="25" t="s">
        <v>140</v>
      </c>
      <c r="BD65" s="25" t="s">
        <v>225</v>
      </c>
      <c r="BE65" s="44">
        <v>44561</v>
      </c>
      <c r="BF65" s="32"/>
      <c r="BG65" s="23">
        <v>0</v>
      </c>
      <c r="BH65" s="23">
        <v>0</v>
      </c>
      <c r="BI65" s="23">
        <v>0</v>
      </c>
      <c r="BJ65" s="23">
        <v>0</v>
      </c>
      <c r="BK65" s="23">
        <v>0</v>
      </c>
      <c r="BL65" s="23">
        <v>0</v>
      </c>
      <c r="BM65" s="23">
        <v>0</v>
      </c>
      <c r="BN65" s="23">
        <v>0</v>
      </c>
      <c r="BO65" s="23">
        <v>0</v>
      </c>
      <c r="BP65" s="23">
        <v>0</v>
      </c>
      <c r="BQ65" s="23">
        <v>0</v>
      </c>
      <c r="BR65" s="23">
        <v>0</v>
      </c>
      <c r="BS65" s="23">
        <v>0</v>
      </c>
      <c r="BT65" s="23">
        <v>0</v>
      </c>
      <c r="BU65" s="23">
        <v>0</v>
      </c>
      <c r="BV65" s="23">
        <v>0</v>
      </c>
      <c r="BW65" s="23">
        <v>0</v>
      </c>
      <c r="BX65" s="23">
        <v>0</v>
      </c>
      <c r="BY65" s="23">
        <v>0</v>
      </c>
      <c r="BZ65" s="23">
        <v>0</v>
      </c>
      <c r="CA65" s="23">
        <v>0</v>
      </c>
      <c r="CB65" s="23">
        <v>0</v>
      </c>
      <c r="CC65" s="23">
        <v>0</v>
      </c>
      <c r="CD65" s="23">
        <v>0</v>
      </c>
      <c r="CE65" s="23">
        <v>0</v>
      </c>
      <c r="CF65" s="23">
        <v>0</v>
      </c>
      <c r="CG65" s="23">
        <v>0</v>
      </c>
      <c r="CH65" s="23">
        <v>0</v>
      </c>
      <c r="CI65" s="23">
        <v>0</v>
      </c>
      <c r="CJ65" s="23">
        <v>0</v>
      </c>
      <c r="CK65" s="23">
        <v>0</v>
      </c>
      <c r="CL65" s="23">
        <v>0</v>
      </c>
      <c r="CM65" s="23">
        <v>0</v>
      </c>
      <c r="CN65" s="23">
        <v>0</v>
      </c>
      <c r="CO65" s="23">
        <v>0</v>
      </c>
      <c r="CP65" s="23">
        <v>0</v>
      </c>
      <c r="CQ65" s="23">
        <v>0</v>
      </c>
      <c r="CR65" s="86">
        <v>0</v>
      </c>
    </row>
    <row r="66" spans="1:96" ht="63.75" x14ac:dyDescent="0.2">
      <c r="A66" s="85">
        <v>8</v>
      </c>
      <c r="B66" s="15">
        <f t="shared" si="0"/>
        <v>14</v>
      </c>
      <c r="C66" s="16" t="s">
        <v>150</v>
      </c>
      <c r="D66" s="17" t="s">
        <v>248</v>
      </c>
      <c r="E66" s="25" t="s">
        <v>225</v>
      </c>
      <c r="F66" s="18">
        <v>7</v>
      </c>
      <c r="G66" s="19">
        <v>44561</v>
      </c>
      <c r="H66" s="19">
        <v>51141</v>
      </c>
      <c r="I66" s="28">
        <v>145</v>
      </c>
      <c r="J66" s="29">
        <v>25</v>
      </c>
      <c r="K66" s="29">
        <v>2</v>
      </c>
      <c r="L66" s="20">
        <v>1300273784420</v>
      </c>
      <c r="M66" s="20">
        <v>0</v>
      </c>
      <c r="N66" s="20">
        <v>0</v>
      </c>
      <c r="O66" s="21"/>
      <c r="P66" s="21">
        <v>15</v>
      </c>
      <c r="Q66" s="22" t="s">
        <v>258</v>
      </c>
      <c r="R66" s="23">
        <v>0</v>
      </c>
      <c r="S66" s="23">
        <v>0</v>
      </c>
      <c r="T66" s="23">
        <v>0</v>
      </c>
      <c r="U66" s="7">
        <v>0</v>
      </c>
      <c r="V66" s="7">
        <v>0</v>
      </c>
      <c r="W66" s="7">
        <v>0</v>
      </c>
      <c r="X66" s="7">
        <v>1</v>
      </c>
      <c r="Y66" s="7">
        <v>0</v>
      </c>
      <c r="Z66" s="7">
        <v>0</v>
      </c>
      <c r="AA66" s="7">
        <v>1</v>
      </c>
      <c r="AB66" s="7">
        <v>0</v>
      </c>
      <c r="AC66" s="7">
        <v>1</v>
      </c>
      <c r="AD66" s="7">
        <v>0</v>
      </c>
      <c r="AE66" s="7">
        <v>0</v>
      </c>
      <c r="AF66" s="7">
        <v>0</v>
      </c>
      <c r="AG66" s="7">
        <v>0</v>
      </c>
      <c r="AH66" s="7">
        <v>0</v>
      </c>
      <c r="AI66" s="7">
        <v>0</v>
      </c>
      <c r="AJ66" s="7">
        <v>0</v>
      </c>
      <c r="AK66" s="7">
        <v>1</v>
      </c>
      <c r="AL66" s="7">
        <v>0</v>
      </c>
      <c r="AM66" s="7">
        <v>0</v>
      </c>
      <c r="AN66" s="7">
        <v>0</v>
      </c>
      <c r="AO66" s="7">
        <v>0</v>
      </c>
      <c r="AP66" s="7">
        <v>0</v>
      </c>
      <c r="AQ66" s="7">
        <v>1</v>
      </c>
      <c r="AR66" s="7">
        <v>0</v>
      </c>
      <c r="AS66" s="7">
        <v>0</v>
      </c>
      <c r="AT66" s="7">
        <v>1</v>
      </c>
      <c r="AU66" s="7">
        <v>0</v>
      </c>
      <c r="AV66" s="7">
        <v>0</v>
      </c>
      <c r="AW66" s="7">
        <v>0</v>
      </c>
      <c r="AX66" s="7">
        <v>0</v>
      </c>
      <c r="AY66" s="7">
        <v>0</v>
      </c>
      <c r="AZ66" s="7">
        <v>0</v>
      </c>
      <c r="BA66" s="7" t="s">
        <v>108</v>
      </c>
      <c r="BB66" s="7" t="s">
        <v>115</v>
      </c>
      <c r="BC66" s="25" t="s">
        <v>140</v>
      </c>
      <c r="BD66" s="25" t="s">
        <v>225</v>
      </c>
      <c r="BE66" s="44">
        <v>44561</v>
      </c>
      <c r="BF66" s="32"/>
      <c r="BG66" s="23">
        <v>0</v>
      </c>
      <c r="BH66" s="23">
        <v>0</v>
      </c>
      <c r="BI66" s="23">
        <v>0</v>
      </c>
      <c r="BJ66" s="23">
        <v>0</v>
      </c>
      <c r="BK66" s="23">
        <v>0</v>
      </c>
      <c r="BL66" s="23">
        <v>0</v>
      </c>
      <c r="BM66" s="23">
        <v>0</v>
      </c>
      <c r="BN66" s="23">
        <v>0</v>
      </c>
      <c r="BO66" s="23">
        <v>0</v>
      </c>
      <c r="BP66" s="23">
        <v>0</v>
      </c>
      <c r="BQ66" s="23">
        <v>0</v>
      </c>
      <c r="BR66" s="23">
        <v>0</v>
      </c>
      <c r="BS66" s="23">
        <v>0</v>
      </c>
      <c r="BT66" s="23">
        <v>0</v>
      </c>
      <c r="BU66" s="23">
        <v>0</v>
      </c>
      <c r="BV66" s="23">
        <v>0</v>
      </c>
      <c r="BW66" s="23">
        <v>0</v>
      </c>
      <c r="BX66" s="23">
        <v>0</v>
      </c>
      <c r="BY66" s="23">
        <v>0</v>
      </c>
      <c r="BZ66" s="23">
        <v>0</v>
      </c>
      <c r="CA66" s="23">
        <v>0</v>
      </c>
      <c r="CB66" s="23">
        <v>0</v>
      </c>
      <c r="CC66" s="23">
        <v>0</v>
      </c>
      <c r="CD66" s="23">
        <v>0</v>
      </c>
      <c r="CE66" s="23">
        <v>0</v>
      </c>
      <c r="CF66" s="23">
        <v>0</v>
      </c>
      <c r="CG66" s="23">
        <v>0</v>
      </c>
      <c r="CH66" s="23">
        <v>0</v>
      </c>
      <c r="CI66" s="23">
        <v>0</v>
      </c>
      <c r="CJ66" s="23">
        <v>0</v>
      </c>
      <c r="CK66" s="23">
        <v>0</v>
      </c>
      <c r="CL66" s="23">
        <v>0</v>
      </c>
      <c r="CM66" s="23">
        <v>0</v>
      </c>
      <c r="CN66" s="23">
        <v>0</v>
      </c>
      <c r="CO66" s="23">
        <v>0</v>
      </c>
      <c r="CP66" s="23">
        <v>0</v>
      </c>
      <c r="CQ66" s="23">
        <v>0</v>
      </c>
      <c r="CR66" s="86">
        <v>0</v>
      </c>
    </row>
    <row r="67" spans="1:96" ht="78.75" customHeight="1" x14ac:dyDescent="0.2">
      <c r="A67" s="85">
        <v>8</v>
      </c>
      <c r="B67" s="15">
        <f t="shared" si="0"/>
        <v>15</v>
      </c>
      <c r="C67" s="16" t="s">
        <v>150</v>
      </c>
      <c r="D67" s="17" t="s">
        <v>248</v>
      </c>
      <c r="E67" s="25" t="s">
        <v>225</v>
      </c>
      <c r="F67" s="18">
        <v>8</v>
      </c>
      <c r="G67" s="19">
        <v>44729</v>
      </c>
      <c r="H67" s="19">
        <v>51141</v>
      </c>
      <c r="I67" s="28">
        <v>145</v>
      </c>
      <c r="J67" s="29">
        <v>25</v>
      </c>
      <c r="K67" s="29">
        <v>2</v>
      </c>
      <c r="L67" s="20">
        <v>1300273784420</v>
      </c>
      <c r="M67" s="20">
        <v>0</v>
      </c>
      <c r="N67" s="20">
        <v>0</v>
      </c>
      <c r="O67" s="21"/>
      <c r="P67" s="21">
        <v>54</v>
      </c>
      <c r="Q67" s="22" t="s">
        <v>259</v>
      </c>
      <c r="R67" s="23">
        <v>0</v>
      </c>
      <c r="S67" s="23">
        <v>0</v>
      </c>
      <c r="T67" s="23">
        <v>0</v>
      </c>
      <c r="U67" s="7">
        <v>0</v>
      </c>
      <c r="V67" s="7">
        <v>0</v>
      </c>
      <c r="W67" s="7">
        <v>0</v>
      </c>
      <c r="X67" s="7">
        <v>1</v>
      </c>
      <c r="Y67" s="7">
        <v>0</v>
      </c>
      <c r="Z67" s="7">
        <v>0</v>
      </c>
      <c r="AA67" s="7">
        <v>1</v>
      </c>
      <c r="AB67" s="7">
        <v>0</v>
      </c>
      <c r="AC67" s="7">
        <v>1</v>
      </c>
      <c r="AD67" s="7">
        <v>0</v>
      </c>
      <c r="AE67" s="7">
        <v>0</v>
      </c>
      <c r="AF67" s="7">
        <v>0</v>
      </c>
      <c r="AG67" s="7">
        <v>0</v>
      </c>
      <c r="AH67" s="7">
        <v>0</v>
      </c>
      <c r="AI67" s="7">
        <v>0</v>
      </c>
      <c r="AJ67" s="7">
        <v>0</v>
      </c>
      <c r="AK67" s="7">
        <v>1</v>
      </c>
      <c r="AL67" s="7">
        <v>0</v>
      </c>
      <c r="AM67" s="7">
        <v>0</v>
      </c>
      <c r="AN67" s="7">
        <v>0</v>
      </c>
      <c r="AO67" s="7">
        <v>0</v>
      </c>
      <c r="AP67" s="7">
        <v>0</v>
      </c>
      <c r="AQ67" s="7">
        <v>1</v>
      </c>
      <c r="AR67" s="7">
        <v>1</v>
      </c>
      <c r="AS67" s="7">
        <v>0</v>
      </c>
      <c r="AT67" s="7">
        <v>0</v>
      </c>
      <c r="AU67" s="7">
        <v>0</v>
      </c>
      <c r="AV67" s="7">
        <v>0</v>
      </c>
      <c r="AW67" s="7">
        <v>0</v>
      </c>
      <c r="AX67" s="7">
        <v>0</v>
      </c>
      <c r="AY67" s="7">
        <v>0</v>
      </c>
      <c r="AZ67" s="7">
        <v>0</v>
      </c>
      <c r="BA67" s="7" t="s">
        <v>108</v>
      </c>
      <c r="BB67" s="7" t="s">
        <v>115</v>
      </c>
      <c r="BC67" s="25" t="s">
        <v>140</v>
      </c>
      <c r="BD67" s="25" t="s">
        <v>225</v>
      </c>
      <c r="BE67" s="44">
        <v>44729</v>
      </c>
      <c r="BF67" s="32"/>
      <c r="BG67" s="23">
        <v>0</v>
      </c>
      <c r="BH67" s="23">
        <v>0</v>
      </c>
      <c r="BI67" s="23">
        <v>0</v>
      </c>
      <c r="BJ67" s="23">
        <v>0</v>
      </c>
      <c r="BK67" s="23">
        <v>0</v>
      </c>
      <c r="BL67" s="23">
        <v>0</v>
      </c>
      <c r="BM67" s="23">
        <v>0</v>
      </c>
      <c r="BN67" s="23">
        <v>0</v>
      </c>
      <c r="BO67" s="23">
        <v>0</v>
      </c>
      <c r="BP67" s="23">
        <v>0</v>
      </c>
      <c r="BQ67" s="23">
        <v>0</v>
      </c>
      <c r="BR67" s="23">
        <v>0</v>
      </c>
      <c r="BS67" s="23">
        <v>0</v>
      </c>
      <c r="BT67" s="23">
        <v>0</v>
      </c>
      <c r="BU67" s="23">
        <v>0</v>
      </c>
      <c r="BV67" s="23">
        <v>0</v>
      </c>
      <c r="BW67" s="23">
        <v>0</v>
      </c>
      <c r="BX67" s="23">
        <v>0</v>
      </c>
      <c r="BY67" s="23">
        <v>0</v>
      </c>
      <c r="BZ67" s="23">
        <v>0</v>
      </c>
      <c r="CA67" s="23">
        <v>0</v>
      </c>
      <c r="CB67" s="23">
        <v>0</v>
      </c>
      <c r="CC67" s="23">
        <v>0</v>
      </c>
      <c r="CD67" s="23">
        <v>0</v>
      </c>
      <c r="CE67" s="23">
        <v>0</v>
      </c>
      <c r="CF67" s="23">
        <v>0</v>
      </c>
      <c r="CG67" s="23">
        <v>0</v>
      </c>
      <c r="CH67" s="23">
        <v>0</v>
      </c>
      <c r="CI67" s="23">
        <v>0</v>
      </c>
      <c r="CJ67" s="23">
        <v>0</v>
      </c>
      <c r="CK67" s="23">
        <v>0</v>
      </c>
      <c r="CL67" s="23">
        <v>0</v>
      </c>
      <c r="CM67" s="23">
        <v>0</v>
      </c>
      <c r="CN67" s="23">
        <v>0</v>
      </c>
      <c r="CO67" s="23">
        <v>0</v>
      </c>
      <c r="CP67" s="23">
        <v>0</v>
      </c>
      <c r="CQ67" s="23">
        <v>0</v>
      </c>
      <c r="CR67" s="86">
        <v>0</v>
      </c>
    </row>
    <row r="68" spans="1:96" ht="51" x14ac:dyDescent="0.2">
      <c r="A68" s="85">
        <v>7</v>
      </c>
      <c r="B68" s="15">
        <v>0</v>
      </c>
      <c r="C68" s="16" t="s">
        <v>160</v>
      </c>
      <c r="D68" s="17" t="s">
        <v>245</v>
      </c>
      <c r="E68" s="17" t="s">
        <v>134</v>
      </c>
      <c r="F68" s="18">
        <v>0</v>
      </c>
      <c r="G68" s="19">
        <v>42076</v>
      </c>
      <c r="H68" s="19">
        <v>51177</v>
      </c>
      <c r="I68" s="28">
        <v>144</v>
      </c>
      <c r="J68" s="29">
        <v>25</v>
      </c>
      <c r="K68" s="29">
        <v>3</v>
      </c>
      <c r="L68" s="20">
        <v>1740427563337</v>
      </c>
      <c r="M68" s="20"/>
      <c r="N68" s="20"/>
      <c r="O68" s="31">
        <v>9000</v>
      </c>
      <c r="P68" s="31"/>
      <c r="Q68" s="22" t="s">
        <v>213</v>
      </c>
      <c r="R68" s="23">
        <v>0</v>
      </c>
      <c r="S68" s="23">
        <v>0</v>
      </c>
      <c r="T68" s="23">
        <v>0</v>
      </c>
      <c r="U68" s="7">
        <v>0</v>
      </c>
      <c r="V68" s="7">
        <v>0</v>
      </c>
      <c r="W68" s="7">
        <v>0</v>
      </c>
      <c r="X68" s="7">
        <v>0</v>
      </c>
      <c r="Y68" s="7">
        <v>0</v>
      </c>
      <c r="Z68" s="7">
        <v>0</v>
      </c>
      <c r="AA68" s="7">
        <v>0</v>
      </c>
      <c r="AB68" s="7">
        <v>0</v>
      </c>
      <c r="AC68" s="7">
        <v>0</v>
      </c>
      <c r="AD68" s="7">
        <v>0</v>
      </c>
      <c r="AE68" s="7">
        <v>0</v>
      </c>
      <c r="AF68" s="7">
        <v>0</v>
      </c>
      <c r="AG68" s="7">
        <v>0</v>
      </c>
      <c r="AH68" s="7">
        <v>0</v>
      </c>
      <c r="AI68" s="7">
        <v>0</v>
      </c>
      <c r="AJ68" s="7">
        <v>0</v>
      </c>
      <c r="AK68" s="7">
        <v>0</v>
      </c>
      <c r="AL68" s="7">
        <v>0</v>
      </c>
      <c r="AM68" s="7">
        <v>0</v>
      </c>
      <c r="AN68" s="7">
        <v>0</v>
      </c>
      <c r="AO68" s="7">
        <v>0</v>
      </c>
      <c r="AP68" s="7">
        <v>0</v>
      </c>
      <c r="AQ68" s="7">
        <v>0</v>
      </c>
      <c r="AR68" s="7">
        <v>0</v>
      </c>
      <c r="AS68" s="7">
        <v>0</v>
      </c>
      <c r="AT68" s="7">
        <v>0</v>
      </c>
      <c r="AU68" s="7">
        <v>0</v>
      </c>
      <c r="AV68" s="7">
        <v>0</v>
      </c>
      <c r="AW68" s="7">
        <v>0</v>
      </c>
      <c r="AX68" s="7">
        <v>0</v>
      </c>
      <c r="AY68" s="7">
        <v>0</v>
      </c>
      <c r="AZ68" s="7">
        <v>0</v>
      </c>
      <c r="BA68" s="7" t="s">
        <v>108</v>
      </c>
      <c r="BB68" s="7">
        <v>0</v>
      </c>
      <c r="BC68" s="25" t="s">
        <v>136</v>
      </c>
      <c r="BD68" s="25" t="s">
        <v>134</v>
      </c>
      <c r="BE68" s="44">
        <v>42076</v>
      </c>
      <c r="BF68" s="32">
        <v>51208</v>
      </c>
      <c r="BG68" s="23">
        <v>0</v>
      </c>
      <c r="BH68" s="23">
        <v>0</v>
      </c>
      <c r="BI68" s="23">
        <v>0</v>
      </c>
      <c r="BJ68" s="23">
        <v>0</v>
      </c>
      <c r="BK68" s="23">
        <v>0</v>
      </c>
      <c r="BL68" s="23">
        <v>0</v>
      </c>
      <c r="BM68" s="23">
        <v>0</v>
      </c>
      <c r="BN68" s="23">
        <v>0</v>
      </c>
      <c r="BO68" s="23">
        <v>0</v>
      </c>
      <c r="BP68" s="23">
        <v>0</v>
      </c>
      <c r="BQ68" s="23">
        <v>0</v>
      </c>
      <c r="BR68" s="23">
        <v>0</v>
      </c>
      <c r="BS68" s="23">
        <v>0</v>
      </c>
      <c r="BT68" s="23">
        <v>0</v>
      </c>
      <c r="BU68" s="23">
        <v>0</v>
      </c>
      <c r="BV68" s="23">
        <v>0</v>
      </c>
      <c r="BW68" s="23">
        <v>0</v>
      </c>
      <c r="BX68" s="23">
        <v>0</v>
      </c>
      <c r="BY68" s="23">
        <v>0</v>
      </c>
      <c r="BZ68" s="23">
        <v>0</v>
      </c>
      <c r="CA68" s="23">
        <v>0</v>
      </c>
      <c r="CB68" s="23">
        <v>0</v>
      </c>
      <c r="CC68" s="23">
        <v>0</v>
      </c>
      <c r="CD68" s="23">
        <v>0</v>
      </c>
      <c r="CE68" s="23">
        <v>0</v>
      </c>
      <c r="CF68" s="23">
        <v>0</v>
      </c>
      <c r="CG68" s="23">
        <v>0</v>
      </c>
      <c r="CH68" s="23">
        <v>0</v>
      </c>
      <c r="CI68" s="23">
        <v>0</v>
      </c>
      <c r="CJ68" s="23">
        <v>0</v>
      </c>
      <c r="CK68" s="23">
        <v>0</v>
      </c>
      <c r="CL68" s="23">
        <v>0</v>
      </c>
      <c r="CM68" s="23">
        <v>0</v>
      </c>
      <c r="CN68" s="23">
        <v>0</v>
      </c>
      <c r="CO68" s="23">
        <v>0</v>
      </c>
      <c r="CP68" s="23">
        <v>0</v>
      </c>
      <c r="CQ68" s="23">
        <v>0</v>
      </c>
      <c r="CR68" s="86">
        <v>0</v>
      </c>
    </row>
    <row r="69" spans="1:96" ht="63.75" x14ac:dyDescent="0.2">
      <c r="A69" s="85">
        <v>7</v>
      </c>
      <c r="B69" s="15">
        <f t="shared" ref="B69:B80" si="1">+B68+1</f>
        <v>1</v>
      </c>
      <c r="C69" s="16" t="s">
        <v>160</v>
      </c>
      <c r="D69" s="17" t="s">
        <v>245</v>
      </c>
      <c r="E69" s="25" t="s">
        <v>109</v>
      </c>
      <c r="F69" s="18">
        <v>1</v>
      </c>
      <c r="G69" s="19">
        <v>42002</v>
      </c>
      <c r="H69" s="19">
        <v>51177</v>
      </c>
      <c r="I69" s="28">
        <v>144</v>
      </c>
      <c r="J69" s="29">
        <v>25</v>
      </c>
      <c r="K69" s="29">
        <v>3</v>
      </c>
      <c r="L69" s="20">
        <v>1740427563337</v>
      </c>
      <c r="M69" s="20">
        <v>0</v>
      </c>
      <c r="N69" s="20">
        <v>0</v>
      </c>
      <c r="O69" s="21"/>
      <c r="P69" s="21"/>
      <c r="Q69" s="22" t="s">
        <v>260</v>
      </c>
      <c r="R69" s="21">
        <v>1</v>
      </c>
      <c r="S69" s="23">
        <v>0</v>
      </c>
      <c r="T69" s="23">
        <v>0</v>
      </c>
      <c r="U69" s="7">
        <v>0</v>
      </c>
      <c r="V69" s="7">
        <v>0</v>
      </c>
      <c r="W69" s="7">
        <v>0</v>
      </c>
      <c r="X69" s="7">
        <v>0</v>
      </c>
      <c r="Y69" s="7">
        <v>0</v>
      </c>
      <c r="Z69" s="7">
        <v>0</v>
      </c>
      <c r="AA69" s="7">
        <v>0</v>
      </c>
      <c r="AB69" s="7">
        <v>0</v>
      </c>
      <c r="AC69" s="7">
        <v>0</v>
      </c>
      <c r="AD69" s="7">
        <v>1</v>
      </c>
      <c r="AE69" s="7">
        <v>0</v>
      </c>
      <c r="AF69" s="7">
        <v>0</v>
      </c>
      <c r="AG69" s="7">
        <v>0</v>
      </c>
      <c r="AH69" s="7">
        <v>0</v>
      </c>
      <c r="AI69" s="7">
        <v>0</v>
      </c>
      <c r="AJ69" s="7">
        <v>0</v>
      </c>
      <c r="AK69" s="7">
        <v>1</v>
      </c>
      <c r="AL69" s="7">
        <v>0</v>
      </c>
      <c r="AM69" s="7">
        <v>1</v>
      </c>
      <c r="AN69" s="7">
        <v>0</v>
      </c>
      <c r="AO69" s="7">
        <v>0</v>
      </c>
      <c r="AP69" s="7">
        <v>0</v>
      </c>
      <c r="AQ69" s="7">
        <v>0</v>
      </c>
      <c r="AR69" s="7">
        <v>0</v>
      </c>
      <c r="AS69" s="7">
        <v>0</v>
      </c>
      <c r="AT69" s="7">
        <v>0</v>
      </c>
      <c r="AU69" s="7">
        <v>0</v>
      </c>
      <c r="AV69" s="7">
        <v>0</v>
      </c>
      <c r="AW69" s="7">
        <v>0</v>
      </c>
      <c r="AX69" s="7">
        <v>0</v>
      </c>
      <c r="AY69" s="7">
        <v>0</v>
      </c>
      <c r="AZ69" s="7">
        <v>0</v>
      </c>
      <c r="BA69" s="7" t="s">
        <v>108</v>
      </c>
      <c r="BB69" s="7">
        <v>0</v>
      </c>
      <c r="BC69" s="25" t="s">
        <v>136</v>
      </c>
      <c r="BD69" s="25" t="s">
        <v>151</v>
      </c>
      <c r="BE69" s="44">
        <v>42002</v>
      </c>
      <c r="BF69" s="32"/>
      <c r="BG69" s="23">
        <v>0</v>
      </c>
      <c r="BH69" s="23">
        <v>0</v>
      </c>
      <c r="BI69" s="23">
        <v>0</v>
      </c>
      <c r="BJ69" s="23">
        <v>0</v>
      </c>
      <c r="BK69" s="23">
        <v>0</v>
      </c>
      <c r="BL69" s="23">
        <v>0</v>
      </c>
      <c r="BM69" s="23">
        <v>0</v>
      </c>
      <c r="BN69" s="23">
        <v>0</v>
      </c>
      <c r="BO69" s="23">
        <v>0</v>
      </c>
      <c r="BP69" s="23">
        <v>0</v>
      </c>
      <c r="BQ69" s="23">
        <v>0</v>
      </c>
      <c r="BR69" s="23">
        <v>0</v>
      </c>
      <c r="BS69" s="23">
        <v>0</v>
      </c>
      <c r="BT69" s="23">
        <v>0</v>
      </c>
      <c r="BU69" s="23">
        <v>0</v>
      </c>
      <c r="BV69" s="23">
        <v>0</v>
      </c>
      <c r="BW69" s="23">
        <v>0</v>
      </c>
      <c r="BX69" s="23">
        <v>0</v>
      </c>
      <c r="BY69" s="23">
        <v>0</v>
      </c>
      <c r="BZ69" s="23">
        <v>0</v>
      </c>
      <c r="CA69" s="23">
        <v>0</v>
      </c>
      <c r="CB69" s="23">
        <v>0</v>
      </c>
      <c r="CC69" s="23">
        <v>0</v>
      </c>
      <c r="CD69" s="23">
        <v>0</v>
      </c>
      <c r="CE69" s="23">
        <v>0</v>
      </c>
      <c r="CF69" s="23">
        <v>0</v>
      </c>
      <c r="CG69" s="23">
        <v>0</v>
      </c>
      <c r="CH69" s="23">
        <v>0</v>
      </c>
      <c r="CI69" s="23">
        <v>0</v>
      </c>
      <c r="CJ69" s="23">
        <v>0</v>
      </c>
      <c r="CK69" s="23">
        <v>0</v>
      </c>
      <c r="CL69" s="23">
        <v>0</v>
      </c>
      <c r="CM69" s="23">
        <v>0</v>
      </c>
      <c r="CN69" s="23">
        <v>0</v>
      </c>
      <c r="CO69" s="23">
        <v>0</v>
      </c>
      <c r="CP69" s="23">
        <v>0</v>
      </c>
      <c r="CQ69" s="23">
        <v>0</v>
      </c>
      <c r="CR69" s="86">
        <v>0</v>
      </c>
    </row>
    <row r="70" spans="1:96" ht="51" x14ac:dyDescent="0.2">
      <c r="A70" s="85">
        <v>7</v>
      </c>
      <c r="B70" s="15">
        <f t="shared" si="1"/>
        <v>2</v>
      </c>
      <c r="C70" s="16" t="s">
        <v>160</v>
      </c>
      <c r="D70" s="17" t="s">
        <v>245</v>
      </c>
      <c r="E70" s="25" t="s">
        <v>109</v>
      </c>
      <c r="F70" s="18">
        <v>2</v>
      </c>
      <c r="G70" s="19">
        <v>42055</v>
      </c>
      <c r="H70" s="19">
        <v>51177</v>
      </c>
      <c r="I70" s="28">
        <v>144</v>
      </c>
      <c r="J70" s="29">
        <v>25</v>
      </c>
      <c r="K70" s="29">
        <v>3</v>
      </c>
      <c r="L70" s="20">
        <v>1740427563337</v>
      </c>
      <c r="M70" s="20">
        <v>0</v>
      </c>
      <c r="N70" s="20">
        <v>0</v>
      </c>
      <c r="O70" s="21"/>
      <c r="P70" s="21"/>
      <c r="Q70" s="22" t="s">
        <v>161</v>
      </c>
      <c r="R70" s="23">
        <v>1</v>
      </c>
      <c r="S70" s="23">
        <v>0</v>
      </c>
      <c r="T70" s="23">
        <v>0</v>
      </c>
      <c r="U70" s="7">
        <v>0</v>
      </c>
      <c r="V70" s="7">
        <v>0</v>
      </c>
      <c r="W70" s="7">
        <v>0</v>
      </c>
      <c r="X70" s="7">
        <v>0</v>
      </c>
      <c r="Y70" s="7">
        <v>0</v>
      </c>
      <c r="Z70" s="7">
        <v>0</v>
      </c>
      <c r="AA70" s="7">
        <v>0</v>
      </c>
      <c r="AB70" s="7">
        <v>0</v>
      </c>
      <c r="AC70" s="7">
        <v>0</v>
      </c>
      <c r="AD70" s="7">
        <v>1</v>
      </c>
      <c r="AE70" s="7">
        <v>0</v>
      </c>
      <c r="AF70" s="7">
        <v>0</v>
      </c>
      <c r="AG70" s="7">
        <v>0</v>
      </c>
      <c r="AH70" s="7">
        <v>0</v>
      </c>
      <c r="AI70" s="7">
        <v>0</v>
      </c>
      <c r="AJ70" s="7">
        <v>0</v>
      </c>
      <c r="AK70" s="7">
        <v>1</v>
      </c>
      <c r="AL70" s="7">
        <v>0</v>
      </c>
      <c r="AM70" s="7">
        <v>1</v>
      </c>
      <c r="AN70" s="7">
        <v>0</v>
      </c>
      <c r="AO70" s="7">
        <v>0</v>
      </c>
      <c r="AP70" s="7">
        <v>0</v>
      </c>
      <c r="AQ70" s="7">
        <v>0</v>
      </c>
      <c r="AR70" s="7">
        <v>0</v>
      </c>
      <c r="AS70" s="7">
        <v>0</v>
      </c>
      <c r="AT70" s="7">
        <v>0</v>
      </c>
      <c r="AU70" s="7">
        <v>0</v>
      </c>
      <c r="AV70" s="7">
        <v>0</v>
      </c>
      <c r="AW70" s="7">
        <v>0</v>
      </c>
      <c r="AX70" s="7">
        <v>0</v>
      </c>
      <c r="AY70" s="7">
        <v>0</v>
      </c>
      <c r="AZ70" s="7">
        <v>0</v>
      </c>
      <c r="BA70" s="7" t="s">
        <v>108</v>
      </c>
      <c r="BB70" s="7">
        <v>0</v>
      </c>
      <c r="BC70" s="25" t="s">
        <v>136</v>
      </c>
      <c r="BD70" s="25" t="s">
        <v>153</v>
      </c>
      <c r="BE70" s="44">
        <v>42055</v>
      </c>
      <c r="BF70" s="32"/>
      <c r="BG70" s="23">
        <v>0</v>
      </c>
      <c r="BH70" s="23">
        <v>0</v>
      </c>
      <c r="BI70" s="23">
        <v>0</v>
      </c>
      <c r="BJ70" s="23">
        <v>0</v>
      </c>
      <c r="BK70" s="23">
        <v>0</v>
      </c>
      <c r="BL70" s="23">
        <v>0</v>
      </c>
      <c r="BM70" s="23">
        <v>0</v>
      </c>
      <c r="BN70" s="23">
        <v>0</v>
      </c>
      <c r="BO70" s="23">
        <v>0</v>
      </c>
      <c r="BP70" s="23">
        <v>0</v>
      </c>
      <c r="BQ70" s="23">
        <v>0</v>
      </c>
      <c r="BR70" s="23">
        <v>0</v>
      </c>
      <c r="BS70" s="23">
        <v>0</v>
      </c>
      <c r="BT70" s="23">
        <v>0</v>
      </c>
      <c r="BU70" s="23">
        <v>0</v>
      </c>
      <c r="BV70" s="23">
        <v>0</v>
      </c>
      <c r="BW70" s="23">
        <v>0</v>
      </c>
      <c r="BX70" s="23">
        <v>0</v>
      </c>
      <c r="BY70" s="23">
        <v>0</v>
      </c>
      <c r="BZ70" s="23">
        <v>0</v>
      </c>
      <c r="CA70" s="23">
        <v>0</v>
      </c>
      <c r="CB70" s="23">
        <v>0</v>
      </c>
      <c r="CC70" s="23">
        <v>0</v>
      </c>
      <c r="CD70" s="23">
        <v>0</v>
      </c>
      <c r="CE70" s="23">
        <v>0</v>
      </c>
      <c r="CF70" s="23">
        <v>0</v>
      </c>
      <c r="CG70" s="23">
        <v>0</v>
      </c>
      <c r="CH70" s="23">
        <v>0</v>
      </c>
      <c r="CI70" s="23">
        <v>0</v>
      </c>
      <c r="CJ70" s="23">
        <v>0</v>
      </c>
      <c r="CK70" s="23">
        <v>0</v>
      </c>
      <c r="CL70" s="23">
        <v>0</v>
      </c>
      <c r="CM70" s="23">
        <v>0</v>
      </c>
      <c r="CN70" s="23">
        <v>0</v>
      </c>
      <c r="CO70" s="23">
        <v>0</v>
      </c>
      <c r="CP70" s="23">
        <v>0</v>
      </c>
      <c r="CQ70" s="23">
        <v>0</v>
      </c>
      <c r="CR70" s="86">
        <v>0</v>
      </c>
    </row>
    <row r="71" spans="1:96" ht="63.75" x14ac:dyDescent="0.2">
      <c r="A71" s="85">
        <v>7</v>
      </c>
      <c r="B71" s="15">
        <f t="shared" si="1"/>
        <v>3</v>
      </c>
      <c r="C71" s="16" t="s">
        <v>160</v>
      </c>
      <c r="D71" s="17" t="s">
        <v>245</v>
      </c>
      <c r="E71" s="25" t="s">
        <v>109</v>
      </c>
      <c r="F71" s="18">
        <v>3</v>
      </c>
      <c r="G71" s="19">
        <v>42137</v>
      </c>
      <c r="H71" s="19">
        <v>51177</v>
      </c>
      <c r="I71" s="28">
        <v>144</v>
      </c>
      <c r="J71" s="29">
        <v>25</v>
      </c>
      <c r="K71" s="29">
        <v>3</v>
      </c>
      <c r="L71" s="20">
        <v>1740427563337</v>
      </c>
      <c r="M71" s="20">
        <v>0</v>
      </c>
      <c r="N71" s="20">
        <v>0</v>
      </c>
      <c r="O71" s="21"/>
      <c r="P71" s="21"/>
      <c r="Q71" s="22" t="s">
        <v>162</v>
      </c>
      <c r="R71" s="23">
        <v>1</v>
      </c>
      <c r="S71" s="23">
        <v>1</v>
      </c>
      <c r="T71" s="23">
        <v>0</v>
      </c>
      <c r="U71" s="7">
        <v>0</v>
      </c>
      <c r="V71" s="7">
        <v>0</v>
      </c>
      <c r="W71" s="7">
        <v>1</v>
      </c>
      <c r="X71" s="7">
        <v>0</v>
      </c>
      <c r="Y71" s="7">
        <v>0</v>
      </c>
      <c r="Z71" s="7">
        <v>0</v>
      </c>
      <c r="AA71" s="7">
        <v>0</v>
      </c>
      <c r="AB71" s="7">
        <v>0</v>
      </c>
      <c r="AC71" s="7">
        <v>1</v>
      </c>
      <c r="AD71" s="7">
        <v>0</v>
      </c>
      <c r="AE71" s="7">
        <v>0</v>
      </c>
      <c r="AF71" s="7">
        <v>0</v>
      </c>
      <c r="AG71" s="7">
        <v>0</v>
      </c>
      <c r="AH71" s="7">
        <v>0</v>
      </c>
      <c r="AI71" s="7">
        <v>0</v>
      </c>
      <c r="AJ71" s="7">
        <v>0</v>
      </c>
      <c r="AK71" s="7">
        <v>0</v>
      </c>
      <c r="AL71" s="7">
        <v>1</v>
      </c>
      <c r="AM71" s="7">
        <v>1</v>
      </c>
      <c r="AN71" s="7">
        <v>0</v>
      </c>
      <c r="AO71" s="7">
        <v>0</v>
      </c>
      <c r="AP71" s="7">
        <v>0</v>
      </c>
      <c r="AQ71" s="7">
        <v>0</v>
      </c>
      <c r="AR71" s="7">
        <v>0</v>
      </c>
      <c r="AS71" s="7">
        <v>0</v>
      </c>
      <c r="AT71" s="7">
        <v>0</v>
      </c>
      <c r="AU71" s="7">
        <v>0</v>
      </c>
      <c r="AV71" s="7">
        <v>0</v>
      </c>
      <c r="AW71" s="7">
        <v>0</v>
      </c>
      <c r="AX71" s="7">
        <v>0</v>
      </c>
      <c r="AY71" s="7">
        <v>0</v>
      </c>
      <c r="AZ71" s="7">
        <v>0</v>
      </c>
      <c r="BA71" s="7" t="s">
        <v>108</v>
      </c>
      <c r="BB71" s="7" t="s">
        <v>135</v>
      </c>
      <c r="BC71" s="25" t="s">
        <v>136</v>
      </c>
      <c r="BD71" s="25" t="s">
        <v>155</v>
      </c>
      <c r="BE71" s="44">
        <v>42137</v>
      </c>
      <c r="BF71" s="32"/>
      <c r="BG71" s="23">
        <v>0</v>
      </c>
      <c r="BH71" s="23">
        <v>0</v>
      </c>
      <c r="BI71" s="23">
        <v>0</v>
      </c>
      <c r="BJ71" s="23">
        <v>0</v>
      </c>
      <c r="BK71" s="23">
        <v>0</v>
      </c>
      <c r="BL71" s="23">
        <v>0</v>
      </c>
      <c r="BM71" s="23">
        <v>0</v>
      </c>
      <c r="BN71" s="23">
        <v>0</v>
      </c>
      <c r="BO71" s="23">
        <v>0</v>
      </c>
      <c r="BP71" s="23">
        <v>0</v>
      </c>
      <c r="BQ71" s="23">
        <v>0</v>
      </c>
      <c r="BR71" s="23">
        <v>0</v>
      </c>
      <c r="BS71" s="23">
        <v>0</v>
      </c>
      <c r="BT71" s="23">
        <v>0</v>
      </c>
      <c r="BU71" s="23">
        <v>0</v>
      </c>
      <c r="BV71" s="23">
        <v>0</v>
      </c>
      <c r="BW71" s="23">
        <v>0</v>
      </c>
      <c r="BX71" s="23">
        <v>0</v>
      </c>
      <c r="BY71" s="23">
        <v>0</v>
      </c>
      <c r="BZ71" s="23">
        <v>0</v>
      </c>
      <c r="CA71" s="23">
        <v>0</v>
      </c>
      <c r="CB71" s="23">
        <v>0</v>
      </c>
      <c r="CC71" s="23">
        <v>0</v>
      </c>
      <c r="CD71" s="23">
        <v>0</v>
      </c>
      <c r="CE71" s="23">
        <v>0</v>
      </c>
      <c r="CF71" s="23">
        <v>0</v>
      </c>
      <c r="CG71" s="23">
        <v>0</v>
      </c>
      <c r="CH71" s="23">
        <v>0</v>
      </c>
      <c r="CI71" s="23">
        <v>0</v>
      </c>
      <c r="CJ71" s="23">
        <v>0</v>
      </c>
      <c r="CK71" s="23">
        <v>0</v>
      </c>
      <c r="CL71" s="23">
        <v>0</v>
      </c>
      <c r="CM71" s="23">
        <v>0</v>
      </c>
      <c r="CN71" s="23">
        <v>0</v>
      </c>
      <c r="CO71" s="23">
        <v>0</v>
      </c>
      <c r="CP71" s="23">
        <v>0</v>
      </c>
      <c r="CQ71" s="23">
        <v>0</v>
      </c>
      <c r="CR71" s="86">
        <v>0</v>
      </c>
    </row>
    <row r="72" spans="1:96" ht="51" x14ac:dyDescent="0.2">
      <c r="A72" s="85">
        <v>7</v>
      </c>
      <c r="B72" s="15">
        <f t="shared" si="1"/>
        <v>4</v>
      </c>
      <c r="C72" s="16" t="s">
        <v>160</v>
      </c>
      <c r="D72" s="17" t="s">
        <v>245</v>
      </c>
      <c r="E72" s="25" t="s">
        <v>109</v>
      </c>
      <c r="F72" s="18">
        <v>4</v>
      </c>
      <c r="G72" s="19">
        <v>42138</v>
      </c>
      <c r="H72" s="19">
        <v>51177</v>
      </c>
      <c r="I72" s="28">
        <v>144</v>
      </c>
      <c r="J72" s="29">
        <v>25</v>
      </c>
      <c r="K72" s="29">
        <v>3</v>
      </c>
      <c r="L72" s="20">
        <v>1740427563337</v>
      </c>
      <c r="M72" s="20">
        <v>0</v>
      </c>
      <c r="N72" s="20">
        <v>0</v>
      </c>
      <c r="O72" s="21"/>
      <c r="P72" s="21"/>
      <c r="Q72" s="22" t="s">
        <v>163</v>
      </c>
      <c r="R72" s="23">
        <v>1</v>
      </c>
      <c r="S72" s="23">
        <v>0</v>
      </c>
      <c r="T72" s="23">
        <v>0</v>
      </c>
      <c r="U72" s="7">
        <v>0</v>
      </c>
      <c r="V72" s="7">
        <v>0</v>
      </c>
      <c r="W72" s="7">
        <v>0</v>
      </c>
      <c r="X72" s="7">
        <v>1</v>
      </c>
      <c r="Y72" s="7">
        <v>0</v>
      </c>
      <c r="Z72" s="7">
        <v>0</v>
      </c>
      <c r="AA72" s="7">
        <v>0</v>
      </c>
      <c r="AB72" s="7">
        <v>0</v>
      </c>
      <c r="AC72" s="7">
        <v>0</v>
      </c>
      <c r="AD72" s="7">
        <v>1</v>
      </c>
      <c r="AE72" s="7">
        <v>0</v>
      </c>
      <c r="AF72" s="7">
        <v>0</v>
      </c>
      <c r="AG72" s="7">
        <v>0</v>
      </c>
      <c r="AH72" s="7">
        <v>0</v>
      </c>
      <c r="AI72" s="7">
        <v>0</v>
      </c>
      <c r="AJ72" s="7">
        <v>0</v>
      </c>
      <c r="AK72" s="7">
        <v>1</v>
      </c>
      <c r="AL72" s="7">
        <v>0</v>
      </c>
      <c r="AM72" s="7">
        <v>1</v>
      </c>
      <c r="AN72" s="7">
        <v>0</v>
      </c>
      <c r="AO72" s="7">
        <v>0</v>
      </c>
      <c r="AP72" s="7">
        <v>0</v>
      </c>
      <c r="AQ72" s="7">
        <v>0</v>
      </c>
      <c r="AR72" s="7">
        <v>0</v>
      </c>
      <c r="AS72" s="7">
        <v>0</v>
      </c>
      <c r="AT72" s="7">
        <v>0</v>
      </c>
      <c r="AU72" s="7">
        <v>0</v>
      </c>
      <c r="AV72" s="7">
        <v>0</v>
      </c>
      <c r="AW72" s="7">
        <v>0</v>
      </c>
      <c r="AX72" s="7">
        <v>0</v>
      </c>
      <c r="AY72" s="7">
        <v>0</v>
      </c>
      <c r="AZ72" s="7">
        <v>0</v>
      </c>
      <c r="BA72" s="7" t="s">
        <v>108</v>
      </c>
      <c r="BB72" s="7" t="s">
        <v>135</v>
      </c>
      <c r="BC72" s="25" t="s">
        <v>136</v>
      </c>
      <c r="BD72" s="25" t="s">
        <v>156</v>
      </c>
      <c r="BE72" s="44">
        <v>42138</v>
      </c>
      <c r="BF72" s="32"/>
      <c r="BG72" s="23">
        <v>0</v>
      </c>
      <c r="BH72" s="23">
        <v>0</v>
      </c>
      <c r="BI72" s="23">
        <v>0</v>
      </c>
      <c r="BJ72" s="23">
        <v>0</v>
      </c>
      <c r="BK72" s="23">
        <v>0</v>
      </c>
      <c r="BL72" s="23">
        <v>0</v>
      </c>
      <c r="BM72" s="23">
        <v>0</v>
      </c>
      <c r="BN72" s="23">
        <v>0</v>
      </c>
      <c r="BO72" s="23">
        <v>0</v>
      </c>
      <c r="BP72" s="23">
        <v>0</v>
      </c>
      <c r="BQ72" s="23">
        <v>0</v>
      </c>
      <c r="BR72" s="23">
        <v>0</v>
      </c>
      <c r="BS72" s="23">
        <v>0</v>
      </c>
      <c r="BT72" s="23">
        <v>0</v>
      </c>
      <c r="BU72" s="23">
        <v>0</v>
      </c>
      <c r="BV72" s="23">
        <v>0</v>
      </c>
      <c r="BW72" s="23">
        <v>0</v>
      </c>
      <c r="BX72" s="23">
        <v>0</v>
      </c>
      <c r="BY72" s="23">
        <v>0</v>
      </c>
      <c r="BZ72" s="23">
        <v>0</v>
      </c>
      <c r="CA72" s="23">
        <v>0</v>
      </c>
      <c r="CB72" s="23">
        <v>0</v>
      </c>
      <c r="CC72" s="23">
        <v>0</v>
      </c>
      <c r="CD72" s="23">
        <v>0</v>
      </c>
      <c r="CE72" s="23">
        <v>0</v>
      </c>
      <c r="CF72" s="23">
        <v>0</v>
      </c>
      <c r="CG72" s="23">
        <v>0</v>
      </c>
      <c r="CH72" s="23">
        <v>0</v>
      </c>
      <c r="CI72" s="23">
        <v>0</v>
      </c>
      <c r="CJ72" s="23">
        <v>0</v>
      </c>
      <c r="CK72" s="23">
        <v>0</v>
      </c>
      <c r="CL72" s="23">
        <v>0</v>
      </c>
      <c r="CM72" s="23">
        <v>0</v>
      </c>
      <c r="CN72" s="23">
        <v>0</v>
      </c>
      <c r="CO72" s="23">
        <v>0</v>
      </c>
      <c r="CP72" s="23">
        <v>0</v>
      </c>
      <c r="CQ72" s="23">
        <v>0</v>
      </c>
      <c r="CR72" s="86">
        <v>0</v>
      </c>
    </row>
    <row r="73" spans="1:96" ht="51" x14ac:dyDescent="0.2">
      <c r="A73" s="85">
        <v>7</v>
      </c>
      <c r="B73" s="15">
        <f t="shared" si="1"/>
        <v>5</v>
      </c>
      <c r="C73" s="16" t="s">
        <v>160</v>
      </c>
      <c r="D73" s="17" t="s">
        <v>245</v>
      </c>
      <c r="E73" s="25" t="s">
        <v>109</v>
      </c>
      <c r="F73" s="18">
        <v>5</v>
      </c>
      <c r="G73" s="19">
        <v>42216</v>
      </c>
      <c r="H73" s="19">
        <v>51177</v>
      </c>
      <c r="I73" s="28">
        <v>144</v>
      </c>
      <c r="J73" s="29">
        <v>25</v>
      </c>
      <c r="K73" s="29">
        <v>3</v>
      </c>
      <c r="L73" s="20">
        <v>1740427563337</v>
      </c>
      <c r="M73" s="20">
        <v>0</v>
      </c>
      <c r="N73" s="20">
        <v>0</v>
      </c>
      <c r="O73" s="21"/>
      <c r="P73" s="21"/>
      <c r="Q73" s="22" t="s">
        <v>164</v>
      </c>
      <c r="R73" s="23">
        <v>1</v>
      </c>
      <c r="S73" s="23">
        <v>0</v>
      </c>
      <c r="T73" s="23">
        <v>0</v>
      </c>
      <c r="U73" s="7">
        <v>0</v>
      </c>
      <c r="V73" s="7">
        <v>0</v>
      </c>
      <c r="W73" s="7">
        <v>0</v>
      </c>
      <c r="X73" s="7">
        <v>0</v>
      </c>
      <c r="Y73" s="7">
        <v>0</v>
      </c>
      <c r="Z73" s="7">
        <v>0</v>
      </c>
      <c r="AA73" s="7">
        <v>0</v>
      </c>
      <c r="AB73" s="7">
        <v>0</v>
      </c>
      <c r="AC73" s="7">
        <v>0</v>
      </c>
      <c r="AD73" s="7">
        <v>1</v>
      </c>
      <c r="AE73" s="7">
        <v>0</v>
      </c>
      <c r="AF73" s="7">
        <v>0</v>
      </c>
      <c r="AG73" s="7">
        <v>0</v>
      </c>
      <c r="AH73" s="7">
        <v>0</v>
      </c>
      <c r="AI73" s="7">
        <v>0</v>
      </c>
      <c r="AJ73" s="7">
        <v>0</v>
      </c>
      <c r="AK73" s="7">
        <v>1</v>
      </c>
      <c r="AL73" s="7">
        <v>0</v>
      </c>
      <c r="AM73" s="7">
        <v>0</v>
      </c>
      <c r="AN73" s="7">
        <v>0</v>
      </c>
      <c r="AO73" s="7">
        <v>0</v>
      </c>
      <c r="AP73" s="7">
        <v>0</v>
      </c>
      <c r="AQ73" s="7">
        <v>0</v>
      </c>
      <c r="AR73" s="7">
        <v>0</v>
      </c>
      <c r="AS73" s="7">
        <v>0</v>
      </c>
      <c r="AT73" s="7">
        <v>0</v>
      </c>
      <c r="AU73" s="7">
        <v>0</v>
      </c>
      <c r="AV73" s="7">
        <v>0</v>
      </c>
      <c r="AW73" s="7">
        <v>0</v>
      </c>
      <c r="AX73" s="7">
        <v>0</v>
      </c>
      <c r="AY73" s="7">
        <v>0</v>
      </c>
      <c r="AZ73" s="7">
        <v>0</v>
      </c>
      <c r="BA73" s="7" t="s">
        <v>108</v>
      </c>
      <c r="BB73" s="7" t="s">
        <v>135</v>
      </c>
      <c r="BC73" s="25" t="s">
        <v>136</v>
      </c>
      <c r="BD73" s="25" t="s">
        <v>158</v>
      </c>
      <c r="BE73" s="44">
        <v>42216</v>
      </c>
      <c r="BF73" s="32"/>
      <c r="BG73" s="23">
        <v>0</v>
      </c>
      <c r="BH73" s="23">
        <v>0</v>
      </c>
      <c r="BI73" s="23">
        <v>0</v>
      </c>
      <c r="BJ73" s="23">
        <v>0</v>
      </c>
      <c r="BK73" s="23">
        <v>0</v>
      </c>
      <c r="BL73" s="23">
        <v>0</v>
      </c>
      <c r="BM73" s="23">
        <v>0</v>
      </c>
      <c r="BN73" s="23">
        <v>0</v>
      </c>
      <c r="BO73" s="23">
        <v>0</v>
      </c>
      <c r="BP73" s="23">
        <v>0</v>
      </c>
      <c r="BQ73" s="23">
        <v>0</v>
      </c>
      <c r="BR73" s="23">
        <v>0</v>
      </c>
      <c r="BS73" s="23">
        <v>0</v>
      </c>
      <c r="BT73" s="23">
        <v>0</v>
      </c>
      <c r="BU73" s="23">
        <v>0</v>
      </c>
      <c r="BV73" s="23">
        <v>0</v>
      </c>
      <c r="BW73" s="23">
        <v>0</v>
      </c>
      <c r="BX73" s="23">
        <v>0</v>
      </c>
      <c r="BY73" s="23">
        <v>0</v>
      </c>
      <c r="BZ73" s="23">
        <v>0</v>
      </c>
      <c r="CA73" s="23">
        <v>0</v>
      </c>
      <c r="CB73" s="23">
        <v>0</v>
      </c>
      <c r="CC73" s="23">
        <v>0</v>
      </c>
      <c r="CD73" s="23">
        <v>0</v>
      </c>
      <c r="CE73" s="23">
        <v>0</v>
      </c>
      <c r="CF73" s="23">
        <v>0</v>
      </c>
      <c r="CG73" s="23">
        <v>0</v>
      </c>
      <c r="CH73" s="23">
        <v>0</v>
      </c>
      <c r="CI73" s="23">
        <v>0</v>
      </c>
      <c r="CJ73" s="23">
        <v>0</v>
      </c>
      <c r="CK73" s="23">
        <v>0</v>
      </c>
      <c r="CL73" s="23">
        <v>0</v>
      </c>
      <c r="CM73" s="23">
        <v>0</v>
      </c>
      <c r="CN73" s="23">
        <v>0</v>
      </c>
      <c r="CO73" s="23">
        <v>0</v>
      </c>
      <c r="CP73" s="23">
        <v>0</v>
      </c>
      <c r="CQ73" s="23">
        <v>0</v>
      </c>
      <c r="CR73" s="86">
        <v>0</v>
      </c>
    </row>
    <row r="74" spans="1:96" ht="51" x14ac:dyDescent="0.2">
      <c r="A74" s="85">
        <v>7</v>
      </c>
      <c r="B74" s="15">
        <f t="shared" si="1"/>
        <v>6</v>
      </c>
      <c r="C74" s="16" t="s">
        <v>160</v>
      </c>
      <c r="D74" s="17" t="s">
        <v>245</v>
      </c>
      <c r="E74" s="25" t="s">
        <v>109</v>
      </c>
      <c r="F74" s="18">
        <v>6</v>
      </c>
      <c r="G74" s="19">
        <v>42221</v>
      </c>
      <c r="H74" s="19">
        <v>51177</v>
      </c>
      <c r="I74" s="28">
        <v>144</v>
      </c>
      <c r="J74" s="29">
        <v>25</v>
      </c>
      <c r="K74" s="29">
        <v>3</v>
      </c>
      <c r="L74" s="20">
        <v>1740427563337</v>
      </c>
      <c r="M74" s="20">
        <v>0</v>
      </c>
      <c r="N74" s="20">
        <v>0</v>
      </c>
      <c r="O74" s="21"/>
      <c r="P74" s="21"/>
      <c r="Q74" s="22" t="s">
        <v>165</v>
      </c>
      <c r="R74" s="23">
        <v>0</v>
      </c>
      <c r="S74" s="23">
        <v>1</v>
      </c>
      <c r="T74" s="23">
        <v>0</v>
      </c>
      <c r="U74" s="7">
        <v>0</v>
      </c>
      <c r="V74" s="7">
        <v>0</v>
      </c>
      <c r="W74" s="7">
        <v>0</v>
      </c>
      <c r="X74" s="7">
        <v>1</v>
      </c>
      <c r="Y74" s="7">
        <v>0</v>
      </c>
      <c r="Z74" s="7">
        <v>0</v>
      </c>
      <c r="AA74" s="7">
        <v>0</v>
      </c>
      <c r="AB74" s="7">
        <v>0</v>
      </c>
      <c r="AC74" s="7">
        <v>1</v>
      </c>
      <c r="AD74" s="7">
        <v>0</v>
      </c>
      <c r="AE74" s="7">
        <v>0</v>
      </c>
      <c r="AF74" s="7">
        <v>0</v>
      </c>
      <c r="AG74" s="7">
        <v>0</v>
      </c>
      <c r="AH74" s="7">
        <v>0</v>
      </c>
      <c r="AI74" s="7">
        <v>0</v>
      </c>
      <c r="AJ74" s="7">
        <v>0</v>
      </c>
      <c r="AK74" s="7">
        <v>1</v>
      </c>
      <c r="AL74" s="7">
        <v>0</v>
      </c>
      <c r="AM74" s="7">
        <v>0</v>
      </c>
      <c r="AN74" s="7">
        <v>1</v>
      </c>
      <c r="AO74" s="7">
        <v>0</v>
      </c>
      <c r="AP74" s="7">
        <v>0</v>
      </c>
      <c r="AQ74" s="7">
        <v>0</v>
      </c>
      <c r="AR74" s="7">
        <v>0</v>
      </c>
      <c r="AS74" s="7">
        <v>0</v>
      </c>
      <c r="AT74" s="7">
        <v>0</v>
      </c>
      <c r="AU74" s="7">
        <v>0</v>
      </c>
      <c r="AV74" s="7">
        <v>0</v>
      </c>
      <c r="AW74" s="7">
        <v>0</v>
      </c>
      <c r="AX74" s="7">
        <v>0</v>
      </c>
      <c r="AY74" s="7">
        <v>0</v>
      </c>
      <c r="AZ74" s="7">
        <v>0</v>
      </c>
      <c r="BA74" s="7" t="s">
        <v>108</v>
      </c>
      <c r="BB74" s="7" t="s">
        <v>135</v>
      </c>
      <c r="BC74" s="25" t="s">
        <v>136</v>
      </c>
      <c r="BD74" s="25" t="s">
        <v>159</v>
      </c>
      <c r="BE74" s="44">
        <v>42221</v>
      </c>
      <c r="BF74" s="32"/>
      <c r="BG74" s="23">
        <v>0</v>
      </c>
      <c r="BH74" s="23">
        <v>0</v>
      </c>
      <c r="BI74" s="23">
        <v>0</v>
      </c>
      <c r="BJ74" s="23">
        <v>0</v>
      </c>
      <c r="BK74" s="23">
        <v>0</v>
      </c>
      <c r="BL74" s="23">
        <v>0</v>
      </c>
      <c r="BM74" s="23">
        <v>0</v>
      </c>
      <c r="BN74" s="23">
        <v>0</v>
      </c>
      <c r="BO74" s="23">
        <v>0</v>
      </c>
      <c r="BP74" s="23">
        <v>0</v>
      </c>
      <c r="BQ74" s="23">
        <v>0</v>
      </c>
      <c r="BR74" s="23">
        <v>0</v>
      </c>
      <c r="BS74" s="23">
        <v>0</v>
      </c>
      <c r="BT74" s="23">
        <v>0</v>
      </c>
      <c r="BU74" s="23">
        <v>0</v>
      </c>
      <c r="BV74" s="23">
        <v>0</v>
      </c>
      <c r="BW74" s="23">
        <v>0</v>
      </c>
      <c r="BX74" s="23">
        <v>0</v>
      </c>
      <c r="BY74" s="23">
        <v>0</v>
      </c>
      <c r="BZ74" s="23">
        <v>0</v>
      </c>
      <c r="CA74" s="23">
        <v>0</v>
      </c>
      <c r="CB74" s="23">
        <v>0</v>
      </c>
      <c r="CC74" s="23">
        <v>0</v>
      </c>
      <c r="CD74" s="23">
        <v>0</v>
      </c>
      <c r="CE74" s="23">
        <v>0</v>
      </c>
      <c r="CF74" s="23">
        <v>0</v>
      </c>
      <c r="CG74" s="23">
        <v>0</v>
      </c>
      <c r="CH74" s="23">
        <v>0</v>
      </c>
      <c r="CI74" s="23">
        <v>0</v>
      </c>
      <c r="CJ74" s="23">
        <v>0</v>
      </c>
      <c r="CK74" s="23">
        <v>0</v>
      </c>
      <c r="CL74" s="23">
        <v>0</v>
      </c>
      <c r="CM74" s="23">
        <v>0</v>
      </c>
      <c r="CN74" s="23">
        <v>0</v>
      </c>
      <c r="CO74" s="23">
        <v>0</v>
      </c>
      <c r="CP74" s="23">
        <v>0</v>
      </c>
      <c r="CQ74" s="23">
        <v>0</v>
      </c>
      <c r="CR74" s="86">
        <v>0</v>
      </c>
    </row>
    <row r="75" spans="1:96" ht="51" x14ac:dyDescent="0.2">
      <c r="A75" s="85">
        <v>7</v>
      </c>
      <c r="B75" s="15">
        <f t="shared" si="1"/>
        <v>7</v>
      </c>
      <c r="C75" s="16" t="s">
        <v>160</v>
      </c>
      <c r="D75" s="17" t="s">
        <v>245</v>
      </c>
      <c r="E75" s="25" t="s">
        <v>109</v>
      </c>
      <c r="F75" s="18">
        <v>7</v>
      </c>
      <c r="G75" s="19">
        <v>42590</v>
      </c>
      <c r="H75" s="19">
        <v>51177</v>
      </c>
      <c r="I75" s="28">
        <v>144</v>
      </c>
      <c r="J75" s="29">
        <v>25</v>
      </c>
      <c r="K75" s="29">
        <v>3</v>
      </c>
      <c r="L75" s="20">
        <v>1740427563337</v>
      </c>
      <c r="M75" s="20">
        <v>0</v>
      </c>
      <c r="N75" s="20">
        <v>0</v>
      </c>
      <c r="O75" s="21"/>
      <c r="P75" s="21"/>
      <c r="Q75" s="22" t="s">
        <v>166</v>
      </c>
      <c r="R75" s="23">
        <v>0</v>
      </c>
      <c r="S75" s="23">
        <v>1</v>
      </c>
      <c r="T75" s="23">
        <v>0</v>
      </c>
      <c r="U75" s="7">
        <v>0</v>
      </c>
      <c r="V75" s="7">
        <v>0</v>
      </c>
      <c r="W75" s="7">
        <v>0</v>
      </c>
      <c r="X75" s="7">
        <v>0</v>
      </c>
      <c r="Y75" s="7">
        <v>0</v>
      </c>
      <c r="Z75" s="7">
        <v>0</v>
      </c>
      <c r="AA75" s="7">
        <v>0</v>
      </c>
      <c r="AB75" s="7">
        <v>0</v>
      </c>
      <c r="AC75" s="7">
        <v>0</v>
      </c>
      <c r="AD75" s="7">
        <v>0</v>
      </c>
      <c r="AE75" s="7">
        <v>0</v>
      </c>
      <c r="AF75" s="7">
        <v>0</v>
      </c>
      <c r="AG75" s="7">
        <v>0</v>
      </c>
      <c r="AH75" s="7">
        <v>1</v>
      </c>
      <c r="AI75" s="7">
        <v>0</v>
      </c>
      <c r="AJ75" s="7">
        <v>0</v>
      </c>
      <c r="AK75" s="7">
        <v>0</v>
      </c>
      <c r="AL75" s="7">
        <v>1</v>
      </c>
      <c r="AM75" s="7">
        <v>0</v>
      </c>
      <c r="AN75" s="7">
        <v>0</v>
      </c>
      <c r="AO75" s="7">
        <v>0</v>
      </c>
      <c r="AP75" s="7">
        <v>0</v>
      </c>
      <c r="AQ75" s="7">
        <v>0</v>
      </c>
      <c r="AR75" s="7">
        <v>0</v>
      </c>
      <c r="AS75" s="7">
        <v>0</v>
      </c>
      <c r="AT75" s="7">
        <v>0</v>
      </c>
      <c r="AU75" s="7">
        <v>0</v>
      </c>
      <c r="AV75" s="7">
        <v>0</v>
      </c>
      <c r="AW75" s="7">
        <v>0</v>
      </c>
      <c r="AX75" s="7">
        <v>0</v>
      </c>
      <c r="AY75" s="7">
        <v>0</v>
      </c>
      <c r="AZ75" s="7">
        <v>0</v>
      </c>
      <c r="BA75" s="7" t="s">
        <v>108</v>
      </c>
      <c r="BB75" s="7" t="s">
        <v>115</v>
      </c>
      <c r="BC75" s="25" t="s">
        <v>136</v>
      </c>
      <c r="BD75" s="25" t="s">
        <v>167</v>
      </c>
      <c r="BE75" s="44">
        <v>42590</v>
      </c>
      <c r="BF75" s="32"/>
      <c r="BG75" s="23">
        <v>0</v>
      </c>
      <c r="BH75" s="23">
        <v>0</v>
      </c>
      <c r="BI75" s="23">
        <v>0</v>
      </c>
      <c r="BJ75" s="23">
        <v>0</v>
      </c>
      <c r="BK75" s="23">
        <v>0</v>
      </c>
      <c r="BL75" s="23">
        <v>0</v>
      </c>
      <c r="BM75" s="23">
        <v>0</v>
      </c>
      <c r="BN75" s="23">
        <v>0</v>
      </c>
      <c r="BO75" s="23">
        <v>0</v>
      </c>
      <c r="BP75" s="23">
        <v>0</v>
      </c>
      <c r="BQ75" s="23">
        <v>0</v>
      </c>
      <c r="BR75" s="23">
        <v>0</v>
      </c>
      <c r="BS75" s="23">
        <v>0</v>
      </c>
      <c r="BT75" s="23">
        <v>0</v>
      </c>
      <c r="BU75" s="23">
        <v>0</v>
      </c>
      <c r="BV75" s="23">
        <v>0</v>
      </c>
      <c r="BW75" s="23">
        <v>0</v>
      </c>
      <c r="BX75" s="23">
        <v>0</v>
      </c>
      <c r="BY75" s="23">
        <v>0</v>
      </c>
      <c r="BZ75" s="23">
        <v>0</v>
      </c>
      <c r="CA75" s="23">
        <v>0</v>
      </c>
      <c r="CB75" s="23">
        <v>0</v>
      </c>
      <c r="CC75" s="23">
        <v>0</v>
      </c>
      <c r="CD75" s="23">
        <v>0</v>
      </c>
      <c r="CE75" s="23">
        <v>0</v>
      </c>
      <c r="CF75" s="23">
        <v>0</v>
      </c>
      <c r="CG75" s="23">
        <v>0</v>
      </c>
      <c r="CH75" s="23">
        <v>0</v>
      </c>
      <c r="CI75" s="23">
        <v>0</v>
      </c>
      <c r="CJ75" s="23">
        <v>0</v>
      </c>
      <c r="CK75" s="23">
        <v>0</v>
      </c>
      <c r="CL75" s="23">
        <v>0</v>
      </c>
      <c r="CM75" s="23">
        <v>0</v>
      </c>
      <c r="CN75" s="23">
        <v>0</v>
      </c>
      <c r="CO75" s="23">
        <v>0</v>
      </c>
      <c r="CP75" s="23">
        <v>0</v>
      </c>
      <c r="CQ75" s="23">
        <v>0</v>
      </c>
      <c r="CR75" s="86">
        <v>0</v>
      </c>
    </row>
    <row r="76" spans="1:96" ht="102" x14ac:dyDescent="0.2">
      <c r="A76" s="85">
        <v>7</v>
      </c>
      <c r="B76" s="15">
        <f t="shared" si="1"/>
        <v>8</v>
      </c>
      <c r="C76" s="16" t="s">
        <v>160</v>
      </c>
      <c r="D76" s="17" t="s">
        <v>245</v>
      </c>
      <c r="E76" s="25" t="s">
        <v>109</v>
      </c>
      <c r="F76" s="18">
        <v>8</v>
      </c>
      <c r="G76" s="19">
        <v>43965</v>
      </c>
      <c r="H76" s="19">
        <v>51177</v>
      </c>
      <c r="I76" s="28">
        <v>144</v>
      </c>
      <c r="J76" s="29">
        <v>25</v>
      </c>
      <c r="K76" s="29">
        <v>3</v>
      </c>
      <c r="L76" s="20">
        <v>1740427563337</v>
      </c>
      <c r="M76" s="20">
        <v>0</v>
      </c>
      <c r="N76" s="20">
        <v>0</v>
      </c>
      <c r="O76" s="21"/>
      <c r="P76" s="21">
        <v>358</v>
      </c>
      <c r="Q76" s="22" t="s">
        <v>261</v>
      </c>
      <c r="R76" s="23">
        <v>1</v>
      </c>
      <c r="S76" s="23">
        <v>0</v>
      </c>
      <c r="T76" s="23">
        <v>1</v>
      </c>
      <c r="U76" s="7">
        <v>0</v>
      </c>
      <c r="V76" s="7">
        <v>0</v>
      </c>
      <c r="W76" s="7">
        <v>0</v>
      </c>
      <c r="X76" s="7">
        <v>1</v>
      </c>
      <c r="Y76" s="7">
        <v>0</v>
      </c>
      <c r="Z76" s="7">
        <v>0</v>
      </c>
      <c r="AA76" s="33">
        <v>1</v>
      </c>
      <c r="AB76" s="7">
        <v>0</v>
      </c>
      <c r="AC76" s="7">
        <v>0</v>
      </c>
      <c r="AD76" s="7">
        <v>0</v>
      </c>
      <c r="AE76" s="7">
        <v>1</v>
      </c>
      <c r="AF76" s="7">
        <v>0</v>
      </c>
      <c r="AG76" s="7">
        <v>0</v>
      </c>
      <c r="AH76" s="7">
        <v>1</v>
      </c>
      <c r="AI76" s="7">
        <v>0</v>
      </c>
      <c r="AJ76" s="7">
        <v>0</v>
      </c>
      <c r="AK76" s="7">
        <v>1</v>
      </c>
      <c r="AL76" s="7">
        <v>0</v>
      </c>
      <c r="AM76" s="7">
        <v>0</v>
      </c>
      <c r="AN76" s="7">
        <v>0</v>
      </c>
      <c r="AO76" s="7">
        <v>0</v>
      </c>
      <c r="AP76" s="7">
        <v>0</v>
      </c>
      <c r="AQ76" s="7">
        <v>0</v>
      </c>
      <c r="AR76" s="7">
        <v>0</v>
      </c>
      <c r="AS76" s="7">
        <v>0</v>
      </c>
      <c r="AT76" s="7">
        <v>1</v>
      </c>
      <c r="AU76" s="7">
        <v>0</v>
      </c>
      <c r="AV76" s="23">
        <v>0</v>
      </c>
      <c r="AW76" s="23">
        <v>0</v>
      </c>
      <c r="AX76" s="23">
        <v>0</v>
      </c>
      <c r="AY76" s="23">
        <v>0</v>
      </c>
      <c r="AZ76" s="7">
        <v>0</v>
      </c>
      <c r="BA76" s="7" t="s">
        <v>108</v>
      </c>
      <c r="BB76" s="7" t="s">
        <v>115</v>
      </c>
      <c r="BC76" s="25" t="s">
        <v>140</v>
      </c>
      <c r="BD76" s="25" t="s">
        <v>168</v>
      </c>
      <c r="BE76" s="44">
        <v>43965</v>
      </c>
      <c r="BF76" s="32"/>
      <c r="BG76" s="23">
        <v>1</v>
      </c>
      <c r="BH76" s="23">
        <v>0</v>
      </c>
      <c r="BI76" s="23">
        <v>0</v>
      </c>
      <c r="BJ76" s="23">
        <v>0</v>
      </c>
      <c r="BK76" s="23">
        <v>0</v>
      </c>
      <c r="BL76" s="23">
        <v>0</v>
      </c>
      <c r="BM76" s="23">
        <v>0</v>
      </c>
      <c r="BN76" s="23">
        <v>0</v>
      </c>
      <c r="BO76" s="23">
        <v>0</v>
      </c>
      <c r="BP76" s="23">
        <v>0</v>
      </c>
      <c r="BQ76" s="23">
        <v>0</v>
      </c>
      <c r="BR76" s="23">
        <v>0</v>
      </c>
      <c r="BS76" s="23">
        <v>0</v>
      </c>
      <c r="BT76" s="23">
        <v>0</v>
      </c>
      <c r="BU76" s="23">
        <v>0</v>
      </c>
      <c r="BV76" s="23">
        <v>0</v>
      </c>
      <c r="BW76" s="23">
        <v>0</v>
      </c>
      <c r="BX76" s="23">
        <v>0</v>
      </c>
      <c r="BY76" s="23">
        <v>0</v>
      </c>
      <c r="BZ76" s="23">
        <v>0</v>
      </c>
      <c r="CA76" s="23">
        <v>0</v>
      </c>
      <c r="CB76" s="23">
        <v>0</v>
      </c>
      <c r="CC76" s="23">
        <v>0</v>
      </c>
      <c r="CD76" s="23">
        <v>0</v>
      </c>
      <c r="CE76" s="23">
        <v>0</v>
      </c>
      <c r="CF76" s="23">
        <v>0</v>
      </c>
      <c r="CG76" s="23">
        <v>0</v>
      </c>
      <c r="CH76" s="23">
        <v>0</v>
      </c>
      <c r="CI76" s="23">
        <v>0</v>
      </c>
      <c r="CJ76" s="23">
        <v>0</v>
      </c>
      <c r="CK76" s="23">
        <v>0</v>
      </c>
      <c r="CL76" s="23">
        <v>0</v>
      </c>
      <c r="CM76" s="23">
        <v>0</v>
      </c>
      <c r="CN76" s="23">
        <v>0</v>
      </c>
      <c r="CO76" s="23">
        <v>0</v>
      </c>
      <c r="CP76" s="23">
        <v>0</v>
      </c>
      <c r="CQ76" s="23">
        <v>0</v>
      </c>
      <c r="CR76" s="86">
        <v>0</v>
      </c>
    </row>
    <row r="77" spans="1:96" ht="51" x14ac:dyDescent="0.2">
      <c r="A77" s="85">
        <v>7</v>
      </c>
      <c r="B77" s="15">
        <f t="shared" si="1"/>
        <v>9</v>
      </c>
      <c r="C77" s="16" t="s">
        <v>160</v>
      </c>
      <c r="D77" s="17" t="s">
        <v>245</v>
      </c>
      <c r="E77" s="25" t="s">
        <v>127</v>
      </c>
      <c r="F77" s="18">
        <v>19</v>
      </c>
      <c r="G77" s="19">
        <v>44109</v>
      </c>
      <c r="H77" s="19">
        <v>51177</v>
      </c>
      <c r="I77" s="28">
        <v>144</v>
      </c>
      <c r="J77" s="29">
        <v>25</v>
      </c>
      <c r="K77" s="29">
        <v>3</v>
      </c>
      <c r="L77" s="20">
        <v>1740427563337</v>
      </c>
      <c r="M77" s="20">
        <v>0</v>
      </c>
      <c r="N77" s="20">
        <v>0</v>
      </c>
      <c r="O77" s="21"/>
      <c r="P77" s="21"/>
      <c r="Q77" s="22" t="s">
        <v>128</v>
      </c>
      <c r="R77" s="23">
        <v>0</v>
      </c>
      <c r="S77" s="23">
        <v>0</v>
      </c>
      <c r="T77" s="23">
        <v>0</v>
      </c>
      <c r="U77" s="7">
        <v>1</v>
      </c>
      <c r="V77" s="7">
        <v>1</v>
      </c>
      <c r="W77" s="7">
        <v>0</v>
      </c>
      <c r="X77" s="7">
        <v>1</v>
      </c>
      <c r="Y77" s="7">
        <v>0</v>
      </c>
      <c r="Z77" s="7">
        <v>0</v>
      </c>
      <c r="AA77" s="7">
        <v>0</v>
      </c>
      <c r="AB77" s="7">
        <v>0</v>
      </c>
      <c r="AC77" s="7">
        <v>0</v>
      </c>
      <c r="AD77" s="7">
        <v>1</v>
      </c>
      <c r="AE77" s="7">
        <v>0</v>
      </c>
      <c r="AF77" s="7">
        <v>0</v>
      </c>
      <c r="AG77" s="7">
        <v>0</v>
      </c>
      <c r="AH77" s="7">
        <v>0</v>
      </c>
      <c r="AI77" s="7">
        <v>0</v>
      </c>
      <c r="AJ77" s="7">
        <v>0</v>
      </c>
      <c r="AK77" s="7">
        <v>0</v>
      </c>
      <c r="AL77" s="7">
        <v>1</v>
      </c>
      <c r="AM77" s="7">
        <v>0</v>
      </c>
      <c r="AN77" s="7">
        <v>0</v>
      </c>
      <c r="AO77" s="7">
        <v>0</v>
      </c>
      <c r="AP77" s="7">
        <v>0</v>
      </c>
      <c r="AQ77" s="7">
        <v>0</v>
      </c>
      <c r="AR77" s="7">
        <v>1</v>
      </c>
      <c r="AS77" s="7">
        <v>1</v>
      </c>
      <c r="AT77" s="7">
        <v>0</v>
      </c>
      <c r="AU77" s="7">
        <v>0</v>
      </c>
      <c r="AV77" s="7">
        <v>0</v>
      </c>
      <c r="AW77" s="7">
        <v>0</v>
      </c>
      <c r="AX77" s="7">
        <v>0</v>
      </c>
      <c r="AY77" s="7">
        <v>0</v>
      </c>
      <c r="AZ77" s="7">
        <v>0</v>
      </c>
      <c r="BA77" s="7" t="s">
        <v>108</v>
      </c>
      <c r="BB77" s="7" t="s">
        <v>115</v>
      </c>
      <c r="BC77" s="25" t="s">
        <v>140</v>
      </c>
      <c r="BD77" s="25" t="s">
        <v>157</v>
      </c>
      <c r="BE77" s="44">
        <v>44109</v>
      </c>
      <c r="BF77" s="32"/>
      <c r="BG77" s="23">
        <v>0</v>
      </c>
      <c r="BH77" s="23">
        <v>0</v>
      </c>
      <c r="BI77" s="23">
        <v>0</v>
      </c>
      <c r="BJ77" s="23">
        <v>0</v>
      </c>
      <c r="BK77" s="23">
        <v>0</v>
      </c>
      <c r="BL77" s="23">
        <v>0</v>
      </c>
      <c r="BM77" s="23">
        <v>0</v>
      </c>
      <c r="BN77" s="23">
        <v>0</v>
      </c>
      <c r="BO77" s="23">
        <v>0</v>
      </c>
      <c r="BP77" s="23">
        <v>0</v>
      </c>
      <c r="BQ77" s="23">
        <v>0</v>
      </c>
      <c r="BR77" s="23">
        <v>0</v>
      </c>
      <c r="BS77" s="23">
        <v>0</v>
      </c>
      <c r="BT77" s="23">
        <v>0</v>
      </c>
      <c r="BU77" s="23">
        <v>0</v>
      </c>
      <c r="BV77" s="23">
        <v>0</v>
      </c>
      <c r="BW77" s="23">
        <v>0</v>
      </c>
      <c r="BX77" s="23">
        <v>0</v>
      </c>
      <c r="BY77" s="23">
        <v>0</v>
      </c>
      <c r="BZ77" s="23">
        <v>0</v>
      </c>
      <c r="CA77" s="23">
        <v>0</v>
      </c>
      <c r="CB77" s="23">
        <v>0</v>
      </c>
      <c r="CC77" s="23">
        <v>0</v>
      </c>
      <c r="CD77" s="23">
        <v>0</v>
      </c>
      <c r="CE77" s="23">
        <v>0</v>
      </c>
      <c r="CF77" s="23">
        <v>0</v>
      </c>
      <c r="CG77" s="23">
        <v>0</v>
      </c>
      <c r="CH77" s="23">
        <v>0</v>
      </c>
      <c r="CI77" s="23">
        <v>0</v>
      </c>
      <c r="CJ77" s="23">
        <v>0</v>
      </c>
      <c r="CK77" s="23">
        <v>0</v>
      </c>
      <c r="CL77" s="23">
        <v>0</v>
      </c>
      <c r="CM77" s="23">
        <v>0</v>
      </c>
      <c r="CN77" s="23">
        <v>0</v>
      </c>
      <c r="CO77" s="23">
        <v>0</v>
      </c>
      <c r="CP77" s="23">
        <v>0</v>
      </c>
      <c r="CQ77" s="23">
        <v>0</v>
      </c>
      <c r="CR77" s="86">
        <v>0</v>
      </c>
    </row>
    <row r="78" spans="1:96" ht="51" x14ac:dyDescent="0.2">
      <c r="A78" s="85">
        <v>7</v>
      </c>
      <c r="B78" s="15">
        <f t="shared" si="1"/>
        <v>10</v>
      </c>
      <c r="C78" s="16" t="s">
        <v>160</v>
      </c>
      <c r="D78" s="17" t="s">
        <v>245</v>
      </c>
      <c r="E78" s="25" t="s">
        <v>109</v>
      </c>
      <c r="F78" s="18">
        <v>9</v>
      </c>
      <c r="G78" s="19">
        <v>44313</v>
      </c>
      <c r="H78" s="19">
        <v>51177</v>
      </c>
      <c r="I78" s="28">
        <v>144</v>
      </c>
      <c r="J78" s="29">
        <v>25</v>
      </c>
      <c r="K78" s="29">
        <v>3</v>
      </c>
      <c r="L78" s="20">
        <v>1740427563337</v>
      </c>
      <c r="M78" s="20">
        <v>0</v>
      </c>
      <c r="N78" s="20">
        <v>0</v>
      </c>
      <c r="O78" s="21"/>
      <c r="P78" s="21"/>
      <c r="Q78" s="22" t="s">
        <v>169</v>
      </c>
      <c r="R78" s="23">
        <v>1</v>
      </c>
      <c r="S78" s="23">
        <v>0</v>
      </c>
      <c r="T78" s="23">
        <v>1</v>
      </c>
      <c r="U78" s="7">
        <v>0</v>
      </c>
      <c r="V78" s="7">
        <v>0</v>
      </c>
      <c r="W78" s="7">
        <v>0</v>
      </c>
      <c r="X78" s="7">
        <v>0</v>
      </c>
      <c r="Y78" s="7">
        <v>0</v>
      </c>
      <c r="Z78" s="7">
        <v>0</v>
      </c>
      <c r="AA78" s="7">
        <v>0</v>
      </c>
      <c r="AB78" s="7">
        <v>0</v>
      </c>
      <c r="AC78" s="7">
        <v>0</v>
      </c>
      <c r="AD78" s="7">
        <v>0</v>
      </c>
      <c r="AE78" s="7">
        <v>1</v>
      </c>
      <c r="AF78" s="7">
        <v>0</v>
      </c>
      <c r="AG78" s="7">
        <v>0</v>
      </c>
      <c r="AH78" s="7">
        <v>0</v>
      </c>
      <c r="AI78" s="7">
        <v>0</v>
      </c>
      <c r="AJ78" s="7">
        <v>0</v>
      </c>
      <c r="AK78" s="7">
        <v>1</v>
      </c>
      <c r="AL78" s="7">
        <v>0</v>
      </c>
      <c r="AM78" s="7">
        <v>0</v>
      </c>
      <c r="AN78" s="7">
        <v>0</v>
      </c>
      <c r="AO78" s="7">
        <v>1</v>
      </c>
      <c r="AP78" s="7">
        <v>0</v>
      </c>
      <c r="AQ78" s="7">
        <v>0</v>
      </c>
      <c r="AR78" s="7">
        <v>0</v>
      </c>
      <c r="AS78" s="7">
        <v>0</v>
      </c>
      <c r="AT78" s="7">
        <v>0</v>
      </c>
      <c r="AU78" s="7">
        <v>0</v>
      </c>
      <c r="AV78" s="7">
        <v>0</v>
      </c>
      <c r="AW78" s="7">
        <v>0</v>
      </c>
      <c r="AX78" s="7">
        <v>0</v>
      </c>
      <c r="AY78" s="7">
        <v>0</v>
      </c>
      <c r="AZ78" s="7">
        <v>0</v>
      </c>
      <c r="BA78" s="7" t="s">
        <v>108</v>
      </c>
      <c r="BB78" s="7" t="s">
        <v>115</v>
      </c>
      <c r="BC78" s="25" t="s">
        <v>140</v>
      </c>
      <c r="BD78" s="25" t="s">
        <v>170</v>
      </c>
      <c r="BE78" s="44">
        <v>44313</v>
      </c>
      <c r="BF78" s="32"/>
      <c r="BG78" s="23">
        <v>0</v>
      </c>
      <c r="BH78" s="23">
        <v>0</v>
      </c>
      <c r="BI78" s="23">
        <v>0</v>
      </c>
      <c r="BJ78" s="23">
        <v>0</v>
      </c>
      <c r="BK78" s="23">
        <v>0</v>
      </c>
      <c r="BL78" s="23">
        <v>0</v>
      </c>
      <c r="BM78" s="23">
        <v>0</v>
      </c>
      <c r="BN78" s="23">
        <v>0</v>
      </c>
      <c r="BO78" s="23">
        <v>0</v>
      </c>
      <c r="BP78" s="23">
        <v>0</v>
      </c>
      <c r="BQ78" s="23">
        <v>0</v>
      </c>
      <c r="BR78" s="23">
        <v>0</v>
      </c>
      <c r="BS78" s="23">
        <v>0</v>
      </c>
      <c r="BT78" s="23">
        <v>0</v>
      </c>
      <c r="BU78" s="23">
        <v>0</v>
      </c>
      <c r="BV78" s="23">
        <v>0</v>
      </c>
      <c r="BW78" s="23">
        <v>0</v>
      </c>
      <c r="BX78" s="23">
        <v>0</v>
      </c>
      <c r="BY78" s="23">
        <v>0</v>
      </c>
      <c r="BZ78" s="23">
        <v>0</v>
      </c>
      <c r="CA78" s="23">
        <v>0</v>
      </c>
      <c r="CB78" s="23">
        <v>0</v>
      </c>
      <c r="CC78" s="23">
        <v>0</v>
      </c>
      <c r="CD78" s="23">
        <v>0</v>
      </c>
      <c r="CE78" s="23">
        <v>0</v>
      </c>
      <c r="CF78" s="23">
        <v>0</v>
      </c>
      <c r="CG78" s="23">
        <v>0</v>
      </c>
      <c r="CH78" s="23">
        <v>0</v>
      </c>
      <c r="CI78" s="23">
        <v>0</v>
      </c>
      <c r="CJ78" s="23">
        <v>0</v>
      </c>
      <c r="CK78" s="23">
        <v>0</v>
      </c>
      <c r="CL78" s="23">
        <v>0</v>
      </c>
      <c r="CM78" s="23">
        <v>0</v>
      </c>
      <c r="CN78" s="23">
        <v>0</v>
      </c>
      <c r="CO78" s="23">
        <v>0</v>
      </c>
      <c r="CP78" s="23">
        <v>0</v>
      </c>
      <c r="CQ78" s="23">
        <v>0</v>
      </c>
      <c r="CR78" s="86">
        <v>0</v>
      </c>
    </row>
    <row r="79" spans="1:96" ht="113.25" customHeight="1" x14ac:dyDescent="0.2">
      <c r="A79" s="85">
        <v>7</v>
      </c>
      <c r="B79" s="15">
        <f t="shared" si="1"/>
        <v>11</v>
      </c>
      <c r="C79" s="16" t="s">
        <v>160</v>
      </c>
      <c r="D79" s="17" t="s">
        <v>245</v>
      </c>
      <c r="E79" s="25" t="s">
        <v>109</v>
      </c>
      <c r="F79" s="18">
        <v>10</v>
      </c>
      <c r="G79" s="19">
        <v>44447</v>
      </c>
      <c r="H79" s="19">
        <v>51177</v>
      </c>
      <c r="I79" s="28">
        <v>144</v>
      </c>
      <c r="J79" s="29">
        <v>25</v>
      </c>
      <c r="K79" s="29">
        <v>3</v>
      </c>
      <c r="L79" s="20">
        <v>1740427563337</v>
      </c>
      <c r="M79" s="20">
        <v>0</v>
      </c>
      <c r="N79" s="20">
        <v>0</v>
      </c>
      <c r="O79" s="21"/>
      <c r="P79" s="21"/>
      <c r="Q79" s="22" t="s">
        <v>262</v>
      </c>
      <c r="R79" s="23">
        <v>1</v>
      </c>
      <c r="S79" s="23">
        <v>1</v>
      </c>
      <c r="T79" s="23">
        <v>0</v>
      </c>
      <c r="U79" s="7">
        <v>0</v>
      </c>
      <c r="V79" s="7">
        <v>0</v>
      </c>
      <c r="W79" s="7">
        <v>0</v>
      </c>
      <c r="X79" s="7">
        <v>1</v>
      </c>
      <c r="Y79" s="7">
        <v>0</v>
      </c>
      <c r="Z79" s="7">
        <v>0</v>
      </c>
      <c r="AA79" s="7">
        <v>1</v>
      </c>
      <c r="AB79" s="7">
        <v>0</v>
      </c>
      <c r="AC79" s="7">
        <v>1</v>
      </c>
      <c r="AD79" s="7">
        <v>1</v>
      </c>
      <c r="AE79" s="7">
        <v>1</v>
      </c>
      <c r="AF79" s="7">
        <v>0</v>
      </c>
      <c r="AG79" s="7">
        <v>0</v>
      </c>
      <c r="AH79" s="7">
        <v>0</v>
      </c>
      <c r="AI79" s="7">
        <v>0</v>
      </c>
      <c r="AJ79" s="7">
        <v>0</v>
      </c>
      <c r="AK79" s="7">
        <v>1</v>
      </c>
      <c r="AL79" s="7">
        <v>0</v>
      </c>
      <c r="AM79" s="7">
        <v>0</v>
      </c>
      <c r="AN79" s="7">
        <v>0</v>
      </c>
      <c r="AO79" s="7">
        <v>0</v>
      </c>
      <c r="AP79" s="7">
        <v>1</v>
      </c>
      <c r="AQ79" s="7">
        <v>0</v>
      </c>
      <c r="AR79" s="7">
        <v>0</v>
      </c>
      <c r="AS79" s="7">
        <v>0</v>
      </c>
      <c r="AT79" s="7">
        <v>1</v>
      </c>
      <c r="AU79" s="7">
        <v>1</v>
      </c>
      <c r="AV79" s="7">
        <v>0</v>
      </c>
      <c r="AW79" s="7">
        <v>0</v>
      </c>
      <c r="AX79" s="7">
        <v>0</v>
      </c>
      <c r="AY79" s="7">
        <v>0</v>
      </c>
      <c r="AZ79" s="7">
        <v>0</v>
      </c>
      <c r="BA79" s="7" t="s">
        <v>108</v>
      </c>
      <c r="BB79" s="7" t="s">
        <v>115</v>
      </c>
      <c r="BC79" s="25" t="s">
        <v>140</v>
      </c>
      <c r="BD79" s="25" t="s">
        <v>171</v>
      </c>
      <c r="BE79" s="44">
        <v>44447</v>
      </c>
      <c r="BF79" s="32"/>
      <c r="BG79" s="23">
        <v>0</v>
      </c>
      <c r="BH79" s="23">
        <v>0</v>
      </c>
      <c r="BI79" s="23">
        <v>0</v>
      </c>
      <c r="BJ79" s="23">
        <v>0</v>
      </c>
      <c r="BK79" s="23">
        <v>0</v>
      </c>
      <c r="BL79" s="23">
        <v>0</v>
      </c>
      <c r="BM79" s="23">
        <v>0</v>
      </c>
      <c r="BN79" s="23">
        <v>0</v>
      </c>
      <c r="BO79" s="23">
        <v>0</v>
      </c>
      <c r="BP79" s="23">
        <v>0</v>
      </c>
      <c r="BQ79" s="23">
        <v>0</v>
      </c>
      <c r="BR79" s="23">
        <v>0</v>
      </c>
      <c r="BS79" s="23">
        <v>0</v>
      </c>
      <c r="BT79" s="23">
        <v>0</v>
      </c>
      <c r="BU79" s="23">
        <v>0</v>
      </c>
      <c r="BV79" s="23">
        <v>0</v>
      </c>
      <c r="BW79" s="23">
        <v>0</v>
      </c>
      <c r="BX79" s="23">
        <v>0</v>
      </c>
      <c r="BY79" s="23">
        <v>0</v>
      </c>
      <c r="BZ79" s="23">
        <v>0</v>
      </c>
      <c r="CA79" s="23">
        <v>0</v>
      </c>
      <c r="CB79" s="23">
        <v>0</v>
      </c>
      <c r="CC79" s="23">
        <v>0</v>
      </c>
      <c r="CD79" s="23">
        <v>0</v>
      </c>
      <c r="CE79" s="23">
        <v>0</v>
      </c>
      <c r="CF79" s="23">
        <v>0</v>
      </c>
      <c r="CG79" s="23">
        <v>0</v>
      </c>
      <c r="CH79" s="23">
        <v>0</v>
      </c>
      <c r="CI79" s="23">
        <v>0</v>
      </c>
      <c r="CJ79" s="23">
        <v>0</v>
      </c>
      <c r="CK79" s="23">
        <v>0</v>
      </c>
      <c r="CL79" s="23">
        <v>0</v>
      </c>
      <c r="CM79" s="23">
        <v>0</v>
      </c>
      <c r="CN79" s="23">
        <v>0</v>
      </c>
      <c r="CO79" s="23">
        <v>0</v>
      </c>
      <c r="CP79" s="23">
        <v>0</v>
      </c>
      <c r="CQ79" s="23">
        <v>0</v>
      </c>
      <c r="CR79" s="86">
        <v>0</v>
      </c>
    </row>
    <row r="80" spans="1:96" ht="51" x14ac:dyDescent="0.2">
      <c r="A80" s="85">
        <v>7</v>
      </c>
      <c r="B80" s="15">
        <f t="shared" si="1"/>
        <v>12</v>
      </c>
      <c r="C80" s="16" t="s">
        <v>160</v>
      </c>
      <c r="D80" s="17" t="s">
        <v>245</v>
      </c>
      <c r="E80" s="25" t="s">
        <v>109</v>
      </c>
      <c r="F80" s="18">
        <v>11</v>
      </c>
      <c r="G80" s="19">
        <v>44917</v>
      </c>
      <c r="H80" s="19">
        <v>51177</v>
      </c>
      <c r="I80" s="28">
        <v>144</v>
      </c>
      <c r="J80" s="29">
        <v>25</v>
      </c>
      <c r="K80" s="29">
        <v>3</v>
      </c>
      <c r="L80" s="20">
        <v>1740427563337</v>
      </c>
      <c r="M80" s="20">
        <v>0</v>
      </c>
      <c r="N80" s="20">
        <v>0</v>
      </c>
      <c r="O80" s="21"/>
      <c r="P80" s="21"/>
      <c r="Q80" s="22" t="s">
        <v>172</v>
      </c>
      <c r="R80" s="23">
        <v>1</v>
      </c>
      <c r="S80" s="23">
        <v>1</v>
      </c>
      <c r="T80" s="23">
        <v>0</v>
      </c>
      <c r="U80" s="7">
        <v>0</v>
      </c>
      <c r="V80" s="7">
        <v>0</v>
      </c>
      <c r="W80" s="7">
        <v>0</v>
      </c>
      <c r="X80" s="7">
        <v>0</v>
      </c>
      <c r="Y80" s="7">
        <v>0</v>
      </c>
      <c r="Z80" s="7">
        <v>0</v>
      </c>
      <c r="AA80" s="7">
        <v>0</v>
      </c>
      <c r="AB80" s="7">
        <v>0</v>
      </c>
      <c r="AC80" s="7">
        <v>0</v>
      </c>
      <c r="AD80" s="7">
        <v>0</v>
      </c>
      <c r="AE80" s="7">
        <v>0</v>
      </c>
      <c r="AF80" s="7">
        <v>0</v>
      </c>
      <c r="AG80" s="7">
        <v>0</v>
      </c>
      <c r="AH80" s="7">
        <v>0</v>
      </c>
      <c r="AI80" s="7">
        <v>0</v>
      </c>
      <c r="AJ80" s="7">
        <v>0</v>
      </c>
      <c r="AK80" s="7">
        <v>1</v>
      </c>
      <c r="AL80" s="7">
        <v>0</v>
      </c>
      <c r="AM80" s="7">
        <v>0</v>
      </c>
      <c r="AN80" s="7">
        <v>0</v>
      </c>
      <c r="AO80" s="7">
        <v>0</v>
      </c>
      <c r="AP80" s="7">
        <v>0</v>
      </c>
      <c r="AQ80" s="7">
        <v>0</v>
      </c>
      <c r="AR80" s="7">
        <v>0</v>
      </c>
      <c r="AS80" s="7">
        <v>0</v>
      </c>
      <c r="AT80" s="7">
        <v>0</v>
      </c>
      <c r="AU80" s="7">
        <v>0</v>
      </c>
      <c r="AV80" s="7">
        <v>0</v>
      </c>
      <c r="AW80" s="7">
        <v>0</v>
      </c>
      <c r="AX80" s="7">
        <v>0</v>
      </c>
      <c r="AY80" s="7">
        <v>0</v>
      </c>
      <c r="AZ80" s="7">
        <v>0</v>
      </c>
      <c r="BA80" s="7" t="s">
        <v>108</v>
      </c>
      <c r="BB80" s="7" t="s">
        <v>115</v>
      </c>
      <c r="BC80" s="25" t="s">
        <v>173</v>
      </c>
      <c r="BD80" s="25">
        <v>0</v>
      </c>
      <c r="BE80" s="44">
        <v>44917</v>
      </c>
      <c r="BF80" s="32"/>
      <c r="BG80" s="23">
        <v>0</v>
      </c>
      <c r="BH80" s="23">
        <v>0</v>
      </c>
      <c r="BI80" s="23">
        <v>0</v>
      </c>
      <c r="BJ80" s="23">
        <v>0</v>
      </c>
      <c r="BK80" s="23">
        <v>0</v>
      </c>
      <c r="BL80" s="23">
        <v>0</v>
      </c>
      <c r="BM80" s="23">
        <v>0</v>
      </c>
      <c r="BN80" s="23">
        <v>0</v>
      </c>
      <c r="BO80" s="23">
        <v>0</v>
      </c>
      <c r="BP80" s="23">
        <v>0</v>
      </c>
      <c r="BQ80" s="23">
        <v>0</v>
      </c>
      <c r="BR80" s="23">
        <v>0</v>
      </c>
      <c r="BS80" s="23">
        <v>0</v>
      </c>
      <c r="BT80" s="23">
        <v>0</v>
      </c>
      <c r="BU80" s="23">
        <v>0</v>
      </c>
      <c r="BV80" s="23">
        <v>0</v>
      </c>
      <c r="BW80" s="23">
        <v>0</v>
      </c>
      <c r="BX80" s="23">
        <v>0</v>
      </c>
      <c r="BY80" s="23">
        <v>0</v>
      </c>
      <c r="BZ80" s="23">
        <v>0</v>
      </c>
      <c r="CA80" s="23">
        <v>0</v>
      </c>
      <c r="CB80" s="23">
        <v>0</v>
      </c>
      <c r="CC80" s="23">
        <v>0</v>
      </c>
      <c r="CD80" s="23">
        <v>0</v>
      </c>
      <c r="CE80" s="23">
        <v>0</v>
      </c>
      <c r="CF80" s="23">
        <v>0</v>
      </c>
      <c r="CG80" s="23">
        <v>0</v>
      </c>
      <c r="CH80" s="23">
        <v>0</v>
      </c>
      <c r="CI80" s="23">
        <v>0</v>
      </c>
      <c r="CJ80" s="23">
        <v>0</v>
      </c>
      <c r="CK80" s="23">
        <v>0</v>
      </c>
      <c r="CL80" s="23">
        <v>0</v>
      </c>
      <c r="CM80" s="23">
        <v>0</v>
      </c>
      <c r="CN80" s="23">
        <v>0</v>
      </c>
      <c r="CO80" s="23">
        <v>0</v>
      </c>
      <c r="CP80" s="23">
        <v>0</v>
      </c>
      <c r="CQ80" s="23">
        <v>0</v>
      </c>
      <c r="CR80" s="86">
        <v>0</v>
      </c>
    </row>
    <row r="81" spans="1:96" ht="63.75" x14ac:dyDescent="0.2">
      <c r="A81" s="85">
        <v>6</v>
      </c>
      <c r="B81" s="15">
        <v>0</v>
      </c>
      <c r="C81" s="16" t="s">
        <v>174</v>
      </c>
      <c r="D81" s="17" t="s">
        <v>248</v>
      </c>
      <c r="E81" s="17" t="s">
        <v>134</v>
      </c>
      <c r="F81" s="18">
        <v>0</v>
      </c>
      <c r="G81" s="19">
        <v>41954</v>
      </c>
      <c r="H81" s="19">
        <v>51055</v>
      </c>
      <c r="I81" s="28">
        <v>50.1</v>
      </c>
      <c r="J81" s="29">
        <v>25</v>
      </c>
      <c r="K81" s="29">
        <v>1</v>
      </c>
      <c r="L81" s="20">
        <v>2087106175109</v>
      </c>
      <c r="M81" s="20"/>
      <c r="N81" s="20"/>
      <c r="O81" s="31">
        <v>9000</v>
      </c>
      <c r="P81" s="31"/>
      <c r="Q81" s="22" t="s">
        <v>213</v>
      </c>
      <c r="R81" s="23">
        <v>0</v>
      </c>
      <c r="S81" s="23">
        <v>0</v>
      </c>
      <c r="T81" s="23">
        <v>0</v>
      </c>
      <c r="U81" s="7">
        <v>0</v>
      </c>
      <c r="V81" s="7">
        <v>0</v>
      </c>
      <c r="W81" s="7">
        <v>0</v>
      </c>
      <c r="X81" s="7">
        <v>0</v>
      </c>
      <c r="Y81" s="7">
        <v>0</v>
      </c>
      <c r="Z81" s="7">
        <v>0</v>
      </c>
      <c r="AA81" s="7">
        <v>0</v>
      </c>
      <c r="AB81" s="7">
        <v>0</v>
      </c>
      <c r="AC81" s="7">
        <v>0</v>
      </c>
      <c r="AD81" s="7">
        <v>0</v>
      </c>
      <c r="AE81" s="7">
        <v>0</v>
      </c>
      <c r="AF81" s="7">
        <v>0</v>
      </c>
      <c r="AG81" s="7">
        <v>0</v>
      </c>
      <c r="AH81" s="7">
        <v>0</v>
      </c>
      <c r="AI81" s="7">
        <v>0</v>
      </c>
      <c r="AJ81" s="7">
        <v>0</v>
      </c>
      <c r="AK81" s="7">
        <v>0</v>
      </c>
      <c r="AL81" s="7">
        <v>0</v>
      </c>
      <c r="AM81" s="7">
        <v>0</v>
      </c>
      <c r="AN81" s="7">
        <v>0</v>
      </c>
      <c r="AO81" s="7">
        <v>0</v>
      </c>
      <c r="AP81" s="7">
        <v>0</v>
      </c>
      <c r="AQ81" s="7">
        <v>0</v>
      </c>
      <c r="AR81" s="7">
        <v>0</v>
      </c>
      <c r="AS81" s="7">
        <v>0</v>
      </c>
      <c r="AT81" s="7">
        <v>0</v>
      </c>
      <c r="AU81" s="7">
        <v>0</v>
      </c>
      <c r="AV81" s="7">
        <v>0</v>
      </c>
      <c r="AW81" s="7">
        <v>0</v>
      </c>
      <c r="AX81" s="7">
        <v>0</v>
      </c>
      <c r="AY81" s="7">
        <v>0</v>
      </c>
      <c r="AZ81" s="7">
        <v>0</v>
      </c>
      <c r="BA81" s="7" t="s">
        <v>108</v>
      </c>
      <c r="BB81" s="7">
        <v>0</v>
      </c>
      <c r="BC81" s="7" t="s">
        <v>136</v>
      </c>
      <c r="BD81" s="25" t="s">
        <v>134</v>
      </c>
      <c r="BE81" s="45">
        <v>41954</v>
      </c>
      <c r="BF81" s="32">
        <v>51055</v>
      </c>
      <c r="BG81" s="23">
        <v>0</v>
      </c>
      <c r="BH81" s="23">
        <v>0</v>
      </c>
      <c r="BI81" s="23">
        <v>0</v>
      </c>
      <c r="BJ81" s="23">
        <v>0</v>
      </c>
      <c r="BK81" s="23">
        <v>0</v>
      </c>
      <c r="BL81" s="23">
        <v>0</v>
      </c>
      <c r="BM81" s="23">
        <v>0</v>
      </c>
      <c r="BN81" s="23">
        <v>0</v>
      </c>
      <c r="BO81" s="23">
        <v>0</v>
      </c>
      <c r="BP81" s="23">
        <v>0</v>
      </c>
      <c r="BQ81" s="23">
        <v>0</v>
      </c>
      <c r="BR81" s="23">
        <v>0</v>
      </c>
      <c r="BS81" s="23">
        <v>0</v>
      </c>
      <c r="BT81" s="23">
        <v>0</v>
      </c>
      <c r="BU81" s="23">
        <v>0</v>
      </c>
      <c r="BV81" s="23">
        <v>0</v>
      </c>
      <c r="BW81" s="23">
        <v>0</v>
      </c>
      <c r="BX81" s="23">
        <v>0</v>
      </c>
      <c r="BY81" s="23">
        <v>0</v>
      </c>
      <c r="BZ81" s="23">
        <v>0</v>
      </c>
      <c r="CA81" s="23">
        <v>0</v>
      </c>
      <c r="CB81" s="23">
        <v>0</v>
      </c>
      <c r="CC81" s="23">
        <v>0</v>
      </c>
      <c r="CD81" s="23">
        <v>0</v>
      </c>
      <c r="CE81" s="23">
        <v>0</v>
      </c>
      <c r="CF81" s="23">
        <v>0</v>
      </c>
      <c r="CG81" s="23">
        <v>0</v>
      </c>
      <c r="CH81" s="23">
        <v>0</v>
      </c>
      <c r="CI81" s="23">
        <v>0</v>
      </c>
      <c r="CJ81" s="23">
        <v>0</v>
      </c>
      <c r="CK81" s="23">
        <v>0</v>
      </c>
      <c r="CL81" s="23">
        <v>0</v>
      </c>
      <c r="CM81" s="23">
        <v>0</v>
      </c>
      <c r="CN81" s="23">
        <v>0</v>
      </c>
      <c r="CO81" s="23">
        <v>0</v>
      </c>
      <c r="CP81" s="23">
        <v>0</v>
      </c>
      <c r="CQ81" s="23">
        <v>0</v>
      </c>
      <c r="CR81" s="86">
        <v>0</v>
      </c>
    </row>
    <row r="82" spans="1:96" ht="63.75" x14ac:dyDescent="0.2">
      <c r="A82" s="85">
        <v>6</v>
      </c>
      <c r="B82" s="15">
        <f t="shared" ref="B82:B145" si="2">+B81+1</f>
        <v>1</v>
      </c>
      <c r="C82" s="16" t="s">
        <v>174</v>
      </c>
      <c r="D82" s="17" t="s">
        <v>248</v>
      </c>
      <c r="E82" s="25" t="s">
        <v>109</v>
      </c>
      <c r="F82" s="18">
        <v>1</v>
      </c>
      <c r="G82" s="19">
        <v>41953</v>
      </c>
      <c r="H82" s="19">
        <v>51055</v>
      </c>
      <c r="I82" s="28">
        <v>50.1</v>
      </c>
      <c r="J82" s="29">
        <v>25</v>
      </c>
      <c r="K82" s="29">
        <v>1</v>
      </c>
      <c r="L82" s="20">
        <v>2087106175109</v>
      </c>
      <c r="M82" s="20">
        <v>0</v>
      </c>
      <c r="N82" s="20">
        <v>0</v>
      </c>
      <c r="O82" s="21"/>
      <c r="P82" s="21"/>
      <c r="Q82" s="22" t="s">
        <v>263</v>
      </c>
      <c r="R82" s="21">
        <v>1</v>
      </c>
      <c r="S82" s="23">
        <v>0</v>
      </c>
      <c r="T82" s="23">
        <v>0</v>
      </c>
      <c r="U82" s="7">
        <v>0</v>
      </c>
      <c r="V82" s="7">
        <v>0</v>
      </c>
      <c r="W82" s="7">
        <v>0</v>
      </c>
      <c r="X82" s="7">
        <v>0</v>
      </c>
      <c r="Y82" s="7">
        <v>0</v>
      </c>
      <c r="Z82" s="7">
        <v>0</v>
      </c>
      <c r="AA82" s="7">
        <v>0</v>
      </c>
      <c r="AB82" s="7">
        <v>0</v>
      </c>
      <c r="AC82" s="7">
        <v>0</v>
      </c>
      <c r="AD82" s="7">
        <v>1</v>
      </c>
      <c r="AE82" s="7">
        <v>0</v>
      </c>
      <c r="AF82" s="7">
        <v>0</v>
      </c>
      <c r="AG82" s="7">
        <v>0</v>
      </c>
      <c r="AH82" s="7">
        <v>0</v>
      </c>
      <c r="AI82" s="7">
        <v>0</v>
      </c>
      <c r="AJ82" s="7">
        <v>0</v>
      </c>
      <c r="AK82" s="7">
        <v>1</v>
      </c>
      <c r="AL82" s="7">
        <v>0</v>
      </c>
      <c r="AM82" s="7">
        <v>1</v>
      </c>
      <c r="AN82" s="7">
        <v>0</v>
      </c>
      <c r="AO82" s="7">
        <v>0</v>
      </c>
      <c r="AP82" s="7">
        <v>0</v>
      </c>
      <c r="AQ82" s="7">
        <v>0</v>
      </c>
      <c r="AR82" s="7">
        <v>0</v>
      </c>
      <c r="AS82" s="7">
        <v>0</v>
      </c>
      <c r="AT82" s="7">
        <v>0</v>
      </c>
      <c r="AU82" s="7">
        <v>0</v>
      </c>
      <c r="AV82" s="7">
        <v>0</v>
      </c>
      <c r="AW82" s="7">
        <v>0</v>
      </c>
      <c r="AX82" s="7">
        <v>0</v>
      </c>
      <c r="AY82" s="7">
        <v>0</v>
      </c>
      <c r="AZ82" s="7">
        <v>0</v>
      </c>
      <c r="BA82" s="7" t="s">
        <v>108</v>
      </c>
      <c r="BB82" s="7">
        <v>0</v>
      </c>
      <c r="BC82" s="7" t="s">
        <v>136</v>
      </c>
      <c r="BD82" s="25" t="s">
        <v>109</v>
      </c>
      <c r="BE82" s="45">
        <v>41953</v>
      </c>
      <c r="BF82" s="32"/>
      <c r="BG82" s="23">
        <v>0</v>
      </c>
      <c r="BH82" s="23">
        <v>0</v>
      </c>
      <c r="BI82" s="23">
        <v>0</v>
      </c>
      <c r="BJ82" s="23">
        <v>0</v>
      </c>
      <c r="BK82" s="23">
        <v>0</v>
      </c>
      <c r="BL82" s="23">
        <v>0</v>
      </c>
      <c r="BM82" s="23">
        <v>0</v>
      </c>
      <c r="BN82" s="23">
        <v>0</v>
      </c>
      <c r="BO82" s="23">
        <v>0</v>
      </c>
      <c r="BP82" s="23">
        <v>0</v>
      </c>
      <c r="BQ82" s="23">
        <v>0</v>
      </c>
      <c r="BR82" s="23">
        <v>0</v>
      </c>
      <c r="BS82" s="23">
        <v>0</v>
      </c>
      <c r="BT82" s="23">
        <v>0</v>
      </c>
      <c r="BU82" s="23">
        <v>0</v>
      </c>
      <c r="BV82" s="23">
        <v>0</v>
      </c>
      <c r="BW82" s="23">
        <v>0</v>
      </c>
      <c r="BX82" s="23">
        <v>0</v>
      </c>
      <c r="BY82" s="23">
        <v>0</v>
      </c>
      <c r="BZ82" s="23">
        <v>0</v>
      </c>
      <c r="CA82" s="23">
        <v>0</v>
      </c>
      <c r="CB82" s="23">
        <v>0</v>
      </c>
      <c r="CC82" s="23">
        <v>0</v>
      </c>
      <c r="CD82" s="23">
        <v>0</v>
      </c>
      <c r="CE82" s="23">
        <v>0</v>
      </c>
      <c r="CF82" s="23">
        <v>0</v>
      </c>
      <c r="CG82" s="23">
        <v>0</v>
      </c>
      <c r="CH82" s="23">
        <v>0</v>
      </c>
      <c r="CI82" s="23">
        <v>0</v>
      </c>
      <c r="CJ82" s="23">
        <v>0</v>
      </c>
      <c r="CK82" s="23">
        <v>0</v>
      </c>
      <c r="CL82" s="23">
        <v>0</v>
      </c>
      <c r="CM82" s="23">
        <v>0</v>
      </c>
      <c r="CN82" s="23">
        <v>0</v>
      </c>
      <c r="CO82" s="23">
        <v>0</v>
      </c>
      <c r="CP82" s="23">
        <v>0</v>
      </c>
      <c r="CQ82" s="23">
        <v>0</v>
      </c>
      <c r="CR82" s="86">
        <v>0</v>
      </c>
    </row>
    <row r="83" spans="1:96" ht="63.75" x14ac:dyDescent="0.2">
      <c r="A83" s="85">
        <v>6</v>
      </c>
      <c r="B83" s="15">
        <f t="shared" si="2"/>
        <v>2</v>
      </c>
      <c r="C83" s="16" t="s">
        <v>174</v>
      </c>
      <c r="D83" s="17" t="s">
        <v>248</v>
      </c>
      <c r="E83" s="25" t="s">
        <v>109</v>
      </c>
      <c r="F83" s="18">
        <v>2</v>
      </c>
      <c r="G83" s="19">
        <v>42045</v>
      </c>
      <c r="H83" s="19">
        <v>51055</v>
      </c>
      <c r="I83" s="28">
        <v>50.1</v>
      </c>
      <c r="J83" s="29">
        <v>25</v>
      </c>
      <c r="K83" s="29">
        <v>1</v>
      </c>
      <c r="L83" s="20">
        <v>2087106175109</v>
      </c>
      <c r="M83" s="20">
        <v>0</v>
      </c>
      <c r="N83" s="20">
        <v>0</v>
      </c>
      <c r="O83" s="21"/>
      <c r="P83" s="21"/>
      <c r="Q83" s="22" t="s">
        <v>175</v>
      </c>
      <c r="R83" s="23">
        <v>0</v>
      </c>
      <c r="S83" s="23">
        <v>1</v>
      </c>
      <c r="T83" s="23">
        <v>0</v>
      </c>
      <c r="U83" s="7">
        <v>0</v>
      </c>
      <c r="V83" s="7">
        <v>0</v>
      </c>
      <c r="W83" s="7">
        <v>0</v>
      </c>
      <c r="X83" s="7">
        <v>1</v>
      </c>
      <c r="Y83" s="7">
        <v>0</v>
      </c>
      <c r="Z83" s="7">
        <v>0</v>
      </c>
      <c r="AA83" s="7">
        <v>0</v>
      </c>
      <c r="AB83" s="7">
        <v>0</v>
      </c>
      <c r="AC83" s="7">
        <v>1</v>
      </c>
      <c r="AD83" s="7">
        <v>0</v>
      </c>
      <c r="AE83" s="7">
        <v>0</v>
      </c>
      <c r="AF83" s="7">
        <v>0</v>
      </c>
      <c r="AG83" s="7">
        <v>0</v>
      </c>
      <c r="AH83" s="7">
        <v>0</v>
      </c>
      <c r="AI83" s="7">
        <v>0</v>
      </c>
      <c r="AJ83" s="7">
        <v>0</v>
      </c>
      <c r="AK83" s="7">
        <v>1</v>
      </c>
      <c r="AL83" s="7">
        <v>0</v>
      </c>
      <c r="AM83" s="7">
        <v>0</v>
      </c>
      <c r="AN83" s="7">
        <v>1</v>
      </c>
      <c r="AO83" s="7">
        <v>0</v>
      </c>
      <c r="AP83" s="7">
        <v>0</v>
      </c>
      <c r="AQ83" s="7">
        <v>0</v>
      </c>
      <c r="AR83" s="7">
        <v>0</v>
      </c>
      <c r="AS83" s="7">
        <v>0</v>
      </c>
      <c r="AT83" s="7">
        <v>0</v>
      </c>
      <c r="AU83" s="7">
        <v>0</v>
      </c>
      <c r="AV83" s="7">
        <v>0</v>
      </c>
      <c r="AW83" s="7">
        <v>0</v>
      </c>
      <c r="AX83" s="7">
        <v>0</v>
      </c>
      <c r="AY83" s="7">
        <v>0</v>
      </c>
      <c r="AZ83" s="7">
        <v>0</v>
      </c>
      <c r="BA83" s="7" t="s">
        <v>108</v>
      </c>
      <c r="BB83" s="7" t="s">
        <v>135</v>
      </c>
      <c r="BC83" s="7" t="s">
        <v>136</v>
      </c>
      <c r="BD83" s="25" t="s">
        <v>109</v>
      </c>
      <c r="BE83" s="45">
        <v>42045</v>
      </c>
      <c r="BF83" s="32"/>
      <c r="BG83" s="23">
        <v>0</v>
      </c>
      <c r="BH83" s="23">
        <v>0</v>
      </c>
      <c r="BI83" s="23">
        <v>0</v>
      </c>
      <c r="BJ83" s="23">
        <v>0</v>
      </c>
      <c r="BK83" s="23">
        <v>0</v>
      </c>
      <c r="BL83" s="23">
        <v>0</v>
      </c>
      <c r="BM83" s="23">
        <v>0</v>
      </c>
      <c r="BN83" s="23">
        <v>0</v>
      </c>
      <c r="BO83" s="23">
        <v>0</v>
      </c>
      <c r="BP83" s="23">
        <v>0</v>
      </c>
      <c r="BQ83" s="23">
        <v>0</v>
      </c>
      <c r="BR83" s="23">
        <v>0</v>
      </c>
      <c r="BS83" s="23">
        <v>0</v>
      </c>
      <c r="BT83" s="23">
        <v>0</v>
      </c>
      <c r="BU83" s="23">
        <v>0</v>
      </c>
      <c r="BV83" s="23">
        <v>0</v>
      </c>
      <c r="BW83" s="23">
        <v>0</v>
      </c>
      <c r="BX83" s="23">
        <v>0</v>
      </c>
      <c r="BY83" s="23">
        <v>0</v>
      </c>
      <c r="BZ83" s="23">
        <v>0</v>
      </c>
      <c r="CA83" s="23">
        <v>0</v>
      </c>
      <c r="CB83" s="23">
        <v>0</v>
      </c>
      <c r="CC83" s="23">
        <v>0</v>
      </c>
      <c r="CD83" s="23">
        <v>0</v>
      </c>
      <c r="CE83" s="23">
        <v>0</v>
      </c>
      <c r="CF83" s="23">
        <v>0</v>
      </c>
      <c r="CG83" s="23">
        <v>0</v>
      </c>
      <c r="CH83" s="23">
        <v>0</v>
      </c>
      <c r="CI83" s="23">
        <v>0</v>
      </c>
      <c r="CJ83" s="23">
        <v>0</v>
      </c>
      <c r="CK83" s="23">
        <v>0</v>
      </c>
      <c r="CL83" s="23">
        <v>0</v>
      </c>
      <c r="CM83" s="23">
        <v>0</v>
      </c>
      <c r="CN83" s="23">
        <v>0</v>
      </c>
      <c r="CO83" s="23">
        <v>0</v>
      </c>
      <c r="CP83" s="23">
        <v>0</v>
      </c>
      <c r="CQ83" s="23">
        <v>0</v>
      </c>
      <c r="CR83" s="86">
        <v>0</v>
      </c>
    </row>
    <row r="84" spans="1:96" ht="63.75" x14ac:dyDescent="0.2">
      <c r="A84" s="85">
        <v>6</v>
      </c>
      <c r="B84" s="15">
        <f t="shared" si="2"/>
        <v>3</v>
      </c>
      <c r="C84" s="16" t="s">
        <v>174</v>
      </c>
      <c r="D84" s="17" t="s">
        <v>248</v>
      </c>
      <c r="E84" s="25" t="s">
        <v>109</v>
      </c>
      <c r="F84" s="18">
        <v>3</v>
      </c>
      <c r="G84" s="19">
        <v>42381</v>
      </c>
      <c r="H84" s="19">
        <v>51055</v>
      </c>
      <c r="I84" s="28">
        <v>50.1</v>
      </c>
      <c r="J84" s="29">
        <v>25</v>
      </c>
      <c r="K84" s="29">
        <v>1</v>
      </c>
      <c r="L84" s="20">
        <v>2087106175109</v>
      </c>
      <c r="M84" s="20">
        <v>0</v>
      </c>
      <c r="N84" s="20">
        <v>0</v>
      </c>
      <c r="O84" s="21"/>
      <c r="P84" s="21"/>
      <c r="Q84" s="22" t="s">
        <v>176</v>
      </c>
      <c r="R84" s="23">
        <v>1</v>
      </c>
      <c r="S84" s="23">
        <v>0</v>
      </c>
      <c r="T84" s="23">
        <v>0</v>
      </c>
      <c r="U84" s="7">
        <v>0</v>
      </c>
      <c r="V84" s="7">
        <v>0</v>
      </c>
      <c r="W84" s="7">
        <v>0</v>
      </c>
      <c r="X84" s="7">
        <v>0</v>
      </c>
      <c r="Y84" s="7">
        <v>0</v>
      </c>
      <c r="Z84" s="7">
        <v>0</v>
      </c>
      <c r="AA84" s="7">
        <v>0</v>
      </c>
      <c r="AB84" s="7">
        <v>0</v>
      </c>
      <c r="AC84" s="7">
        <v>0</v>
      </c>
      <c r="AD84" s="7">
        <v>1</v>
      </c>
      <c r="AE84" s="7">
        <v>0</v>
      </c>
      <c r="AF84" s="7">
        <v>0</v>
      </c>
      <c r="AG84" s="7">
        <v>0</v>
      </c>
      <c r="AH84" s="7">
        <v>0</v>
      </c>
      <c r="AI84" s="7">
        <v>0</v>
      </c>
      <c r="AJ84" s="7">
        <v>0</v>
      </c>
      <c r="AK84" s="7">
        <v>1</v>
      </c>
      <c r="AL84" s="7">
        <v>0</v>
      </c>
      <c r="AM84" s="7">
        <v>1</v>
      </c>
      <c r="AN84" s="7">
        <v>0</v>
      </c>
      <c r="AO84" s="7">
        <v>0</v>
      </c>
      <c r="AP84" s="7">
        <v>0</v>
      </c>
      <c r="AQ84" s="7">
        <v>0</v>
      </c>
      <c r="AR84" s="7">
        <v>0</v>
      </c>
      <c r="AS84" s="7">
        <v>0</v>
      </c>
      <c r="AT84" s="7">
        <v>0</v>
      </c>
      <c r="AU84" s="7">
        <v>0</v>
      </c>
      <c r="AV84" s="7">
        <v>0</v>
      </c>
      <c r="AW84" s="7">
        <v>0</v>
      </c>
      <c r="AX84" s="7">
        <v>0</v>
      </c>
      <c r="AY84" s="7">
        <v>0</v>
      </c>
      <c r="AZ84" s="7">
        <v>0</v>
      </c>
      <c r="BA84" s="7" t="s">
        <v>108</v>
      </c>
      <c r="BB84" s="7" t="s">
        <v>135</v>
      </c>
      <c r="BC84" s="7" t="s">
        <v>136</v>
      </c>
      <c r="BD84" s="25" t="s">
        <v>109</v>
      </c>
      <c r="BE84" s="45">
        <v>42381</v>
      </c>
      <c r="BF84" s="32"/>
      <c r="BG84" s="23">
        <v>0</v>
      </c>
      <c r="BH84" s="23">
        <v>0</v>
      </c>
      <c r="BI84" s="23">
        <v>0</v>
      </c>
      <c r="BJ84" s="23">
        <v>0</v>
      </c>
      <c r="BK84" s="23">
        <v>0</v>
      </c>
      <c r="BL84" s="23">
        <v>0</v>
      </c>
      <c r="BM84" s="23">
        <v>0</v>
      </c>
      <c r="BN84" s="23">
        <v>0</v>
      </c>
      <c r="BO84" s="23">
        <v>0</v>
      </c>
      <c r="BP84" s="23">
        <v>0</v>
      </c>
      <c r="BQ84" s="23">
        <v>0</v>
      </c>
      <c r="BR84" s="23">
        <v>0</v>
      </c>
      <c r="BS84" s="23">
        <v>0</v>
      </c>
      <c r="BT84" s="23">
        <v>0</v>
      </c>
      <c r="BU84" s="23">
        <v>0</v>
      </c>
      <c r="BV84" s="23">
        <v>0</v>
      </c>
      <c r="BW84" s="23">
        <v>0</v>
      </c>
      <c r="BX84" s="23">
        <v>0</v>
      </c>
      <c r="BY84" s="23">
        <v>0</v>
      </c>
      <c r="BZ84" s="23">
        <v>0</v>
      </c>
      <c r="CA84" s="23">
        <v>0</v>
      </c>
      <c r="CB84" s="23">
        <v>0</v>
      </c>
      <c r="CC84" s="23">
        <v>0</v>
      </c>
      <c r="CD84" s="23">
        <v>0</v>
      </c>
      <c r="CE84" s="23">
        <v>0</v>
      </c>
      <c r="CF84" s="23">
        <v>0</v>
      </c>
      <c r="CG84" s="23">
        <v>0</v>
      </c>
      <c r="CH84" s="23">
        <v>0</v>
      </c>
      <c r="CI84" s="23">
        <v>0</v>
      </c>
      <c r="CJ84" s="23">
        <v>0</v>
      </c>
      <c r="CK84" s="23">
        <v>0</v>
      </c>
      <c r="CL84" s="23">
        <v>0</v>
      </c>
      <c r="CM84" s="23">
        <v>0</v>
      </c>
      <c r="CN84" s="23">
        <v>0</v>
      </c>
      <c r="CO84" s="23">
        <v>0</v>
      </c>
      <c r="CP84" s="23">
        <v>0</v>
      </c>
      <c r="CQ84" s="23">
        <v>0</v>
      </c>
      <c r="CR84" s="86">
        <v>0</v>
      </c>
    </row>
    <row r="85" spans="1:96" ht="114.75" x14ac:dyDescent="0.2">
      <c r="A85" s="85">
        <v>6</v>
      </c>
      <c r="B85" s="15">
        <f t="shared" si="2"/>
        <v>4</v>
      </c>
      <c r="C85" s="16" t="s">
        <v>174</v>
      </c>
      <c r="D85" s="17" t="s">
        <v>248</v>
      </c>
      <c r="E85" s="25" t="s">
        <v>109</v>
      </c>
      <c r="F85" s="18">
        <v>4</v>
      </c>
      <c r="G85" s="19">
        <v>43230</v>
      </c>
      <c r="H85" s="19">
        <v>51055</v>
      </c>
      <c r="I85" s="28">
        <v>50.1</v>
      </c>
      <c r="J85" s="29">
        <v>25</v>
      </c>
      <c r="K85" s="29">
        <v>1</v>
      </c>
      <c r="L85" s="20">
        <v>2087106175109</v>
      </c>
      <c r="M85" s="20">
        <v>0</v>
      </c>
      <c r="N85" s="20">
        <v>0</v>
      </c>
      <c r="O85" s="21"/>
      <c r="P85" s="21"/>
      <c r="Q85" s="22" t="s">
        <v>177</v>
      </c>
      <c r="R85" s="23">
        <v>0</v>
      </c>
      <c r="S85" s="23">
        <v>1</v>
      </c>
      <c r="T85" s="23">
        <v>0</v>
      </c>
      <c r="U85" s="7">
        <v>0</v>
      </c>
      <c r="V85" s="7">
        <v>0</v>
      </c>
      <c r="W85" s="7">
        <v>1</v>
      </c>
      <c r="X85" s="7">
        <v>0</v>
      </c>
      <c r="Y85" s="7">
        <v>0</v>
      </c>
      <c r="Z85" s="7">
        <v>0</v>
      </c>
      <c r="AA85" s="7">
        <v>0</v>
      </c>
      <c r="AB85" s="7">
        <v>0</v>
      </c>
      <c r="AC85" s="7">
        <v>1</v>
      </c>
      <c r="AD85" s="7">
        <v>0</v>
      </c>
      <c r="AE85" s="7">
        <v>0</v>
      </c>
      <c r="AF85" s="7">
        <v>0</v>
      </c>
      <c r="AG85" s="7">
        <v>0</v>
      </c>
      <c r="AH85" s="7">
        <v>0</v>
      </c>
      <c r="AI85" s="7">
        <v>1</v>
      </c>
      <c r="AJ85" s="7">
        <v>1</v>
      </c>
      <c r="AK85" s="7">
        <v>0</v>
      </c>
      <c r="AL85" s="7">
        <v>1</v>
      </c>
      <c r="AM85" s="7">
        <v>0</v>
      </c>
      <c r="AN85" s="7">
        <v>0</v>
      </c>
      <c r="AO85" s="7">
        <v>0</v>
      </c>
      <c r="AP85" s="7">
        <v>0</v>
      </c>
      <c r="AQ85" s="7">
        <v>0</v>
      </c>
      <c r="AR85" s="7">
        <v>0</v>
      </c>
      <c r="AS85" s="7">
        <v>1</v>
      </c>
      <c r="AT85" s="7">
        <v>0</v>
      </c>
      <c r="AU85" s="7">
        <v>0</v>
      </c>
      <c r="AV85" s="7">
        <v>0</v>
      </c>
      <c r="AW85" s="7">
        <v>0</v>
      </c>
      <c r="AX85" s="7">
        <v>0</v>
      </c>
      <c r="AY85" s="7">
        <v>0</v>
      </c>
      <c r="AZ85" s="7">
        <v>0</v>
      </c>
      <c r="BA85" s="7" t="s">
        <v>108</v>
      </c>
      <c r="BB85" s="7" t="s">
        <v>135</v>
      </c>
      <c r="BC85" s="7" t="s">
        <v>136</v>
      </c>
      <c r="BD85" s="25" t="s">
        <v>109</v>
      </c>
      <c r="BE85" s="45">
        <v>43230</v>
      </c>
      <c r="BF85" s="32"/>
      <c r="BG85" s="23">
        <v>0</v>
      </c>
      <c r="BH85" s="23">
        <v>0</v>
      </c>
      <c r="BI85" s="23">
        <v>0</v>
      </c>
      <c r="BJ85" s="23">
        <v>0</v>
      </c>
      <c r="BK85" s="23">
        <v>0</v>
      </c>
      <c r="BL85" s="23">
        <v>1</v>
      </c>
      <c r="BM85" s="23">
        <v>0</v>
      </c>
      <c r="BN85" s="23">
        <v>0</v>
      </c>
      <c r="BO85" s="23">
        <v>0</v>
      </c>
      <c r="BP85" s="23">
        <v>0</v>
      </c>
      <c r="BQ85" s="23">
        <v>0</v>
      </c>
      <c r="BR85" s="23">
        <v>0</v>
      </c>
      <c r="BS85" s="23">
        <v>0</v>
      </c>
      <c r="BT85" s="23">
        <v>0</v>
      </c>
      <c r="BU85" s="23">
        <v>0</v>
      </c>
      <c r="BV85" s="23">
        <v>0</v>
      </c>
      <c r="BW85" s="23">
        <v>0</v>
      </c>
      <c r="BX85" s="23">
        <v>0</v>
      </c>
      <c r="BY85" s="23">
        <v>0</v>
      </c>
      <c r="BZ85" s="23">
        <v>0</v>
      </c>
      <c r="CA85" s="23">
        <v>0</v>
      </c>
      <c r="CB85" s="23">
        <v>0</v>
      </c>
      <c r="CC85" s="23">
        <v>0</v>
      </c>
      <c r="CD85" s="23">
        <v>0</v>
      </c>
      <c r="CE85" s="23">
        <v>0</v>
      </c>
      <c r="CF85" s="23">
        <v>0</v>
      </c>
      <c r="CG85" s="23">
        <v>0</v>
      </c>
      <c r="CH85" s="23">
        <v>0</v>
      </c>
      <c r="CI85" s="23">
        <v>0</v>
      </c>
      <c r="CJ85" s="23">
        <v>0</v>
      </c>
      <c r="CK85" s="23">
        <v>0</v>
      </c>
      <c r="CL85" s="23">
        <v>0</v>
      </c>
      <c r="CM85" s="23">
        <v>0</v>
      </c>
      <c r="CN85" s="23">
        <v>0</v>
      </c>
      <c r="CO85" s="23">
        <v>0</v>
      </c>
      <c r="CP85" s="23">
        <v>0</v>
      </c>
      <c r="CQ85" s="23">
        <v>0</v>
      </c>
      <c r="CR85" s="86">
        <v>0</v>
      </c>
    </row>
    <row r="86" spans="1:96" ht="63.75" x14ac:dyDescent="0.2">
      <c r="A86" s="85">
        <v>6</v>
      </c>
      <c r="B86" s="15">
        <f t="shared" si="2"/>
        <v>5</v>
      </c>
      <c r="C86" s="16" t="s">
        <v>174</v>
      </c>
      <c r="D86" s="17" t="s">
        <v>248</v>
      </c>
      <c r="E86" s="25" t="s">
        <v>109</v>
      </c>
      <c r="F86" s="18">
        <v>5</v>
      </c>
      <c r="G86" s="19">
        <v>43230</v>
      </c>
      <c r="H86" s="19">
        <v>51055</v>
      </c>
      <c r="I86" s="28">
        <v>50.1</v>
      </c>
      <c r="J86" s="29">
        <v>25</v>
      </c>
      <c r="K86" s="29">
        <v>1</v>
      </c>
      <c r="L86" s="20">
        <v>2087106175109</v>
      </c>
      <c r="M86" s="20">
        <v>0</v>
      </c>
      <c r="N86" s="20">
        <v>0</v>
      </c>
      <c r="O86" s="21"/>
      <c r="P86" s="21"/>
      <c r="Q86" s="22" t="s">
        <v>264</v>
      </c>
      <c r="R86" s="23">
        <v>0</v>
      </c>
      <c r="S86" s="23">
        <v>0</v>
      </c>
      <c r="T86" s="23">
        <v>1</v>
      </c>
      <c r="U86" s="7">
        <v>0</v>
      </c>
      <c r="V86" s="7">
        <v>0</v>
      </c>
      <c r="W86" s="7">
        <v>0</v>
      </c>
      <c r="X86" s="7">
        <v>0</v>
      </c>
      <c r="Y86" s="7">
        <v>0</v>
      </c>
      <c r="Z86" s="7">
        <v>0</v>
      </c>
      <c r="AA86" s="7">
        <v>0</v>
      </c>
      <c r="AB86" s="7">
        <v>0</v>
      </c>
      <c r="AC86" s="7">
        <v>0</v>
      </c>
      <c r="AD86" s="7">
        <v>0</v>
      </c>
      <c r="AE86" s="7">
        <v>1</v>
      </c>
      <c r="AF86" s="7">
        <v>0</v>
      </c>
      <c r="AG86" s="7">
        <v>0</v>
      </c>
      <c r="AH86" s="7">
        <v>0</v>
      </c>
      <c r="AI86" s="7">
        <v>0</v>
      </c>
      <c r="AJ86" s="7">
        <v>0</v>
      </c>
      <c r="AK86" s="7">
        <v>1</v>
      </c>
      <c r="AL86" s="7">
        <v>0</v>
      </c>
      <c r="AM86" s="7">
        <v>0</v>
      </c>
      <c r="AN86" s="7">
        <v>0</v>
      </c>
      <c r="AO86" s="7">
        <v>1</v>
      </c>
      <c r="AP86" s="7">
        <v>0</v>
      </c>
      <c r="AQ86" s="7">
        <v>0</v>
      </c>
      <c r="AR86" s="7">
        <v>0</v>
      </c>
      <c r="AS86" s="7">
        <v>0</v>
      </c>
      <c r="AT86" s="7">
        <v>0</v>
      </c>
      <c r="AU86" s="7">
        <v>0</v>
      </c>
      <c r="AV86" s="7">
        <v>0</v>
      </c>
      <c r="AW86" s="7">
        <v>0</v>
      </c>
      <c r="AX86" s="7">
        <v>0</v>
      </c>
      <c r="AY86" s="7">
        <v>0</v>
      </c>
      <c r="AZ86" s="7">
        <v>0</v>
      </c>
      <c r="BA86" s="7" t="s">
        <v>108</v>
      </c>
      <c r="BB86" s="7" t="s">
        <v>135</v>
      </c>
      <c r="BC86" s="7" t="s">
        <v>136</v>
      </c>
      <c r="BD86" s="25" t="s">
        <v>109</v>
      </c>
      <c r="BE86" s="45">
        <v>43230</v>
      </c>
      <c r="BF86" s="32"/>
      <c r="BG86" s="23">
        <v>0</v>
      </c>
      <c r="BH86" s="23">
        <v>0</v>
      </c>
      <c r="BI86" s="23">
        <v>0</v>
      </c>
      <c r="BJ86" s="23">
        <v>0</v>
      </c>
      <c r="BK86" s="23">
        <v>0</v>
      </c>
      <c r="BL86" s="23">
        <v>0</v>
      </c>
      <c r="BM86" s="23">
        <v>0</v>
      </c>
      <c r="BN86" s="23">
        <v>0</v>
      </c>
      <c r="BO86" s="23">
        <v>0</v>
      </c>
      <c r="BP86" s="23">
        <v>0</v>
      </c>
      <c r="BQ86" s="23">
        <v>0</v>
      </c>
      <c r="BR86" s="23">
        <v>0</v>
      </c>
      <c r="BS86" s="23">
        <v>0</v>
      </c>
      <c r="BT86" s="23">
        <v>0</v>
      </c>
      <c r="BU86" s="23">
        <v>0</v>
      </c>
      <c r="BV86" s="23">
        <v>0</v>
      </c>
      <c r="BW86" s="23">
        <v>0</v>
      </c>
      <c r="BX86" s="23">
        <v>0</v>
      </c>
      <c r="BY86" s="23">
        <v>0</v>
      </c>
      <c r="BZ86" s="23">
        <v>0</v>
      </c>
      <c r="CA86" s="23">
        <v>0</v>
      </c>
      <c r="CB86" s="23">
        <v>0</v>
      </c>
      <c r="CC86" s="23">
        <v>0</v>
      </c>
      <c r="CD86" s="23">
        <v>0</v>
      </c>
      <c r="CE86" s="23">
        <v>0</v>
      </c>
      <c r="CF86" s="23">
        <v>0</v>
      </c>
      <c r="CG86" s="23">
        <v>0</v>
      </c>
      <c r="CH86" s="23">
        <v>0</v>
      </c>
      <c r="CI86" s="23">
        <v>0</v>
      </c>
      <c r="CJ86" s="23">
        <v>0</v>
      </c>
      <c r="CK86" s="23">
        <v>0</v>
      </c>
      <c r="CL86" s="23">
        <v>0</v>
      </c>
      <c r="CM86" s="23">
        <v>0</v>
      </c>
      <c r="CN86" s="23">
        <v>0</v>
      </c>
      <c r="CO86" s="23">
        <v>0</v>
      </c>
      <c r="CP86" s="23">
        <v>0</v>
      </c>
      <c r="CQ86" s="23">
        <v>0</v>
      </c>
      <c r="CR86" s="86">
        <v>0</v>
      </c>
    </row>
    <row r="87" spans="1:96" ht="63.75" x14ac:dyDescent="0.2">
      <c r="A87" s="85">
        <v>6</v>
      </c>
      <c r="B87" s="15">
        <f t="shared" si="2"/>
        <v>6</v>
      </c>
      <c r="C87" s="16" t="s">
        <v>174</v>
      </c>
      <c r="D87" s="17" t="s">
        <v>248</v>
      </c>
      <c r="E87" s="25" t="s">
        <v>109</v>
      </c>
      <c r="F87" s="18">
        <v>6</v>
      </c>
      <c r="G87" s="19">
        <v>43994</v>
      </c>
      <c r="H87" s="19">
        <v>51055</v>
      </c>
      <c r="I87" s="28">
        <v>50.1</v>
      </c>
      <c r="J87" s="29">
        <v>25</v>
      </c>
      <c r="K87" s="29">
        <v>1</v>
      </c>
      <c r="L87" s="20">
        <v>2087106175109</v>
      </c>
      <c r="M87" s="20">
        <v>0</v>
      </c>
      <c r="N87" s="20">
        <v>0</v>
      </c>
      <c r="O87" s="21"/>
      <c r="P87" s="21"/>
      <c r="Q87" s="22" t="s">
        <v>178</v>
      </c>
      <c r="R87" s="23">
        <v>1</v>
      </c>
      <c r="S87" s="23">
        <v>0</v>
      </c>
      <c r="T87" s="23">
        <v>0</v>
      </c>
      <c r="U87" s="7">
        <v>0</v>
      </c>
      <c r="V87" s="7">
        <v>0</v>
      </c>
      <c r="W87" s="7">
        <v>0</v>
      </c>
      <c r="X87" s="7">
        <v>0</v>
      </c>
      <c r="Y87" s="7">
        <v>0</v>
      </c>
      <c r="Z87" s="7">
        <v>0</v>
      </c>
      <c r="AA87" s="7">
        <v>0</v>
      </c>
      <c r="AB87" s="7">
        <v>0</v>
      </c>
      <c r="AC87" s="7">
        <v>0</v>
      </c>
      <c r="AD87" s="7">
        <v>1</v>
      </c>
      <c r="AE87" s="7">
        <v>0</v>
      </c>
      <c r="AF87" s="7">
        <v>0</v>
      </c>
      <c r="AG87" s="7">
        <v>0</v>
      </c>
      <c r="AH87" s="7">
        <v>0</v>
      </c>
      <c r="AI87" s="7">
        <v>0</v>
      </c>
      <c r="AJ87" s="7">
        <v>0</v>
      </c>
      <c r="AK87" s="7">
        <v>1</v>
      </c>
      <c r="AL87" s="7">
        <v>0</v>
      </c>
      <c r="AM87" s="7">
        <v>0</v>
      </c>
      <c r="AN87" s="7">
        <v>0</v>
      </c>
      <c r="AO87" s="7">
        <v>0</v>
      </c>
      <c r="AP87" s="7">
        <v>0</v>
      </c>
      <c r="AQ87" s="7">
        <v>0</v>
      </c>
      <c r="AR87" s="7">
        <v>0</v>
      </c>
      <c r="AS87" s="7">
        <v>0</v>
      </c>
      <c r="AT87" s="7">
        <v>0</v>
      </c>
      <c r="AU87" s="7">
        <v>0</v>
      </c>
      <c r="AV87" s="7">
        <v>0</v>
      </c>
      <c r="AW87" s="7">
        <v>0</v>
      </c>
      <c r="AX87" s="7">
        <v>0</v>
      </c>
      <c r="AY87" s="7">
        <v>0</v>
      </c>
      <c r="AZ87" s="7">
        <v>0</v>
      </c>
      <c r="BA87" s="7" t="s">
        <v>108</v>
      </c>
      <c r="BB87" s="7" t="s">
        <v>115</v>
      </c>
      <c r="BC87" s="7" t="s">
        <v>140</v>
      </c>
      <c r="BD87" s="25" t="s">
        <v>109</v>
      </c>
      <c r="BE87" s="45">
        <v>43994</v>
      </c>
      <c r="BF87" s="32"/>
      <c r="BG87" s="23">
        <v>0</v>
      </c>
      <c r="BH87" s="23">
        <v>0</v>
      </c>
      <c r="BI87" s="23">
        <v>0</v>
      </c>
      <c r="BJ87" s="23">
        <v>0</v>
      </c>
      <c r="BK87" s="23">
        <v>0</v>
      </c>
      <c r="BL87" s="23">
        <v>0</v>
      </c>
      <c r="BM87" s="23">
        <v>0</v>
      </c>
      <c r="BN87" s="23">
        <v>0</v>
      </c>
      <c r="BO87" s="23">
        <v>0</v>
      </c>
      <c r="BP87" s="23">
        <v>0</v>
      </c>
      <c r="BQ87" s="23">
        <v>0</v>
      </c>
      <c r="BR87" s="23">
        <v>0</v>
      </c>
      <c r="BS87" s="23">
        <v>0</v>
      </c>
      <c r="BT87" s="23">
        <v>0</v>
      </c>
      <c r="BU87" s="23">
        <v>0</v>
      </c>
      <c r="BV87" s="23">
        <v>0</v>
      </c>
      <c r="BW87" s="23">
        <v>0</v>
      </c>
      <c r="BX87" s="23">
        <v>0</v>
      </c>
      <c r="BY87" s="23">
        <v>0</v>
      </c>
      <c r="BZ87" s="23">
        <v>0</v>
      </c>
      <c r="CA87" s="23">
        <v>0</v>
      </c>
      <c r="CB87" s="23">
        <v>0</v>
      </c>
      <c r="CC87" s="23">
        <v>0</v>
      </c>
      <c r="CD87" s="23">
        <v>0</v>
      </c>
      <c r="CE87" s="23">
        <v>0</v>
      </c>
      <c r="CF87" s="23">
        <v>0</v>
      </c>
      <c r="CG87" s="23">
        <v>0</v>
      </c>
      <c r="CH87" s="23">
        <v>0</v>
      </c>
      <c r="CI87" s="23">
        <v>0</v>
      </c>
      <c r="CJ87" s="23">
        <v>0</v>
      </c>
      <c r="CK87" s="23">
        <v>0</v>
      </c>
      <c r="CL87" s="23">
        <v>0</v>
      </c>
      <c r="CM87" s="23">
        <v>0</v>
      </c>
      <c r="CN87" s="23">
        <v>0</v>
      </c>
      <c r="CO87" s="23">
        <v>0</v>
      </c>
      <c r="CP87" s="23">
        <v>0</v>
      </c>
      <c r="CQ87" s="23">
        <v>0</v>
      </c>
      <c r="CR87" s="86">
        <v>0</v>
      </c>
    </row>
    <row r="88" spans="1:96" ht="63.75" x14ac:dyDescent="0.2">
      <c r="A88" s="85">
        <v>6</v>
      </c>
      <c r="B88" s="15">
        <f t="shared" si="2"/>
        <v>7</v>
      </c>
      <c r="C88" s="16" t="s">
        <v>174</v>
      </c>
      <c r="D88" s="17" t="s">
        <v>248</v>
      </c>
      <c r="E88" s="25" t="s">
        <v>225</v>
      </c>
      <c r="F88" s="18">
        <v>1</v>
      </c>
      <c r="G88" s="19">
        <v>44064</v>
      </c>
      <c r="H88" s="19">
        <v>51055</v>
      </c>
      <c r="I88" s="28">
        <v>50.1</v>
      </c>
      <c r="J88" s="29">
        <v>25</v>
      </c>
      <c r="K88" s="29">
        <v>1</v>
      </c>
      <c r="L88" s="20">
        <v>2087106175109</v>
      </c>
      <c r="M88" s="20">
        <v>0</v>
      </c>
      <c r="N88" s="20">
        <v>0</v>
      </c>
      <c r="O88" s="21"/>
      <c r="P88" s="21"/>
      <c r="Q88" s="22" t="s">
        <v>265</v>
      </c>
      <c r="R88" s="23">
        <v>0</v>
      </c>
      <c r="S88" s="23">
        <v>0</v>
      </c>
      <c r="T88" s="23">
        <v>0</v>
      </c>
      <c r="U88" s="7">
        <v>0</v>
      </c>
      <c r="V88" s="7">
        <v>0</v>
      </c>
      <c r="W88" s="7">
        <v>1</v>
      </c>
      <c r="X88" s="7">
        <v>0</v>
      </c>
      <c r="Y88" s="7">
        <v>0</v>
      </c>
      <c r="Z88" s="7">
        <v>0</v>
      </c>
      <c r="AA88" s="7">
        <v>0</v>
      </c>
      <c r="AB88" s="7">
        <v>0</v>
      </c>
      <c r="AC88" s="7">
        <v>1</v>
      </c>
      <c r="AD88" s="7">
        <v>0</v>
      </c>
      <c r="AE88" s="7">
        <v>1</v>
      </c>
      <c r="AF88" s="7">
        <v>0</v>
      </c>
      <c r="AG88" s="7">
        <v>1</v>
      </c>
      <c r="AH88" s="7">
        <v>1</v>
      </c>
      <c r="AI88" s="7">
        <v>0</v>
      </c>
      <c r="AJ88" s="7">
        <v>0</v>
      </c>
      <c r="AK88" s="7">
        <v>1</v>
      </c>
      <c r="AL88" s="7">
        <v>0</v>
      </c>
      <c r="AM88" s="7">
        <v>0</v>
      </c>
      <c r="AN88" s="7">
        <v>0</v>
      </c>
      <c r="AO88" s="7">
        <v>0</v>
      </c>
      <c r="AP88" s="7">
        <v>0</v>
      </c>
      <c r="AQ88" s="7">
        <v>1</v>
      </c>
      <c r="AR88" s="7">
        <v>0</v>
      </c>
      <c r="AS88" s="7">
        <v>0</v>
      </c>
      <c r="AT88" s="7">
        <v>0</v>
      </c>
      <c r="AU88" s="7">
        <v>0</v>
      </c>
      <c r="AV88" s="7">
        <v>0</v>
      </c>
      <c r="AW88" s="7">
        <v>0</v>
      </c>
      <c r="AX88" s="7">
        <v>0</v>
      </c>
      <c r="AY88" s="7">
        <v>0</v>
      </c>
      <c r="AZ88" s="7">
        <v>0</v>
      </c>
      <c r="BA88" s="7" t="s">
        <v>108</v>
      </c>
      <c r="BB88" s="7" t="s">
        <v>115</v>
      </c>
      <c r="BC88" s="7" t="s">
        <v>140</v>
      </c>
      <c r="BD88" s="25" t="s">
        <v>225</v>
      </c>
      <c r="BE88" s="45">
        <v>44064</v>
      </c>
      <c r="BF88" s="32"/>
      <c r="BG88" s="23">
        <v>0</v>
      </c>
      <c r="BH88" s="23">
        <v>0</v>
      </c>
      <c r="BI88" s="23">
        <v>0</v>
      </c>
      <c r="BJ88" s="23">
        <v>0</v>
      </c>
      <c r="BK88" s="23">
        <v>0</v>
      </c>
      <c r="BL88" s="23">
        <v>0</v>
      </c>
      <c r="BM88" s="23">
        <v>1</v>
      </c>
      <c r="BN88" s="23">
        <v>0</v>
      </c>
      <c r="BO88" s="23">
        <v>0</v>
      </c>
      <c r="BP88" s="23">
        <v>0</v>
      </c>
      <c r="BQ88" s="23">
        <v>0</v>
      </c>
      <c r="BR88" s="23">
        <v>0</v>
      </c>
      <c r="BS88" s="23">
        <v>0</v>
      </c>
      <c r="BT88" s="23">
        <v>0</v>
      </c>
      <c r="BU88" s="23">
        <v>0</v>
      </c>
      <c r="BV88" s="23">
        <v>0</v>
      </c>
      <c r="BW88" s="23">
        <v>0</v>
      </c>
      <c r="BX88" s="23">
        <v>0</v>
      </c>
      <c r="BY88" s="23">
        <v>0</v>
      </c>
      <c r="BZ88" s="23">
        <v>0</v>
      </c>
      <c r="CA88" s="23">
        <v>0</v>
      </c>
      <c r="CB88" s="23">
        <v>0</v>
      </c>
      <c r="CC88" s="23">
        <v>0</v>
      </c>
      <c r="CD88" s="23">
        <v>0</v>
      </c>
      <c r="CE88" s="23">
        <v>0</v>
      </c>
      <c r="CF88" s="23">
        <v>0</v>
      </c>
      <c r="CG88" s="23">
        <v>0</v>
      </c>
      <c r="CH88" s="23">
        <v>0</v>
      </c>
      <c r="CI88" s="23">
        <v>0</v>
      </c>
      <c r="CJ88" s="23">
        <v>0</v>
      </c>
      <c r="CK88" s="23">
        <v>0</v>
      </c>
      <c r="CL88" s="23">
        <v>0</v>
      </c>
      <c r="CM88" s="23">
        <v>0</v>
      </c>
      <c r="CN88" s="23">
        <v>0</v>
      </c>
      <c r="CO88" s="23">
        <v>0</v>
      </c>
      <c r="CP88" s="23">
        <v>0</v>
      </c>
      <c r="CQ88" s="23">
        <v>0</v>
      </c>
      <c r="CR88" s="86">
        <v>0</v>
      </c>
    </row>
    <row r="89" spans="1:96" ht="63.75" x14ac:dyDescent="0.2">
      <c r="A89" s="85">
        <v>6</v>
      </c>
      <c r="B89" s="15">
        <f t="shared" si="2"/>
        <v>8</v>
      </c>
      <c r="C89" s="16" t="s">
        <v>174</v>
      </c>
      <c r="D89" s="17" t="s">
        <v>248</v>
      </c>
      <c r="E89" s="25" t="s">
        <v>127</v>
      </c>
      <c r="F89" s="18">
        <v>19</v>
      </c>
      <c r="G89" s="19">
        <v>44109</v>
      </c>
      <c r="H89" s="19">
        <v>51055</v>
      </c>
      <c r="I89" s="28">
        <v>50.1</v>
      </c>
      <c r="J89" s="29">
        <v>25</v>
      </c>
      <c r="K89" s="29">
        <v>1</v>
      </c>
      <c r="L89" s="20">
        <v>2087106175109</v>
      </c>
      <c r="M89" s="20">
        <v>0</v>
      </c>
      <c r="N89" s="20">
        <v>0</v>
      </c>
      <c r="O89" s="21"/>
      <c r="P89" s="21"/>
      <c r="Q89" s="22" t="s">
        <v>128</v>
      </c>
      <c r="R89" s="23">
        <v>0</v>
      </c>
      <c r="S89" s="23">
        <v>0</v>
      </c>
      <c r="T89" s="23">
        <v>0</v>
      </c>
      <c r="U89" s="7">
        <v>1</v>
      </c>
      <c r="V89" s="7">
        <v>1</v>
      </c>
      <c r="W89" s="7">
        <v>0</v>
      </c>
      <c r="X89" s="7">
        <v>1</v>
      </c>
      <c r="Y89" s="7">
        <v>0</v>
      </c>
      <c r="Z89" s="7">
        <v>0</v>
      </c>
      <c r="AA89" s="7">
        <v>0</v>
      </c>
      <c r="AB89" s="7">
        <v>0</v>
      </c>
      <c r="AC89" s="7">
        <v>0</v>
      </c>
      <c r="AD89" s="7">
        <v>1</v>
      </c>
      <c r="AE89" s="7">
        <v>0</v>
      </c>
      <c r="AF89" s="7">
        <v>0</v>
      </c>
      <c r="AG89" s="7">
        <v>0</v>
      </c>
      <c r="AH89" s="7">
        <v>0</v>
      </c>
      <c r="AI89" s="7">
        <v>0</v>
      </c>
      <c r="AJ89" s="7">
        <v>0</v>
      </c>
      <c r="AK89" s="7">
        <v>0</v>
      </c>
      <c r="AL89" s="7">
        <v>1</v>
      </c>
      <c r="AM89" s="7">
        <v>0</v>
      </c>
      <c r="AN89" s="7">
        <v>0</v>
      </c>
      <c r="AO89" s="7">
        <v>0</v>
      </c>
      <c r="AP89" s="7">
        <v>0</v>
      </c>
      <c r="AQ89" s="7">
        <v>0</v>
      </c>
      <c r="AR89" s="7">
        <v>1</v>
      </c>
      <c r="AS89" s="7">
        <v>1</v>
      </c>
      <c r="AT89" s="7">
        <v>0</v>
      </c>
      <c r="AU89" s="7">
        <v>0</v>
      </c>
      <c r="AV89" s="23">
        <v>0</v>
      </c>
      <c r="AW89" s="23">
        <v>0</v>
      </c>
      <c r="AX89" s="23">
        <v>0</v>
      </c>
      <c r="AY89" s="23">
        <v>0</v>
      </c>
      <c r="AZ89" s="23">
        <v>0</v>
      </c>
      <c r="BA89" s="7" t="s">
        <v>108</v>
      </c>
      <c r="BB89" s="7" t="s">
        <v>115</v>
      </c>
      <c r="BC89" s="7" t="s">
        <v>140</v>
      </c>
      <c r="BD89" s="25" t="s">
        <v>127</v>
      </c>
      <c r="BE89" s="45">
        <v>44109</v>
      </c>
      <c r="BF89" s="32"/>
      <c r="BG89" s="23">
        <v>0</v>
      </c>
      <c r="BH89" s="23">
        <v>0</v>
      </c>
      <c r="BI89" s="23">
        <v>0</v>
      </c>
      <c r="BJ89" s="23">
        <v>0</v>
      </c>
      <c r="BK89" s="23">
        <v>0</v>
      </c>
      <c r="BL89" s="23">
        <v>0</v>
      </c>
      <c r="BM89" s="23">
        <v>0</v>
      </c>
      <c r="BN89" s="23">
        <v>0</v>
      </c>
      <c r="BO89" s="23">
        <v>0</v>
      </c>
      <c r="BP89" s="23">
        <v>0</v>
      </c>
      <c r="BQ89" s="23">
        <v>0</v>
      </c>
      <c r="BR89" s="23">
        <v>0</v>
      </c>
      <c r="BS89" s="23">
        <v>0</v>
      </c>
      <c r="BT89" s="23">
        <v>0</v>
      </c>
      <c r="BU89" s="23">
        <v>0</v>
      </c>
      <c r="BV89" s="23">
        <v>0</v>
      </c>
      <c r="BW89" s="23">
        <v>0</v>
      </c>
      <c r="BX89" s="23">
        <v>0</v>
      </c>
      <c r="BY89" s="23">
        <v>0</v>
      </c>
      <c r="BZ89" s="23">
        <v>0</v>
      </c>
      <c r="CA89" s="23">
        <v>0</v>
      </c>
      <c r="CB89" s="23">
        <v>0</v>
      </c>
      <c r="CC89" s="23">
        <v>0</v>
      </c>
      <c r="CD89" s="23">
        <v>0</v>
      </c>
      <c r="CE89" s="23">
        <v>0</v>
      </c>
      <c r="CF89" s="23">
        <v>0</v>
      </c>
      <c r="CG89" s="23">
        <v>0</v>
      </c>
      <c r="CH89" s="23">
        <v>0</v>
      </c>
      <c r="CI89" s="23">
        <v>0</v>
      </c>
      <c r="CJ89" s="23">
        <v>0</v>
      </c>
      <c r="CK89" s="23">
        <v>0</v>
      </c>
      <c r="CL89" s="23">
        <v>0</v>
      </c>
      <c r="CM89" s="23">
        <v>0</v>
      </c>
      <c r="CN89" s="23">
        <v>0</v>
      </c>
      <c r="CO89" s="23">
        <v>0</v>
      </c>
      <c r="CP89" s="23">
        <v>0</v>
      </c>
      <c r="CQ89" s="23">
        <v>0</v>
      </c>
      <c r="CR89" s="86">
        <v>0</v>
      </c>
    </row>
    <row r="90" spans="1:96" ht="63.75" x14ac:dyDescent="0.2">
      <c r="A90" s="85">
        <v>6</v>
      </c>
      <c r="B90" s="15">
        <f t="shared" si="2"/>
        <v>9</v>
      </c>
      <c r="C90" s="16" t="s">
        <v>174</v>
      </c>
      <c r="D90" s="17" t="s">
        <v>248</v>
      </c>
      <c r="E90" s="25" t="s">
        <v>225</v>
      </c>
      <c r="F90" s="18">
        <v>2</v>
      </c>
      <c r="G90" s="19">
        <v>44061</v>
      </c>
      <c r="H90" s="19">
        <v>51055</v>
      </c>
      <c r="I90" s="28">
        <v>50.1</v>
      </c>
      <c r="J90" s="29">
        <v>25</v>
      </c>
      <c r="K90" s="29">
        <v>1</v>
      </c>
      <c r="L90" s="20">
        <v>2087106175109</v>
      </c>
      <c r="M90" s="20">
        <v>0</v>
      </c>
      <c r="N90" s="20">
        <v>0</v>
      </c>
      <c r="O90" s="21"/>
      <c r="P90" s="21">
        <v>180</v>
      </c>
      <c r="Q90" s="22" t="s">
        <v>266</v>
      </c>
      <c r="R90" s="23">
        <v>0</v>
      </c>
      <c r="S90" s="23">
        <v>0</v>
      </c>
      <c r="T90" s="23">
        <v>0</v>
      </c>
      <c r="U90" s="7">
        <v>0</v>
      </c>
      <c r="V90" s="7">
        <v>0</v>
      </c>
      <c r="W90" s="7">
        <v>0</v>
      </c>
      <c r="X90" s="7">
        <v>1</v>
      </c>
      <c r="Y90" s="7">
        <v>0</v>
      </c>
      <c r="Z90" s="7">
        <v>0</v>
      </c>
      <c r="AA90" s="7">
        <v>1</v>
      </c>
      <c r="AB90" s="7">
        <v>0</v>
      </c>
      <c r="AC90" s="7">
        <v>0</v>
      </c>
      <c r="AD90" s="7">
        <v>0</v>
      </c>
      <c r="AE90" s="7">
        <v>0</v>
      </c>
      <c r="AF90" s="7">
        <v>0</v>
      </c>
      <c r="AG90" s="7">
        <v>0</v>
      </c>
      <c r="AH90" s="7">
        <v>0</v>
      </c>
      <c r="AI90" s="7">
        <v>0</v>
      </c>
      <c r="AJ90" s="7">
        <v>0</v>
      </c>
      <c r="AK90" s="7">
        <v>0</v>
      </c>
      <c r="AL90" s="7">
        <v>1</v>
      </c>
      <c r="AM90" s="7">
        <v>0</v>
      </c>
      <c r="AN90" s="7">
        <v>0</v>
      </c>
      <c r="AO90" s="7">
        <v>0</v>
      </c>
      <c r="AP90" s="7">
        <v>0</v>
      </c>
      <c r="AQ90" s="7">
        <v>1</v>
      </c>
      <c r="AR90" s="7">
        <v>0</v>
      </c>
      <c r="AS90" s="7">
        <v>0</v>
      </c>
      <c r="AT90" s="7">
        <v>0</v>
      </c>
      <c r="AU90" s="7">
        <v>0</v>
      </c>
      <c r="AV90" s="7">
        <v>0</v>
      </c>
      <c r="AW90" s="7">
        <v>0</v>
      </c>
      <c r="AX90" s="7">
        <v>0</v>
      </c>
      <c r="AY90" s="7">
        <v>0</v>
      </c>
      <c r="AZ90" s="7">
        <v>0</v>
      </c>
      <c r="BA90" s="7" t="s">
        <v>108</v>
      </c>
      <c r="BB90" s="7" t="s">
        <v>115</v>
      </c>
      <c r="BC90" s="7" t="s">
        <v>140</v>
      </c>
      <c r="BD90" s="25" t="s">
        <v>225</v>
      </c>
      <c r="BE90" s="45">
        <v>44061</v>
      </c>
      <c r="BF90" s="32"/>
      <c r="BG90" s="23">
        <v>0</v>
      </c>
      <c r="BH90" s="23">
        <v>0</v>
      </c>
      <c r="BI90" s="23">
        <v>0</v>
      </c>
      <c r="BJ90" s="23">
        <v>0</v>
      </c>
      <c r="BK90" s="23">
        <v>0</v>
      </c>
      <c r="BL90" s="23">
        <v>0</v>
      </c>
      <c r="BM90" s="23">
        <v>0</v>
      </c>
      <c r="BN90" s="23">
        <v>0</v>
      </c>
      <c r="BO90" s="23">
        <v>0</v>
      </c>
      <c r="BP90" s="23">
        <v>0</v>
      </c>
      <c r="BQ90" s="23">
        <v>0</v>
      </c>
      <c r="BR90" s="23">
        <v>0</v>
      </c>
      <c r="BS90" s="23">
        <v>1</v>
      </c>
      <c r="BT90" s="23">
        <v>0</v>
      </c>
      <c r="BU90" s="23">
        <v>1</v>
      </c>
      <c r="BV90" s="23">
        <v>0</v>
      </c>
      <c r="BW90" s="23">
        <v>0</v>
      </c>
      <c r="BX90" s="23">
        <v>0</v>
      </c>
      <c r="BY90" s="23">
        <v>0</v>
      </c>
      <c r="BZ90" s="23">
        <v>0</v>
      </c>
      <c r="CA90" s="23">
        <v>0</v>
      </c>
      <c r="CB90" s="23">
        <v>0</v>
      </c>
      <c r="CC90" s="23">
        <v>0</v>
      </c>
      <c r="CD90" s="23">
        <v>0</v>
      </c>
      <c r="CE90" s="23">
        <v>0</v>
      </c>
      <c r="CF90" s="23">
        <v>0</v>
      </c>
      <c r="CG90" s="23">
        <v>0</v>
      </c>
      <c r="CH90" s="23">
        <v>0</v>
      </c>
      <c r="CI90" s="23">
        <v>0</v>
      </c>
      <c r="CJ90" s="23">
        <v>0</v>
      </c>
      <c r="CK90" s="23">
        <v>0</v>
      </c>
      <c r="CL90" s="23">
        <v>0</v>
      </c>
      <c r="CM90" s="23">
        <v>0</v>
      </c>
      <c r="CN90" s="23">
        <v>0</v>
      </c>
      <c r="CO90" s="23">
        <v>0</v>
      </c>
      <c r="CP90" s="23">
        <v>0</v>
      </c>
      <c r="CQ90" s="23">
        <v>0</v>
      </c>
      <c r="CR90" s="86">
        <v>0</v>
      </c>
    </row>
    <row r="91" spans="1:96" ht="97.5" customHeight="1" x14ac:dyDescent="0.2">
      <c r="A91" s="85">
        <v>6</v>
      </c>
      <c r="B91" s="15">
        <f t="shared" si="2"/>
        <v>10</v>
      </c>
      <c r="C91" s="16" t="s">
        <v>174</v>
      </c>
      <c r="D91" s="17" t="s">
        <v>248</v>
      </c>
      <c r="E91" s="25" t="s">
        <v>109</v>
      </c>
      <c r="F91" s="18">
        <v>7</v>
      </c>
      <c r="G91" s="19">
        <v>44264</v>
      </c>
      <c r="H91" s="19">
        <v>51055</v>
      </c>
      <c r="I91" s="28">
        <v>50.1</v>
      </c>
      <c r="J91" s="29">
        <v>25</v>
      </c>
      <c r="K91" s="29">
        <v>1</v>
      </c>
      <c r="L91" s="20">
        <v>2087106175109</v>
      </c>
      <c r="M91" s="20">
        <v>0</v>
      </c>
      <c r="N91" s="20">
        <v>0</v>
      </c>
      <c r="O91" s="21"/>
      <c r="P91" s="21"/>
      <c r="Q91" s="22" t="s">
        <v>267</v>
      </c>
      <c r="R91" s="23">
        <v>1</v>
      </c>
      <c r="S91" s="23">
        <v>1</v>
      </c>
      <c r="T91" s="23">
        <v>0</v>
      </c>
      <c r="U91" s="7">
        <v>0</v>
      </c>
      <c r="V91" s="7">
        <v>0</v>
      </c>
      <c r="W91" s="7">
        <v>0</v>
      </c>
      <c r="X91" s="7">
        <v>1</v>
      </c>
      <c r="Y91" s="7">
        <v>0</v>
      </c>
      <c r="Z91" s="7">
        <v>0</v>
      </c>
      <c r="AA91" s="7">
        <v>1</v>
      </c>
      <c r="AB91" s="7">
        <v>0</v>
      </c>
      <c r="AC91" s="7">
        <v>1</v>
      </c>
      <c r="AD91" s="7">
        <v>1</v>
      </c>
      <c r="AE91" s="7">
        <v>1</v>
      </c>
      <c r="AF91" s="7">
        <v>0</v>
      </c>
      <c r="AG91" s="7">
        <v>0</v>
      </c>
      <c r="AH91" s="7">
        <v>0</v>
      </c>
      <c r="AI91" s="7">
        <v>0</v>
      </c>
      <c r="AJ91" s="7">
        <v>0</v>
      </c>
      <c r="AK91" s="7">
        <v>1</v>
      </c>
      <c r="AL91" s="7">
        <v>0</v>
      </c>
      <c r="AM91" s="7">
        <v>0</v>
      </c>
      <c r="AN91" s="7">
        <v>0</v>
      </c>
      <c r="AO91" s="7">
        <v>0</v>
      </c>
      <c r="AP91" s="7">
        <v>1</v>
      </c>
      <c r="AQ91" s="7">
        <v>0</v>
      </c>
      <c r="AR91" s="7">
        <v>0</v>
      </c>
      <c r="AS91" s="7">
        <v>0</v>
      </c>
      <c r="AT91" s="7">
        <v>0</v>
      </c>
      <c r="AU91" s="7">
        <v>1</v>
      </c>
      <c r="AV91" s="7">
        <v>0</v>
      </c>
      <c r="AW91" s="7">
        <v>0</v>
      </c>
      <c r="AX91" s="7">
        <v>0</v>
      </c>
      <c r="AY91" s="7">
        <v>0</v>
      </c>
      <c r="AZ91" s="7">
        <v>0</v>
      </c>
      <c r="BA91" s="7" t="s">
        <v>108</v>
      </c>
      <c r="BB91" s="7" t="s">
        <v>115</v>
      </c>
      <c r="BC91" s="7" t="s">
        <v>140</v>
      </c>
      <c r="BD91" s="25" t="s">
        <v>109</v>
      </c>
      <c r="BE91" s="45">
        <v>44264</v>
      </c>
      <c r="BF91" s="32"/>
      <c r="BG91" s="23">
        <v>0</v>
      </c>
      <c r="BH91" s="23">
        <v>0</v>
      </c>
      <c r="BI91" s="23">
        <v>0</v>
      </c>
      <c r="BJ91" s="23">
        <v>0</v>
      </c>
      <c r="BK91" s="23">
        <v>0</v>
      </c>
      <c r="BL91" s="23">
        <v>0</v>
      </c>
      <c r="BM91" s="23">
        <v>0</v>
      </c>
      <c r="BN91" s="23">
        <v>0</v>
      </c>
      <c r="BO91" s="23">
        <v>0</v>
      </c>
      <c r="BP91" s="23">
        <v>0</v>
      </c>
      <c r="BQ91" s="23">
        <v>0</v>
      </c>
      <c r="BR91" s="23">
        <v>0</v>
      </c>
      <c r="BS91" s="23">
        <v>0</v>
      </c>
      <c r="BT91" s="23">
        <v>0</v>
      </c>
      <c r="BU91" s="23">
        <v>0</v>
      </c>
      <c r="BV91" s="23">
        <v>0</v>
      </c>
      <c r="BW91" s="23">
        <v>0</v>
      </c>
      <c r="BX91" s="23">
        <v>0</v>
      </c>
      <c r="BY91" s="23">
        <v>0</v>
      </c>
      <c r="BZ91" s="23">
        <v>0</v>
      </c>
      <c r="CA91" s="23">
        <v>0</v>
      </c>
      <c r="CB91" s="23">
        <v>0</v>
      </c>
      <c r="CC91" s="23">
        <v>0</v>
      </c>
      <c r="CD91" s="23">
        <v>0</v>
      </c>
      <c r="CE91" s="23">
        <v>0</v>
      </c>
      <c r="CF91" s="23">
        <v>0</v>
      </c>
      <c r="CG91" s="23">
        <v>0</v>
      </c>
      <c r="CH91" s="23">
        <v>0</v>
      </c>
      <c r="CI91" s="23">
        <v>0</v>
      </c>
      <c r="CJ91" s="23">
        <v>0</v>
      </c>
      <c r="CK91" s="23">
        <v>0</v>
      </c>
      <c r="CL91" s="23">
        <v>0</v>
      </c>
      <c r="CM91" s="23">
        <v>0</v>
      </c>
      <c r="CN91" s="23">
        <v>0</v>
      </c>
      <c r="CO91" s="23">
        <v>0</v>
      </c>
      <c r="CP91" s="23">
        <v>0</v>
      </c>
      <c r="CQ91" s="23">
        <v>0</v>
      </c>
      <c r="CR91" s="86">
        <v>0</v>
      </c>
    </row>
    <row r="92" spans="1:96" ht="63.75" x14ac:dyDescent="0.2">
      <c r="A92" s="85">
        <v>6</v>
      </c>
      <c r="B92" s="15">
        <f t="shared" si="2"/>
        <v>11</v>
      </c>
      <c r="C92" s="16" t="s">
        <v>174</v>
      </c>
      <c r="D92" s="17" t="s">
        <v>248</v>
      </c>
      <c r="E92" s="25" t="s">
        <v>109</v>
      </c>
      <c r="F92" s="18">
        <v>8</v>
      </c>
      <c r="G92" s="19">
        <v>44284</v>
      </c>
      <c r="H92" s="19">
        <v>51055</v>
      </c>
      <c r="I92" s="28">
        <v>50.1</v>
      </c>
      <c r="J92" s="29">
        <v>25</v>
      </c>
      <c r="K92" s="29">
        <v>1</v>
      </c>
      <c r="L92" s="20">
        <v>2087106175109</v>
      </c>
      <c r="M92" s="20">
        <v>0</v>
      </c>
      <c r="N92" s="20">
        <v>0</v>
      </c>
      <c r="O92" s="21"/>
      <c r="P92" s="21"/>
      <c r="Q92" s="22" t="s">
        <v>179</v>
      </c>
      <c r="R92" s="23">
        <v>0</v>
      </c>
      <c r="S92" s="23">
        <v>1</v>
      </c>
      <c r="T92" s="23">
        <v>0</v>
      </c>
      <c r="U92" s="7">
        <v>0</v>
      </c>
      <c r="V92" s="7">
        <v>0</v>
      </c>
      <c r="W92" s="7">
        <v>0</v>
      </c>
      <c r="X92" s="7">
        <v>0</v>
      </c>
      <c r="Y92" s="7">
        <v>0</v>
      </c>
      <c r="Z92" s="7">
        <v>0</v>
      </c>
      <c r="AA92" s="7">
        <v>0</v>
      </c>
      <c r="AB92" s="7">
        <v>0</v>
      </c>
      <c r="AC92" s="7">
        <v>1</v>
      </c>
      <c r="AD92" s="7">
        <v>0</v>
      </c>
      <c r="AE92" s="7">
        <v>0</v>
      </c>
      <c r="AF92" s="7">
        <v>0</v>
      </c>
      <c r="AG92" s="7">
        <v>0</v>
      </c>
      <c r="AH92" s="7">
        <v>0</v>
      </c>
      <c r="AI92" s="7">
        <v>0</v>
      </c>
      <c r="AJ92" s="7">
        <v>0</v>
      </c>
      <c r="AK92" s="7">
        <v>1</v>
      </c>
      <c r="AL92" s="7">
        <v>0</v>
      </c>
      <c r="AM92" s="7">
        <v>0</v>
      </c>
      <c r="AN92" s="7">
        <v>0</v>
      </c>
      <c r="AO92" s="7">
        <v>0</v>
      </c>
      <c r="AP92" s="7">
        <v>0</v>
      </c>
      <c r="AQ92" s="7">
        <v>0</v>
      </c>
      <c r="AR92" s="7">
        <v>0</v>
      </c>
      <c r="AS92" s="7">
        <v>0</v>
      </c>
      <c r="AT92" s="7">
        <v>0</v>
      </c>
      <c r="AU92" s="7">
        <v>1</v>
      </c>
      <c r="AV92" s="7">
        <v>0</v>
      </c>
      <c r="AW92" s="7">
        <v>0</v>
      </c>
      <c r="AX92" s="7">
        <v>0</v>
      </c>
      <c r="AY92" s="7">
        <v>0</v>
      </c>
      <c r="AZ92" s="7">
        <v>0</v>
      </c>
      <c r="BA92" s="7" t="s">
        <v>108</v>
      </c>
      <c r="BB92" s="7" t="s">
        <v>115</v>
      </c>
      <c r="BC92" s="7" t="s">
        <v>140</v>
      </c>
      <c r="BD92" s="25" t="s">
        <v>109</v>
      </c>
      <c r="BE92" s="45">
        <v>44284</v>
      </c>
      <c r="BF92" s="32"/>
      <c r="BG92" s="23">
        <v>0</v>
      </c>
      <c r="BH92" s="23">
        <v>0</v>
      </c>
      <c r="BI92" s="23">
        <v>0</v>
      </c>
      <c r="BJ92" s="23">
        <v>0</v>
      </c>
      <c r="BK92" s="23">
        <v>0</v>
      </c>
      <c r="BL92" s="23">
        <v>0</v>
      </c>
      <c r="BM92" s="23">
        <v>0</v>
      </c>
      <c r="BN92" s="23">
        <v>0</v>
      </c>
      <c r="BO92" s="23">
        <v>0</v>
      </c>
      <c r="BP92" s="23">
        <v>0</v>
      </c>
      <c r="BQ92" s="23">
        <v>0</v>
      </c>
      <c r="BR92" s="23">
        <v>0</v>
      </c>
      <c r="BS92" s="23">
        <v>0</v>
      </c>
      <c r="BT92" s="23">
        <v>0</v>
      </c>
      <c r="BU92" s="23">
        <v>0</v>
      </c>
      <c r="BV92" s="23">
        <v>0</v>
      </c>
      <c r="BW92" s="23">
        <v>0</v>
      </c>
      <c r="BX92" s="23">
        <v>0</v>
      </c>
      <c r="BY92" s="23">
        <v>0</v>
      </c>
      <c r="BZ92" s="23">
        <v>0</v>
      </c>
      <c r="CA92" s="23">
        <v>0</v>
      </c>
      <c r="CB92" s="23">
        <v>0</v>
      </c>
      <c r="CC92" s="23">
        <v>0</v>
      </c>
      <c r="CD92" s="23">
        <v>0</v>
      </c>
      <c r="CE92" s="23">
        <v>0</v>
      </c>
      <c r="CF92" s="23">
        <v>0</v>
      </c>
      <c r="CG92" s="23">
        <v>0</v>
      </c>
      <c r="CH92" s="23">
        <v>0</v>
      </c>
      <c r="CI92" s="23">
        <v>0</v>
      </c>
      <c r="CJ92" s="23">
        <v>0</v>
      </c>
      <c r="CK92" s="23">
        <v>0</v>
      </c>
      <c r="CL92" s="23">
        <v>0</v>
      </c>
      <c r="CM92" s="23">
        <v>0</v>
      </c>
      <c r="CN92" s="23">
        <v>0</v>
      </c>
      <c r="CO92" s="23">
        <v>0</v>
      </c>
      <c r="CP92" s="23">
        <v>0</v>
      </c>
      <c r="CQ92" s="23">
        <v>0</v>
      </c>
      <c r="CR92" s="86">
        <v>0</v>
      </c>
    </row>
    <row r="93" spans="1:96" ht="63.75" x14ac:dyDescent="0.2">
      <c r="A93" s="85">
        <v>6</v>
      </c>
      <c r="B93" s="15">
        <f t="shared" si="2"/>
        <v>12</v>
      </c>
      <c r="C93" s="16" t="s">
        <v>174</v>
      </c>
      <c r="D93" s="17" t="s">
        <v>248</v>
      </c>
      <c r="E93" s="25" t="s">
        <v>109</v>
      </c>
      <c r="F93" s="18">
        <v>9</v>
      </c>
      <c r="G93" s="19">
        <v>44607</v>
      </c>
      <c r="H93" s="19">
        <v>51055</v>
      </c>
      <c r="I93" s="28">
        <v>50.1</v>
      </c>
      <c r="J93" s="29">
        <v>25</v>
      </c>
      <c r="K93" s="29">
        <v>1</v>
      </c>
      <c r="L93" s="20">
        <v>2087106175109</v>
      </c>
      <c r="M93" s="20">
        <v>0</v>
      </c>
      <c r="N93" s="20">
        <v>0</v>
      </c>
      <c r="O93" s="21"/>
      <c r="P93" s="21"/>
      <c r="Q93" s="22" t="s">
        <v>180</v>
      </c>
      <c r="R93" s="23">
        <v>1</v>
      </c>
      <c r="S93" s="23">
        <v>1</v>
      </c>
      <c r="T93" s="23">
        <v>0</v>
      </c>
      <c r="U93" s="7">
        <v>0</v>
      </c>
      <c r="V93" s="7">
        <v>0</v>
      </c>
      <c r="W93" s="7">
        <v>0</v>
      </c>
      <c r="X93" s="7">
        <v>0</v>
      </c>
      <c r="Y93" s="7">
        <v>0</v>
      </c>
      <c r="Z93" s="7">
        <v>0</v>
      </c>
      <c r="AA93" s="7">
        <v>0</v>
      </c>
      <c r="AB93" s="7">
        <v>0</v>
      </c>
      <c r="AC93" s="7">
        <v>1</v>
      </c>
      <c r="AD93" s="7">
        <v>0</v>
      </c>
      <c r="AE93" s="7">
        <v>0</v>
      </c>
      <c r="AF93" s="7">
        <v>0</v>
      </c>
      <c r="AG93" s="7">
        <v>0</v>
      </c>
      <c r="AH93" s="7">
        <v>0</v>
      </c>
      <c r="AI93" s="7">
        <v>0</v>
      </c>
      <c r="AJ93" s="7">
        <v>0</v>
      </c>
      <c r="AK93" s="7">
        <v>1</v>
      </c>
      <c r="AL93" s="7">
        <v>0</v>
      </c>
      <c r="AM93" s="7">
        <v>0</v>
      </c>
      <c r="AN93" s="7">
        <v>0</v>
      </c>
      <c r="AO93" s="7">
        <v>0</v>
      </c>
      <c r="AP93" s="7">
        <v>0</v>
      </c>
      <c r="AQ93" s="7">
        <v>0</v>
      </c>
      <c r="AR93" s="7">
        <v>0</v>
      </c>
      <c r="AS93" s="7">
        <v>0</v>
      </c>
      <c r="AT93" s="7">
        <v>0</v>
      </c>
      <c r="AU93" s="7">
        <v>0</v>
      </c>
      <c r="AV93" s="7">
        <v>0</v>
      </c>
      <c r="AW93" s="7">
        <v>0</v>
      </c>
      <c r="AX93" s="7">
        <v>0</v>
      </c>
      <c r="AY93" s="7">
        <v>0</v>
      </c>
      <c r="AZ93" s="7">
        <v>0</v>
      </c>
      <c r="BA93" s="7" t="s">
        <v>108</v>
      </c>
      <c r="BB93" s="7" t="s">
        <v>115</v>
      </c>
      <c r="BC93" s="7" t="s">
        <v>140</v>
      </c>
      <c r="BD93" s="25" t="s">
        <v>109</v>
      </c>
      <c r="BE93" s="45">
        <v>44607</v>
      </c>
      <c r="BF93" s="32"/>
      <c r="BG93" s="23">
        <v>0</v>
      </c>
      <c r="BH93" s="23">
        <v>0</v>
      </c>
      <c r="BI93" s="23">
        <v>0</v>
      </c>
      <c r="BJ93" s="23">
        <v>0</v>
      </c>
      <c r="BK93" s="23">
        <v>0</v>
      </c>
      <c r="BL93" s="23">
        <v>0</v>
      </c>
      <c r="BM93" s="23">
        <v>0</v>
      </c>
      <c r="BN93" s="23">
        <v>0</v>
      </c>
      <c r="BO93" s="23">
        <v>0</v>
      </c>
      <c r="BP93" s="23">
        <v>0</v>
      </c>
      <c r="BQ93" s="23">
        <v>0</v>
      </c>
      <c r="BR93" s="23">
        <v>0</v>
      </c>
      <c r="BS93" s="23">
        <v>0</v>
      </c>
      <c r="BT93" s="23">
        <v>0</v>
      </c>
      <c r="BU93" s="23">
        <v>0</v>
      </c>
      <c r="BV93" s="23">
        <v>0</v>
      </c>
      <c r="BW93" s="23">
        <v>0</v>
      </c>
      <c r="BX93" s="23">
        <v>0</v>
      </c>
      <c r="BY93" s="23">
        <v>0</v>
      </c>
      <c r="BZ93" s="23">
        <v>0</v>
      </c>
      <c r="CA93" s="23">
        <v>0</v>
      </c>
      <c r="CB93" s="23">
        <v>0</v>
      </c>
      <c r="CC93" s="23">
        <v>0</v>
      </c>
      <c r="CD93" s="23">
        <v>0</v>
      </c>
      <c r="CE93" s="23">
        <v>0</v>
      </c>
      <c r="CF93" s="23">
        <v>0</v>
      </c>
      <c r="CG93" s="23">
        <v>0</v>
      </c>
      <c r="CH93" s="23">
        <v>0</v>
      </c>
      <c r="CI93" s="23">
        <v>0</v>
      </c>
      <c r="CJ93" s="23">
        <v>0</v>
      </c>
      <c r="CK93" s="23">
        <v>0</v>
      </c>
      <c r="CL93" s="23">
        <v>0</v>
      </c>
      <c r="CM93" s="23">
        <v>0</v>
      </c>
      <c r="CN93" s="23">
        <v>0</v>
      </c>
      <c r="CO93" s="23">
        <v>0</v>
      </c>
      <c r="CP93" s="23">
        <v>0</v>
      </c>
      <c r="CQ93" s="23">
        <v>0</v>
      </c>
      <c r="CR93" s="86">
        <v>0</v>
      </c>
    </row>
    <row r="94" spans="1:96" ht="89.25" x14ac:dyDescent="0.2">
      <c r="A94" s="85">
        <v>6</v>
      </c>
      <c r="B94" s="15">
        <f t="shared" si="2"/>
        <v>13</v>
      </c>
      <c r="C94" s="16" t="s">
        <v>174</v>
      </c>
      <c r="D94" s="17" t="s">
        <v>248</v>
      </c>
      <c r="E94" s="25" t="s">
        <v>109</v>
      </c>
      <c r="F94" s="18">
        <v>10</v>
      </c>
      <c r="G94" s="19">
        <v>44777</v>
      </c>
      <c r="H94" s="19">
        <v>51055</v>
      </c>
      <c r="I94" s="28">
        <v>50.1</v>
      </c>
      <c r="J94" s="29">
        <v>25</v>
      </c>
      <c r="K94" s="29">
        <v>1</v>
      </c>
      <c r="L94" s="20">
        <v>2087106175109</v>
      </c>
      <c r="M94" s="20">
        <v>140019135726</v>
      </c>
      <c r="N94" s="20">
        <v>0</v>
      </c>
      <c r="O94" s="21"/>
      <c r="P94" s="21"/>
      <c r="Q94" s="22" t="s">
        <v>268</v>
      </c>
      <c r="R94" s="23">
        <v>0</v>
      </c>
      <c r="S94" s="23">
        <v>0</v>
      </c>
      <c r="T94" s="23">
        <v>0</v>
      </c>
      <c r="U94" s="7">
        <v>0</v>
      </c>
      <c r="V94" s="7">
        <v>1</v>
      </c>
      <c r="W94" s="7">
        <v>1</v>
      </c>
      <c r="X94" s="7">
        <v>0</v>
      </c>
      <c r="Y94" s="7">
        <v>0</v>
      </c>
      <c r="Z94" s="7">
        <v>0</v>
      </c>
      <c r="AA94" s="7">
        <v>0</v>
      </c>
      <c r="AB94" s="7">
        <v>0</v>
      </c>
      <c r="AC94" s="7">
        <v>0</v>
      </c>
      <c r="AD94" s="7">
        <v>0</v>
      </c>
      <c r="AE94" s="7">
        <v>0</v>
      </c>
      <c r="AF94" s="7">
        <v>0</v>
      </c>
      <c r="AG94" s="7">
        <v>0</v>
      </c>
      <c r="AH94" s="7">
        <v>0</v>
      </c>
      <c r="AI94" s="7">
        <v>0</v>
      </c>
      <c r="AJ94" s="7">
        <v>1</v>
      </c>
      <c r="AK94" s="7">
        <v>0</v>
      </c>
      <c r="AL94" s="7">
        <v>1</v>
      </c>
      <c r="AM94" s="7">
        <v>1</v>
      </c>
      <c r="AN94" s="7">
        <v>0</v>
      </c>
      <c r="AO94" s="7">
        <v>0</v>
      </c>
      <c r="AP94" s="7">
        <v>0</v>
      </c>
      <c r="AQ94" s="7">
        <v>0</v>
      </c>
      <c r="AR94" s="7">
        <v>0</v>
      </c>
      <c r="AS94" s="7">
        <v>1</v>
      </c>
      <c r="AT94" s="7">
        <v>0</v>
      </c>
      <c r="AU94" s="7">
        <v>0</v>
      </c>
      <c r="AV94" s="7">
        <v>0</v>
      </c>
      <c r="AW94" s="7">
        <v>0</v>
      </c>
      <c r="AX94" s="7">
        <v>0</v>
      </c>
      <c r="AY94" s="7">
        <v>1</v>
      </c>
      <c r="AZ94" s="7">
        <v>0</v>
      </c>
      <c r="BA94" s="7" t="s">
        <v>108</v>
      </c>
      <c r="BB94" s="7" t="s">
        <v>115</v>
      </c>
      <c r="BC94" s="7" t="s">
        <v>140</v>
      </c>
      <c r="BD94" s="25" t="s">
        <v>109</v>
      </c>
      <c r="BE94" s="45">
        <v>44777</v>
      </c>
      <c r="BF94" s="32"/>
      <c r="BG94" s="23">
        <v>0</v>
      </c>
      <c r="BH94" s="23">
        <v>0</v>
      </c>
      <c r="BI94" s="23">
        <v>0</v>
      </c>
      <c r="BJ94" s="23">
        <v>0</v>
      </c>
      <c r="BK94" s="23">
        <v>0</v>
      </c>
      <c r="BL94" s="23">
        <v>0</v>
      </c>
      <c r="BM94" s="23">
        <v>1</v>
      </c>
      <c r="BN94" s="23">
        <v>0</v>
      </c>
      <c r="BO94" s="23">
        <v>0</v>
      </c>
      <c r="BP94" s="23">
        <v>0</v>
      </c>
      <c r="BQ94" s="23">
        <v>0</v>
      </c>
      <c r="BR94" s="23">
        <v>0</v>
      </c>
      <c r="BS94" s="23">
        <v>1</v>
      </c>
      <c r="BT94" s="23">
        <v>0</v>
      </c>
      <c r="BU94" s="23">
        <v>0</v>
      </c>
      <c r="BV94" s="23">
        <v>0</v>
      </c>
      <c r="BW94" s="23">
        <v>0</v>
      </c>
      <c r="BX94" s="23">
        <v>0</v>
      </c>
      <c r="BY94" s="23">
        <v>0</v>
      </c>
      <c r="BZ94" s="23">
        <v>0</v>
      </c>
      <c r="CA94" s="23">
        <v>0</v>
      </c>
      <c r="CB94" s="23">
        <v>0</v>
      </c>
      <c r="CC94" s="23">
        <v>0</v>
      </c>
      <c r="CD94" s="23">
        <v>0</v>
      </c>
      <c r="CE94" s="23">
        <v>0</v>
      </c>
      <c r="CF94" s="23">
        <v>0</v>
      </c>
      <c r="CG94" s="23">
        <v>0</v>
      </c>
      <c r="CH94" s="23">
        <v>0</v>
      </c>
      <c r="CI94" s="23">
        <v>0</v>
      </c>
      <c r="CJ94" s="23">
        <v>0</v>
      </c>
      <c r="CK94" s="23">
        <v>0</v>
      </c>
      <c r="CL94" s="23">
        <v>0</v>
      </c>
      <c r="CM94" s="23">
        <v>0</v>
      </c>
      <c r="CN94" s="23">
        <v>0</v>
      </c>
      <c r="CO94" s="23">
        <v>0</v>
      </c>
      <c r="CP94" s="23">
        <v>0</v>
      </c>
      <c r="CQ94" s="23">
        <v>0</v>
      </c>
      <c r="CR94" s="86">
        <v>0</v>
      </c>
    </row>
    <row r="95" spans="1:96" ht="25.5" x14ac:dyDescent="0.2">
      <c r="A95" s="85">
        <v>5</v>
      </c>
      <c r="B95" s="15">
        <v>0</v>
      </c>
      <c r="C95" s="16" t="s">
        <v>181</v>
      </c>
      <c r="D95" s="17" t="s">
        <v>248</v>
      </c>
      <c r="E95" s="17" t="s">
        <v>134</v>
      </c>
      <c r="F95" s="18">
        <v>0</v>
      </c>
      <c r="G95" s="19">
        <v>41954</v>
      </c>
      <c r="H95" s="19">
        <v>51048</v>
      </c>
      <c r="I95" s="28">
        <v>96.5</v>
      </c>
      <c r="J95" s="29" t="s">
        <v>182</v>
      </c>
      <c r="K95" s="29">
        <v>2</v>
      </c>
      <c r="L95" s="20">
        <v>1300234031470</v>
      </c>
      <c r="M95" s="20"/>
      <c r="N95" s="20"/>
      <c r="O95" s="31">
        <v>9000</v>
      </c>
      <c r="P95" s="31"/>
      <c r="Q95" s="22" t="s">
        <v>213</v>
      </c>
      <c r="R95" s="23">
        <v>0</v>
      </c>
      <c r="S95" s="23">
        <v>0</v>
      </c>
      <c r="T95" s="23">
        <v>0</v>
      </c>
      <c r="U95" s="7">
        <v>0</v>
      </c>
      <c r="V95" s="7">
        <v>0</v>
      </c>
      <c r="W95" s="7">
        <v>0</v>
      </c>
      <c r="X95" s="7">
        <v>0</v>
      </c>
      <c r="Y95" s="7">
        <v>0</v>
      </c>
      <c r="Z95" s="7">
        <v>0</v>
      </c>
      <c r="AA95" s="7">
        <v>0</v>
      </c>
      <c r="AB95" s="7">
        <v>0</v>
      </c>
      <c r="AC95" s="7">
        <v>0</v>
      </c>
      <c r="AD95" s="7">
        <v>0</v>
      </c>
      <c r="AE95" s="7">
        <v>0</v>
      </c>
      <c r="AF95" s="7">
        <v>0</v>
      </c>
      <c r="AG95" s="7">
        <v>0</v>
      </c>
      <c r="AH95" s="7">
        <v>0</v>
      </c>
      <c r="AI95" s="7">
        <v>0</v>
      </c>
      <c r="AJ95" s="7">
        <v>0</v>
      </c>
      <c r="AK95" s="7">
        <v>0</v>
      </c>
      <c r="AL95" s="7">
        <v>0</v>
      </c>
      <c r="AM95" s="7">
        <v>0</v>
      </c>
      <c r="AN95" s="7">
        <v>0</v>
      </c>
      <c r="AO95" s="7">
        <v>0</v>
      </c>
      <c r="AP95" s="7">
        <v>0</v>
      </c>
      <c r="AQ95" s="7">
        <v>0</v>
      </c>
      <c r="AR95" s="7">
        <v>0</v>
      </c>
      <c r="AS95" s="7">
        <v>0</v>
      </c>
      <c r="AT95" s="7">
        <v>0</v>
      </c>
      <c r="AU95" s="7">
        <v>0</v>
      </c>
      <c r="AV95" s="7">
        <v>0</v>
      </c>
      <c r="AW95" s="7">
        <v>0</v>
      </c>
      <c r="AX95" s="7">
        <v>0</v>
      </c>
      <c r="AY95" s="7">
        <v>0</v>
      </c>
      <c r="AZ95" s="7">
        <v>0</v>
      </c>
      <c r="BA95" s="7" t="s">
        <v>108</v>
      </c>
      <c r="BB95" s="7">
        <v>0</v>
      </c>
      <c r="BC95" s="7" t="s">
        <v>136</v>
      </c>
      <c r="BD95" s="25" t="s">
        <v>134</v>
      </c>
      <c r="BE95" s="45">
        <v>41954</v>
      </c>
      <c r="BF95" s="32">
        <v>51048</v>
      </c>
      <c r="BG95" s="23">
        <v>0</v>
      </c>
      <c r="BH95" s="23">
        <v>0</v>
      </c>
      <c r="BI95" s="23">
        <v>0</v>
      </c>
      <c r="BJ95" s="23">
        <v>0</v>
      </c>
      <c r="BK95" s="23">
        <v>0</v>
      </c>
      <c r="BL95" s="23">
        <v>0</v>
      </c>
      <c r="BM95" s="23">
        <v>0</v>
      </c>
      <c r="BN95" s="23">
        <v>0</v>
      </c>
      <c r="BO95" s="23">
        <v>0</v>
      </c>
      <c r="BP95" s="23">
        <v>0</v>
      </c>
      <c r="BQ95" s="23">
        <v>0</v>
      </c>
      <c r="BR95" s="23">
        <v>0</v>
      </c>
      <c r="BS95" s="23">
        <v>0</v>
      </c>
      <c r="BT95" s="23">
        <v>0</v>
      </c>
      <c r="BU95" s="23">
        <v>0</v>
      </c>
      <c r="BV95" s="23">
        <v>0</v>
      </c>
      <c r="BW95" s="23">
        <v>0</v>
      </c>
      <c r="BX95" s="23">
        <v>0</v>
      </c>
      <c r="BY95" s="23">
        <v>0</v>
      </c>
      <c r="BZ95" s="23">
        <v>0</v>
      </c>
      <c r="CA95" s="23">
        <v>0</v>
      </c>
      <c r="CB95" s="23">
        <v>0</v>
      </c>
      <c r="CC95" s="23">
        <v>0</v>
      </c>
      <c r="CD95" s="23">
        <v>0</v>
      </c>
      <c r="CE95" s="23">
        <v>0</v>
      </c>
      <c r="CF95" s="23">
        <v>0</v>
      </c>
      <c r="CG95" s="23">
        <v>0</v>
      </c>
      <c r="CH95" s="23">
        <v>0</v>
      </c>
      <c r="CI95" s="23">
        <v>0</v>
      </c>
      <c r="CJ95" s="23">
        <v>0</v>
      </c>
      <c r="CK95" s="23">
        <v>0</v>
      </c>
      <c r="CL95" s="23">
        <v>0</v>
      </c>
      <c r="CM95" s="23">
        <v>0</v>
      </c>
      <c r="CN95" s="23">
        <v>0</v>
      </c>
      <c r="CO95" s="23">
        <v>0</v>
      </c>
      <c r="CP95" s="23">
        <v>0</v>
      </c>
      <c r="CQ95" s="23">
        <v>0</v>
      </c>
      <c r="CR95" s="86">
        <v>0</v>
      </c>
    </row>
    <row r="96" spans="1:96" ht="38.25" x14ac:dyDescent="0.2">
      <c r="A96" s="85">
        <v>5</v>
      </c>
      <c r="B96" s="15">
        <f t="shared" si="2"/>
        <v>1</v>
      </c>
      <c r="C96" s="16" t="s">
        <v>181</v>
      </c>
      <c r="D96" s="17" t="s">
        <v>248</v>
      </c>
      <c r="E96" s="25" t="s">
        <v>109</v>
      </c>
      <c r="F96" s="18">
        <v>1</v>
      </c>
      <c r="G96" s="19">
        <v>41953</v>
      </c>
      <c r="H96" s="19">
        <v>51048</v>
      </c>
      <c r="I96" s="28">
        <v>96.5</v>
      </c>
      <c r="J96" s="29" t="s">
        <v>182</v>
      </c>
      <c r="K96" s="29">
        <v>2</v>
      </c>
      <c r="L96" s="20">
        <v>1300234031470</v>
      </c>
      <c r="M96" s="20">
        <v>0</v>
      </c>
      <c r="N96" s="20">
        <v>0</v>
      </c>
      <c r="O96" s="21"/>
      <c r="P96" s="21"/>
      <c r="Q96" s="22" t="s">
        <v>269</v>
      </c>
      <c r="R96" s="21">
        <v>1</v>
      </c>
      <c r="S96" s="23">
        <v>0</v>
      </c>
      <c r="T96" s="23">
        <v>0</v>
      </c>
      <c r="U96" s="7">
        <v>0</v>
      </c>
      <c r="V96" s="7">
        <v>0</v>
      </c>
      <c r="W96" s="7">
        <v>0</v>
      </c>
      <c r="X96" s="7">
        <v>1</v>
      </c>
      <c r="Y96" s="7">
        <v>0</v>
      </c>
      <c r="Z96" s="7">
        <v>0</v>
      </c>
      <c r="AA96" s="7">
        <v>0</v>
      </c>
      <c r="AB96" s="7">
        <v>0</v>
      </c>
      <c r="AC96" s="7">
        <v>0</v>
      </c>
      <c r="AD96" s="7">
        <v>1</v>
      </c>
      <c r="AE96" s="7">
        <v>0</v>
      </c>
      <c r="AF96" s="7">
        <v>0</v>
      </c>
      <c r="AG96" s="7">
        <v>0</v>
      </c>
      <c r="AH96" s="7">
        <v>1</v>
      </c>
      <c r="AI96" s="7">
        <v>0</v>
      </c>
      <c r="AJ96" s="7">
        <v>0</v>
      </c>
      <c r="AK96" s="7">
        <v>1</v>
      </c>
      <c r="AL96" s="7">
        <v>0</v>
      </c>
      <c r="AM96" s="7">
        <v>1</v>
      </c>
      <c r="AN96" s="7">
        <v>0</v>
      </c>
      <c r="AO96" s="7">
        <v>0</v>
      </c>
      <c r="AP96" s="7">
        <v>0</v>
      </c>
      <c r="AQ96" s="7">
        <v>0</v>
      </c>
      <c r="AR96" s="7">
        <v>0</v>
      </c>
      <c r="AS96" s="7">
        <v>0</v>
      </c>
      <c r="AT96" s="7">
        <v>0</v>
      </c>
      <c r="AU96" s="7">
        <v>0</v>
      </c>
      <c r="AV96" s="7">
        <v>0</v>
      </c>
      <c r="AW96" s="7">
        <v>0</v>
      </c>
      <c r="AX96" s="7">
        <v>0</v>
      </c>
      <c r="AY96" s="7">
        <v>0</v>
      </c>
      <c r="AZ96" s="7">
        <v>0</v>
      </c>
      <c r="BA96" s="7" t="s">
        <v>108</v>
      </c>
      <c r="BB96" s="7" t="s">
        <v>135</v>
      </c>
      <c r="BC96" s="7" t="s">
        <v>136</v>
      </c>
      <c r="BD96" s="25" t="s">
        <v>151</v>
      </c>
      <c r="BE96" s="45">
        <v>41953</v>
      </c>
      <c r="BF96" s="32"/>
      <c r="BG96" s="23">
        <v>0</v>
      </c>
      <c r="BH96" s="23">
        <v>0</v>
      </c>
      <c r="BI96" s="23">
        <v>0</v>
      </c>
      <c r="BJ96" s="23">
        <v>0</v>
      </c>
      <c r="BK96" s="23">
        <v>0</v>
      </c>
      <c r="BL96" s="23">
        <v>0</v>
      </c>
      <c r="BM96" s="23">
        <v>0</v>
      </c>
      <c r="BN96" s="23">
        <v>0</v>
      </c>
      <c r="BO96" s="23">
        <v>0</v>
      </c>
      <c r="BP96" s="23">
        <v>0</v>
      </c>
      <c r="BQ96" s="23">
        <v>0</v>
      </c>
      <c r="BR96" s="23">
        <v>0</v>
      </c>
      <c r="BS96" s="23">
        <v>0</v>
      </c>
      <c r="BT96" s="23">
        <v>0</v>
      </c>
      <c r="BU96" s="23">
        <v>0</v>
      </c>
      <c r="BV96" s="23">
        <v>0</v>
      </c>
      <c r="BW96" s="23">
        <v>0</v>
      </c>
      <c r="BX96" s="23">
        <v>0</v>
      </c>
      <c r="BY96" s="23">
        <v>0</v>
      </c>
      <c r="BZ96" s="23">
        <v>0</v>
      </c>
      <c r="CA96" s="23">
        <v>0</v>
      </c>
      <c r="CB96" s="23">
        <v>0</v>
      </c>
      <c r="CC96" s="23">
        <v>0</v>
      </c>
      <c r="CD96" s="23">
        <v>0</v>
      </c>
      <c r="CE96" s="23">
        <v>0</v>
      </c>
      <c r="CF96" s="23">
        <v>0</v>
      </c>
      <c r="CG96" s="23">
        <v>0</v>
      </c>
      <c r="CH96" s="23">
        <v>0</v>
      </c>
      <c r="CI96" s="23">
        <v>0</v>
      </c>
      <c r="CJ96" s="23">
        <v>0</v>
      </c>
      <c r="CK96" s="23">
        <v>0</v>
      </c>
      <c r="CL96" s="23">
        <v>0</v>
      </c>
      <c r="CM96" s="23">
        <v>0</v>
      </c>
      <c r="CN96" s="23">
        <v>0</v>
      </c>
      <c r="CO96" s="23">
        <v>0</v>
      </c>
      <c r="CP96" s="23">
        <v>0</v>
      </c>
      <c r="CQ96" s="23">
        <v>0</v>
      </c>
      <c r="CR96" s="86">
        <v>0</v>
      </c>
    </row>
    <row r="97" spans="1:96" ht="63.75" x14ac:dyDescent="0.2">
      <c r="A97" s="85">
        <v>5</v>
      </c>
      <c r="B97" s="15">
        <f t="shared" si="2"/>
        <v>2</v>
      </c>
      <c r="C97" s="16" t="s">
        <v>181</v>
      </c>
      <c r="D97" s="17" t="s">
        <v>248</v>
      </c>
      <c r="E97" s="25" t="s">
        <v>109</v>
      </c>
      <c r="F97" s="18">
        <v>2</v>
      </c>
      <c r="G97" s="19">
        <v>42045</v>
      </c>
      <c r="H97" s="19">
        <v>51048</v>
      </c>
      <c r="I97" s="28">
        <v>96.5</v>
      </c>
      <c r="J97" s="29" t="s">
        <v>182</v>
      </c>
      <c r="K97" s="29">
        <v>2</v>
      </c>
      <c r="L97" s="20">
        <v>1300234031470</v>
      </c>
      <c r="M97" s="20">
        <v>0</v>
      </c>
      <c r="N97" s="20">
        <v>0</v>
      </c>
      <c r="O97" s="21"/>
      <c r="P97" s="21"/>
      <c r="Q97" s="22" t="s">
        <v>183</v>
      </c>
      <c r="R97" s="23">
        <v>1</v>
      </c>
      <c r="S97" s="23">
        <v>1</v>
      </c>
      <c r="T97" s="23">
        <v>0</v>
      </c>
      <c r="U97" s="7">
        <v>0</v>
      </c>
      <c r="V97" s="7">
        <v>0</v>
      </c>
      <c r="W97" s="7">
        <v>0</v>
      </c>
      <c r="X97" s="7">
        <v>1</v>
      </c>
      <c r="Y97" s="7">
        <v>0</v>
      </c>
      <c r="Z97" s="7">
        <v>0</v>
      </c>
      <c r="AA97" s="7">
        <v>0</v>
      </c>
      <c r="AB97" s="7">
        <v>0</v>
      </c>
      <c r="AC97" s="7">
        <v>1</v>
      </c>
      <c r="AD97" s="7">
        <v>1</v>
      </c>
      <c r="AE97" s="7">
        <v>0</v>
      </c>
      <c r="AF97" s="7">
        <v>0</v>
      </c>
      <c r="AG97" s="7">
        <v>0</v>
      </c>
      <c r="AH97" s="7">
        <v>0</v>
      </c>
      <c r="AI97" s="7">
        <v>0</v>
      </c>
      <c r="AJ97" s="7">
        <v>0</v>
      </c>
      <c r="AK97" s="7">
        <v>1</v>
      </c>
      <c r="AL97" s="7">
        <v>0</v>
      </c>
      <c r="AM97" s="7">
        <v>0</v>
      </c>
      <c r="AN97" s="7">
        <v>1</v>
      </c>
      <c r="AO97" s="7">
        <v>0</v>
      </c>
      <c r="AP97" s="7">
        <v>0</v>
      </c>
      <c r="AQ97" s="7">
        <v>0</v>
      </c>
      <c r="AR97" s="7">
        <v>0</v>
      </c>
      <c r="AS97" s="7">
        <v>0</v>
      </c>
      <c r="AT97" s="7">
        <v>0</v>
      </c>
      <c r="AU97" s="7">
        <v>0</v>
      </c>
      <c r="AV97" s="7">
        <v>0</v>
      </c>
      <c r="AW97" s="7">
        <v>0</v>
      </c>
      <c r="AX97" s="7">
        <v>0</v>
      </c>
      <c r="AY97" s="7">
        <v>0</v>
      </c>
      <c r="AZ97" s="7">
        <v>0</v>
      </c>
      <c r="BA97" s="7" t="s">
        <v>108</v>
      </c>
      <c r="BB97" s="7" t="s">
        <v>115</v>
      </c>
      <c r="BC97" s="7" t="s">
        <v>136</v>
      </c>
      <c r="BD97" s="25" t="s">
        <v>153</v>
      </c>
      <c r="BE97" s="45">
        <v>42045</v>
      </c>
      <c r="BF97" s="32"/>
      <c r="BG97" s="23">
        <v>0</v>
      </c>
      <c r="BH97" s="23">
        <v>0</v>
      </c>
      <c r="BI97" s="23">
        <v>0</v>
      </c>
      <c r="BJ97" s="23">
        <v>0</v>
      </c>
      <c r="BK97" s="23">
        <v>0</v>
      </c>
      <c r="BL97" s="23">
        <v>0</v>
      </c>
      <c r="BM97" s="23">
        <v>0</v>
      </c>
      <c r="BN97" s="23">
        <v>0</v>
      </c>
      <c r="BO97" s="23">
        <v>0</v>
      </c>
      <c r="BP97" s="23">
        <v>0</v>
      </c>
      <c r="BQ97" s="23">
        <v>0</v>
      </c>
      <c r="BR97" s="23">
        <v>0</v>
      </c>
      <c r="BS97" s="23">
        <v>0</v>
      </c>
      <c r="BT97" s="23">
        <v>0</v>
      </c>
      <c r="BU97" s="23">
        <v>0</v>
      </c>
      <c r="BV97" s="23">
        <v>0</v>
      </c>
      <c r="BW97" s="23">
        <v>0</v>
      </c>
      <c r="BX97" s="23">
        <v>0</v>
      </c>
      <c r="BY97" s="23">
        <v>0</v>
      </c>
      <c r="BZ97" s="23">
        <v>0</v>
      </c>
      <c r="CA97" s="23">
        <v>0</v>
      </c>
      <c r="CB97" s="23">
        <v>0</v>
      </c>
      <c r="CC97" s="23">
        <v>0</v>
      </c>
      <c r="CD97" s="23">
        <v>0</v>
      </c>
      <c r="CE97" s="23">
        <v>0</v>
      </c>
      <c r="CF97" s="23">
        <v>0</v>
      </c>
      <c r="CG97" s="23">
        <v>0</v>
      </c>
      <c r="CH97" s="23">
        <v>0</v>
      </c>
      <c r="CI97" s="23">
        <v>0</v>
      </c>
      <c r="CJ97" s="23">
        <v>0</v>
      </c>
      <c r="CK97" s="23">
        <v>0</v>
      </c>
      <c r="CL97" s="23">
        <v>0</v>
      </c>
      <c r="CM97" s="23">
        <v>0</v>
      </c>
      <c r="CN97" s="23">
        <v>0</v>
      </c>
      <c r="CO97" s="23">
        <v>0</v>
      </c>
      <c r="CP97" s="23">
        <v>0</v>
      </c>
      <c r="CQ97" s="23">
        <v>0</v>
      </c>
      <c r="CR97" s="86">
        <v>0</v>
      </c>
    </row>
    <row r="98" spans="1:96" ht="25.5" x14ac:dyDescent="0.2">
      <c r="A98" s="85">
        <v>5</v>
      </c>
      <c r="B98" s="15">
        <f t="shared" si="2"/>
        <v>3</v>
      </c>
      <c r="C98" s="16" t="s">
        <v>181</v>
      </c>
      <c r="D98" s="17" t="s">
        <v>248</v>
      </c>
      <c r="E98" s="25" t="s">
        <v>109</v>
      </c>
      <c r="F98" s="18">
        <v>3</v>
      </c>
      <c r="G98" s="19">
        <v>42055</v>
      </c>
      <c r="H98" s="19">
        <v>51048</v>
      </c>
      <c r="I98" s="28">
        <v>96.5</v>
      </c>
      <c r="J98" s="29" t="s">
        <v>182</v>
      </c>
      <c r="K98" s="29">
        <v>2</v>
      </c>
      <c r="L98" s="20">
        <v>1300234031470</v>
      </c>
      <c r="M98" s="20">
        <v>0</v>
      </c>
      <c r="N98" s="20">
        <v>0</v>
      </c>
      <c r="O98" s="21"/>
      <c r="P98" s="21"/>
      <c r="Q98" s="22" t="s">
        <v>184</v>
      </c>
      <c r="R98" s="23">
        <v>0</v>
      </c>
      <c r="S98" s="23">
        <v>0</v>
      </c>
      <c r="T98" s="23">
        <v>0</v>
      </c>
      <c r="U98" s="7">
        <v>0</v>
      </c>
      <c r="V98" s="7">
        <v>0</v>
      </c>
      <c r="W98" s="7">
        <v>0</v>
      </c>
      <c r="X98" s="7">
        <v>1</v>
      </c>
      <c r="Y98" s="7">
        <v>0</v>
      </c>
      <c r="Z98" s="7">
        <v>0</v>
      </c>
      <c r="AA98" s="7">
        <v>0</v>
      </c>
      <c r="AB98" s="7">
        <v>0</v>
      </c>
      <c r="AC98" s="7">
        <v>0</v>
      </c>
      <c r="AD98" s="7">
        <v>1</v>
      </c>
      <c r="AE98" s="7">
        <v>0</v>
      </c>
      <c r="AF98" s="7">
        <v>0</v>
      </c>
      <c r="AG98" s="7">
        <v>0</v>
      </c>
      <c r="AH98" s="7">
        <v>0</v>
      </c>
      <c r="AI98" s="7">
        <v>0</v>
      </c>
      <c r="AJ98" s="7">
        <v>0</v>
      </c>
      <c r="AK98" s="7">
        <v>1</v>
      </c>
      <c r="AL98" s="7">
        <v>0</v>
      </c>
      <c r="AM98" s="7">
        <v>1</v>
      </c>
      <c r="AN98" s="7">
        <v>0</v>
      </c>
      <c r="AO98" s="7">
        <v>0</v>
      </c>
      <c r="AP98" s="7">
        <v>0</v>
      </c>
      <c r="AQ98" s="7">
        <v>0</v>
      </c>
      <c r="AR98" s="7">
        <v>0</v>
      </c>
      <c r="AS98" s="7">
        <v>0</v>
      </c>
      <c r="AT98" s="7">
        <v>0</v>
      </c>
      <c r="AU98" s="7">
        <v>0</v>
      </c>
      <c r="AV98" s="7">
        <v>0</v>
      </c>
      <c r="AW98" s="7">
        <v>0</v>
      </c>
      <c r="AX98" s="7">
        <v>0</v>
      </c>
      <c r="AY98" s="7">
        <v>0</v>
      </c>
      <c r="AZ98" s="7">
        <v>0</v>
      </c>
      <c r="BA98" s="7" t="s">
        <v>108</v>
      </c>
      <c r="BB98" s="7" t="s">
        <v>115</v>
      </c>
      <c r="BC98" s="7" t="s">
        <v>136</v>
      </c>
      <c r="BD98" s="25" t="s">
        <v>155</v>
      </c>
      <c r="BE98" s="45">
        <v>42055</v>
      </c>
      <c r="BF98" s="32"/>
      <c r="BG98" s="23">
        <v>0</v>
      </c>
      <c r="BH98" s="23">
        <v>0</v>
      </c>
      <c r="BI98" s="23">
        <v>0</v>
      </c>
      <c r="BJ98" s="23">
        <v>0</v>
      </c>
      <c r="BK98" s="23">
        <v>0</v>
      </c>
      <c r="BL98" s="23">
        <v>0</v>
      </c>
      <c r="BM98" s="23">
        <v>0</v>
      </c>
      <c r="BN98" s="23">
        <v>0</v>
      </c>
      <c r="BO98" s="23">
        <v>0</v>
      </c>
      <c r="BP98" s="23">
        <v>0</v>
      </c>
      <c r="BQ98" s="23">
        <v>0</v>
      </c>
      <c r="BR98" s="23">
        <v>0</v>
      </c>
      <c r="BS98" s="23">
        <v>0</v>
      </c>
      <c r="BT98" s="23">
        <v>0</v>
      </c>
      <c r="BU98" s="23">
        <v>0</v>
      </c>
      <c r="BV98" s="23">
        <v>0</v>
      </c>
      <c r="BW98" s="23">
        <v>0</v>
      </c>
      <c r="BX98" s="23">
        <v>0</v>
      </c>
      <c r="BY98" s="23">
        <v>0</v>
      </c>
      <c r="BZ98" s="23">
        <v>0</v>
      </c>
      <c r="CA98" s="23">
        <v>0</v>
      </c>
      <c r="CB98" s="23">
        <v>0</v>
      </c>
      <c r="CC98" s="23">
        <v>0</v>
      </c>
      <c r="CD98" s="23">
        <v>0</v>
      </c>
      <c r="CE98" s="23">
        <v>0</v>
      </c>
      <c r="CF98" s="23">
        <v>0</v>
      </c>
      <c r="CG98" s="23">
        <v>0</v>
      </c>
      <c r="CH98" s="23">
        <v>0</v>
      </c>
      <c r="CI98" s="23">
        <v>0</v>
      </c>
      <c r="CJ98" s="23">
        <v>0</v>
      </c>
      <c r="CK98" s="23">
        <v>0</v>
      </c>
      <c r="CL98" s="23">
        <v>0</v>
      </c>
      <c r="CM98" s="23">
        <v>0</v>
      </c>
      <c r="CN98" s="23">
        <v>0</v>
      </c>
      <c r="CO98" s="23">
        <v>0</v>
      </c>
      <c r="CP98" s="23">
        <v>0</v>
      </c>
      <c r="CQ98" s="23">
        <v>0</v>
      </c>
      <c r="CR98" s="86">
        <v>0</v>
      </c>
    </row>
    <row r="99" spans="1:96" ht="51" x14ac:dyDescent="0.2">
      <c r="A99" s="85">
        <v>5</v>
      </c>
      <c r="B99" s="15">
        <f t="shared" si="2"/>
        <v>4</v>
      </c>
      <c r="C99" s="16" t="s">
        <v>181</v>
      </c>
      <c r="D99" s="17" t="s">
        <v>248</v>
      </c>
      <c r="E99" s="25" t="s">
        <v>109</v>
      </c>
      <c r="F99" s="18">
        <v>4</v>
      </c>
      <c r="G99" s="19">
        <v>43004</v>
      </c>
      <c r="H99" s="19">
        <v>51048</v>
      </c>
      <c r="I99" s="28">
        <v>96.5</v>
      </c>
      <c r="J99" s="29" t="s">
        <v>182</v>
      </c>
      <c r="K99" s="29">
        <v>2</v>
      </c>
      <c r="L99" s="20">
        <v>1300234031470</v>
      </c>
      <c r="M99" s="20">
        <v>0</v>
      </c>
      <c r="N99" s="20">
        <v>0</v>
      </c>
      <c r="O99" s="21"/>
      <c r="P99" s="21"/>
      <c r="Q99" s="22" t="s">
        <v>270</v>
      </c>
      <c r="R99" s="23">
        <v>1</v>
      </c>
      <c r="S99" s="23">
        <v>1</v>
      </c>
      <c r="T99" s="23">
        <v>1</v>
      </c>
      <c r="U99" s="7">
        <v>0</v>
      </c>
      <c r="V99" s="7">
        <v>0</v>
      </c>
      <c r="W99" s="7">
        <v>0</v>
      </c>
      <c r="X99" s="7">
        <v>1</v>
      </c>
      <c r="Y99" s="7">
        <v>0</v>
      </c>
      <c r="Z99" s="7">
        <v>0</v>
      </c>
      <c r="AA99" s="7">
        <v>0</v>
      </c>
      <c r="AB99" s="7">
        <v>0</v>
      </c>
      <c r="AC99" s="7">
        <v>0</v>
      </c>
      <c r="AD99" s="7">
        <v>1</v>
      </c>
      <c r="AE99" s="7">
        <v>1</v>
      </c>
      <c r="AF99" s="7">
        <v>0</v>
      </c>
      <c r="AG99" s="7">
        <v>0</v>
      </c>
      <c r="AH99" s="7">
        <v>0</v>
      </c>
      <c r="AI99" s="7">
        <v>0</v>
      </c>
      <c r="AJ99" s="7">
        <v>0</v>
      </c>
      <c r="AK99" s="7">
        <v>1</v>
      </c>
      <c r="AL99" s="7">
        <v>0</v>
      </c>
      <c r="AM99" s="7">
        <v>0</v>
      </c>
      <c r="AN99" s="7">
        <v>0</v>
      </c>
      <c r="AO99" s="7">
        <v>1</v>
      </c>
      <c r="AP99" s="7">
        <v>0</v>
      </c>
      <c r="AQ99" s="7">
        <v>0</v>
      </c>
      <c r="AR99" s="7">
        <v>0</v>
      </c>
      <c r="AS99" s="7">
        <v>0</v>
      </c>
      <c r="AT99" s="7">
        <v>0</v>
      </c>
      <c r="AU99" s="7">
        <v>0</v>
      </c>
      <c r="AV99" s="7">
        <v>0</v>
      </c>
      <c r="AW99" s="7">
        <v>0</v>
      </c>
      <c r="AX99" s="7">
        <v>0</v>
      </c>
      <c r="AY99" s="7">
        <v>0</v>
      </c>
      <c r="AZ99" s="7">
        <v>0</v>
      </c>
      <c r="BA99" s="7" t="s">
        <v>108</v>
      </c>
      <c r="BB99" s="7" t="s">
        <v>271</v>
      </c>
      <c r="BC99" s="7" t="s">
        <v>136</v>
      </c>
      <c r="BD99" s="25" t="s">
        <v>156</v>
      </c>
      <c r="BE99" s="45">
        <v>43004</v>
      </c>
      <c r="BF99" s="32"/>
      <c r="BG99" s="23">
        <v>0</v>
      </c>
      <c r="BH99" s="23">
        <v>0</v>
      </c>
      <c r="BI99" s="23">
        <v>0</v>
      </c>
      <c r="BJ99" s="23">
        <v>0</v>
      </c>
      <c r="BK99" s="23">
        <v>0</v>
      </c>
      <c r="BL99" s="23">
        <v>0</v>
      </c>
      <c r="BM99" s="23">
        <v>0</v>
      </c>
      <c r="BN99" s="23">
        <v>0</v>
      </c>
      <c r="BO99" s="23">
        <v>0</v>
      </c>
      <c r="BP99" s="23">
        <v>0</v>
      </c>
      <c r="BQ99" s="23">
        <v>0</v>
      </c>
      <c r="BR99" s="23">
        <v>0</v>
      </c>
      <c r="BS99" s="23">
        <v>0</v>
      </c>
      <c r="BT99" s="23">
        <v>0</v>
      </c>
      <c r="BU99" s="23">
        <v>0</v>
      </c>
      <c r="BV99" s="23">
        <v>0</v>
      </c>
      <c r="BW99" s="23">
        <v>0</v>
      </c>
      <c r="BX99" s="23">
        <v>0</v>
      </c>
      <c r="BY99" s="23">
        <v>0</v>
      </c>
      <c r="BZ99" s="23">
        <v>0</v>
      </c>
      <c r="CA99" s="23">
        <v>0</v>
      </c>
      <c r="CB99" s="23">
        <v>0</v>
      </c>
      <c r="CC99" s="23">
        <v>0</v>
      </c>
      <c r="CD99" s="23">
        <v>0</v>
      </c>
      <c r="CE99" s="23">
        <v>0</v>
      </c>
      <c r="CF99" s="23">
        <v>0</v>
      </c>
      <c r="CG99" s="23">
        <v>0</v>
      </c>
      <c r="CH99" s="23">
        <v>0</v>
      </c>
      <c r="CI99" s="23">
        <v>0</v>
      </c>
      <c r="CJ99" s="23">
        <v>0</v>
      </c>
      <c r="CK99" s="23">
        <v>0</v>
      </c>
      <c r="CL99" s="23">
        <v>0</v>
      </c>
      <c r="CM99" s="23">
        <v>0</v>
      </c>
      <c r="CN99" s="23">
        <v>0</v>
      </c>
      <c r="CO99" s="23">
        <v>0</v>
      </c>
      <c r="CP99" s="23">
        <v>0</v>
      </c>
      <c r="CQ99" s="23">
        <v>0</v>
      </c>
      <c r="CR99" s="86">
        <v>0</v>
      </c>
    </row>
    <row r="100" spans="1:96" ht="62.25" customHeight="1" x14ac:dyDescent="0.2">
      <c r="A100" s="85">
        <v>5</v>
      </c>
      <c r="B100" s="15">
        <f t="shared" si="2"/>
        <v>5</v>
      </c>
      <c r="C100" s="16" t="s">
        <v>181</v>
      </c>
      <c r="D100" s="17" t="s">
        <v>248</v>
      </c>
      <c r="E100" s="25" t="s">
        <v>127</v>
      </c>
      <c r="F100" s="18">
        <v>19</v>
      </c>
      <c r="G100" s="19">
        <v>44109</v>
      </c>
      <c r="H100" s="19">
        <v>51048</v>
      </c>
      <c r="I100" s="28">
        <v>96.5</v>
      </c>
      <c r="J100" s="29" t="s">
        <v>182</v>
      </c>
      <c r="K100" s="29">
        <v>2</v>
      </c>
      <c r="L100" s="20">
        <v>1300234031470</v>
      </c>
      <c r="M100" s="20">
        <v>0</v>
      </c>
      <c r="N100" s="20">
        <v>0</v>
      </c>
      <c r="O100" s="21"/>
      <c r="P100" s="21"/>
      <c r="Q100" s="22" t="s">
        <v>128</v>
      </c>
      <c r="R100" s="23">
        <v>0</v>
      </c>
      <c r="S100" s="23">
        <v>0</v>
      </c>
      <c r="T100" s="23">
        <v>0</v>
      </c>
      <c r="U100" s="7">
        <v>1</v>
      </c>
      <c r="V100" s="7">
        <v>1</v>
      </c>
      <c r="W100" s="7">
        <v>0</v>
      </c>
      <c r="X100" s="7">
        <v>1</v>
      </c>
      <c r="Y100" s="7">
        <v>0</v>
      </c>
      <c r="Z100" s="7">
        <v>0</v>
      </c>
      <c r="AA100" s="7">
        <v>0</v>
      </c>
      <c r="AB100" s="7">
        <v>0</v>
      </c>
      <c r="AC100" s="7">
        <v>0</v>
      </c>
      <c r="AD100" s="7">
        <v>1</v>
      </c>
      <c r="AE100" s="7">
        <v>0</v>
      </c>
      <c r="AF100" s="7">
        <v>0</v>
      </c>
      <c r="AG100" s="7">
        <v>0</v>
      </c>
      <c r="AH100" s="7">
        <v>0</v>
      </c>
      <c r="AI100" s="7">
        <v>0</v>
      </c>
      <c r="AJ100" s="7">
        <v>0</v>
      </c>
      <c r="AK100" s="7">
        <v>0</v>
      </c>
      <c r="AL100" s="7">
        <v>1</v>
      </c>
      <c r="AM100" s="7">
        <v>0</v>
      </c>
      <c r="AN100" s="7">
        <v>0</v>
      </c>
      <c r="AO100" s="7">
        <v>0</v>
      </c>
      <c r="AP100" s="7">
        <v>0</v>
      </c>
      <c r="AQ100" s="7">
        <v>1</v>
      </c>
      <c r="AR100" s="7">
        <v>1</v>
      </c>
      <c r="AS100" s="7">
        <v>0</v>
      </c>
      <c r="AT100" s="7">
        <v>0</v>
      </c>
      <c r="AU100" s="7">
        <v>0</v>
      </c>
      <c r="AV100" s="7">
        <v>0</v>
      </c>
      <c r="AW100" s="7">
        <v>0</v>
      </c>
      <c r="AX100" s="7">
        <v>0</v>
      </c>
      <c r="AY100" s="7">
        <v>0</v>
      </c>
      <c r="AZ100" s="7">
        <v>0</v>
      </c>
      <c r="BA100" s="7" t="s">
        <v>108</v>
      </c>
      <c r="BB100" s="7" t="s">
        <v>271</v>
      </c>
      <c r="BC100" s="7" t="s">
        <v>140</v>
      </c>
      <c r="BD100" s="25" t="s">
        <v>157</v>
      </c>
      <c r="BE100" s="45">
        <v>44109</v>
      </c>
      <c r="BF100" s="32"/>
      <c r="BG100" s="23">
        <v>0</v>
      </c>
      <c r="BH100" s="23">
        <v>0</v>
      </c>
      <c r="BI100" s="23">
        <v>0</v>
      </c>
      <c r="BJ100" s="23">
        <v>0</v>
      </c>
      <c r="BK100" s="23">
        <v>0</v>
      </c>
      <c r="BL100" s="23">
        <v>0</v>
      </c>
      <c r="BM100" s="23">
        <v>0</v>
      </c>
      <c r="BN100" s="23">
        <v>0</v>
      </c>
      <c r="BO100" s="23">
        <v>0</v>
      </c>
      <c r="BP100" s="23">
        <v>0</v>
      </c>
      <c r="BQ100" s="23">
        <v>0</v>
      </c>
      <c r="BR100" s="23">
        <v>0</v>
      </c>
      <c r="BS100" s="23">
        <v>0</v>
      </c>
      <c r="BT100" s="23">
        <v>0</v>
      </c>
      <c r="BU100" s="23">
        <v>0</v>
      </c>
      <c r="BV100" s="23">
        <v>0</v>
      </c>
      <c r="BW100" s="23">
        <v>0</v>
      </c>
      <c r="BX100" s="23">
        <v>0</v>
      </c>
      <c r="BY100" s="23">
        <v>0</v>
      </c>
      <c r="BZ100" s="23">
        <v>0</v>
      </c>
      <c r="CA100" s="23">
        <v>0</v>
      </c>
      <c r="CB100" s="23">
        <v>0</v>
      </c>
      <c r="CC100" s="23">
        <v>0</v>
      </c>
      <c r="CD100" s="23">
        <v>0</v>
      </c>
      <c r="CE100" s="23">
        <v>0</v>
      </c>
      <c r="CF100" s="23">
        <v>0</v>
      </c>
      <c r="CG100" s="23">
        <v>0</v>
      </c>
      <c r="CH100" s="23">
        <v>0</v>
      </c>
      <c r="CI100" s="23">
        <v>0</v>
      </c>
      <c r="CJ100" s="23">
        <v>0</v>
      </c>
      <c r="CK100" s="23">
        <v>0</v>
      </c>
      <c r="CL100" s="23">
        <v>0</v>
      </c>
      <c r="CM100" s="23">
        <v>0</v>
      </c>
      <c r="CN100" s="23">
        <v>0</v>
      </c>
      <c r="CO100" s="23">
        <v>0</v>
      </c>
      <c r="CP100" s="23">
        <v>0</v>
      </c>
      <c r="CQ100" s="23">
        <v>0</v>
      </c>
      <c r="CR100" s="86">
        <v>0</v>
      </c>
    </row>
    <row r="101" spans="1:96" ht="51" x14ac:dyDescent="0.2">
      <c r="A101" s="85">
        <v>4</v>
      </c>
      <c r="B101" s="15">
        <v>0</v>
      </c>
      <c r="C101" s="16" t="s">
        <v>185</v>
      </c>
      <c r="D101" s="17" t="s">
        <v>248</v>
      </c>
      <c r="E101" s="17" t="s">
        <v>134</v>
      </c>
      <c r="F101" s="18">
        <v>0</v>
      </c>
      <c r="G101" s="19">
        <v>41892</v>
      </c>
      <c r="H101" s="19">
        <v>51048</v>
      </c>
      <c r="I101" s="28">
        <v>146</v>
      </c>
      <c r="J101" s="29" t="s">
        <v>182</v>
      </c>
      <c r="K101" s="29">
        <v>4</v>
      </c>
      <c r="L101" s="20">
        <v>1869330678417</v>
      </c>
      <c r="M101" s="20"/>
      <c r="N101" s="20"/>
      <c r="O101" s="31">
        <v>9000</v>
      </c>
      <c r="P101" s="31"/>
      <c r="Q101" s="22" t="s">
        <v>213</v>
      </c>
      <c r="R101" s="23">
        <v>0</v>
      </c>
      <c r="S101" s="23">
        <v>0</v>
      </c>
      <c r="T101" s="23">
        <v>0</v>
      </c>
      <c r="U101" s="7">
        <v>0</v>
      </c>
      <c r="V101" s="7">
        <v>0</v>
      </c>
      <c r="W101" s="7">
        <v>0</v>
      </c>
      <c r="X101" s="7">
        <v>0</v>
      </c>
      <c r="Y101" s="7">
        <v>0</v>
      </c>
      <c r="Z101" s="7">
        <v>0</v>
      </c>
      <c r="AA101" s="7">
        <v>0</v>
      </c>
      <c r="AB101" s="7">
        <v>0</v>
      </c>
      <c r="AC101" s="7">
        <v>0</v>
      </c>
      <c r="AD101" s="7">
        <v>0</v>
      </c>
      <c r="AE101" s="7">
        <v>0</v>
      </c>
      <c r="AF101" s="7">
        <v>0</v>
      </c>
      <c r="AG101" s="7">
        <v>0</v>
      </c>
      <c r="AH101" s="7">
        <v>0</v>
      </c>
      <c r="AI101" s="7">
        <v>0</v>
      </c>
      <c r="AJ101" s="7">
        <v>0</v>
      </c>
      <c r="AK101" s="7">
        <v>0</v>
      </c>
      <c r="AL101" s="7">
        <v>0</v>
      </c>
      <c r="AM101" s="7">
        <v>0</v>
      </c>
      <c r="AN101" s="7">
        <v>0</v>
      </c>
      <c r="AO101" s="7">
        <v>0</v>
      </c>
      <c r="AP101" s="7">
        <v>0</v>
      </c>
      <c r="AQ101" s="7">
        <v>0</v>
      </c>
      <c r="AR101" s="7">
        <v>0</v>
      </c>
      <c r="AS101" s="7">
        <v>0</v>
      </c>
      <c r="AT101" s="7">
        <v>0</v>
      </c>
      <c r="AU101" s="7">
        <v>0</v>
      </c>
      <c r="AV101" s="7">
        <v>0</v>
      </c>
      <c r="AW101" s="7">
        <v>0</v>
      </c>
      <c r="AX101" s="7">
        <v>0</v>
      </c>
      <c r="AY101" s="7">
        <v>0</v>
      </c>
      <c r="AZ101" s="7">
        <v>0</v>
      </c>
      <c r="BA101" s="7" t="s">
        <v>108</v>
      </c>
      <c r="BB101" s="7">
        <v>0</v>
      </c>
      <c r="BC101" s="7" t="s">
        <v>136</v>
      </c>
      <c r="BD101" s="25" t="s">
        <v>134</v>
      </c>
      <c r="BE101" s="45">
        <v>41892</v>
      </c>
      <c r="BF101" s="32">
        <v>51048</v>
      </c>
      <c r="BG101" s="23">
        <v>0</v>
      </c>
      <c r="BH101" s="23">
        <v>0</v>
      </c>
      <c r="BI101" s="23">
        <v>0</v>
      </c>
      <c r="BJ101" s="23">
        <v>0</v>
      </c>
      <c r="BK101" s="23">
        <v>0</v>
      </c>
      <c r="BL101" s="23">
        <v>0</v>
      </c>
      <c r="BM101" s="23">
        <v>0</v>
      </c>
      <c r="BN101" s="23">
        <v>0</v>
      </c>
      <c r="BO101" s="23">
        <v>0</v>
      </c>
      <c r="BP101" s="23">
        <v>0</v>
      </c>
      <c r="BQ101" s="23">
        <v>0</v>
      </c>
      <c r="BR101" s="23">
        <v>0</v>
      </c>
      <c r="BS101" s="23">
        <v>0</v>
      </c>
      <c r="BT101" s="23">
        <v>0</v>
      </c>
      <c r="BU101" s="23">
        <v>0</v>
      </c>
      <c r="BV101" s="23">
        <v>0</v>
      </c>
      <c r="BW101" s="23">
        <v>0</v>
      </c>
      <c r="BX101" s="23">
        <v>0</v>
      </c>
      <c r="BY101" s="23">
        <v>0</v>
      </c>
      <c r="BZ101" s="23">
        <v>0</v>
      </c>
      <c r="CA101" s="23">
        <v>0</v>
      </c>
      <c r="CB101" s="23">
        <v>0</v>
      </c>
      <c r="CC101" s="23">
        <v>0</v>
      </c>
      <c r="CD101" s="23">
        <v>0</v>
      </c>
      <c r="CE101" s="23">
        <v>0</v>
      </c>
      <c r="CF101" s="23">
        <v>0</v>
      </c>
      <c r="CG101" s="23">
        <v>0</v>
      </c>
      <c r="CH101" s="23">
        <v>0</v>
      </c>
      <c r="CI101" s="23">
        <v>0</v>
      </c>
      <c r="CJ101" s="23">
        <v>0</v>
      </c>
      <c r="CK101" s="23">
        <v>0</v>
      </c>
      <c r="CL101" s="23">
        <v>0</v>
      </c>
      <c r="CM101" s="23">
        <v>0</v>
      </c>
      <c r="CN101" s="23">
        <v>0</v>
      </c>
      <c r="CO101" s="23">
        <v>0</v>
      </c>
      <c r="CP101" s="23">
        <v>0</v>
      </c>
      <c r="CQ101" s="23">
        <v>0</v>
      </c>
      <c r="CR101" s="86">
        <v>0</v>
      </c>
    </row>
    <row r="102" spans="1:96" ht="51" x14ac:dyDescent="0.2">
      <c r="A102" s="85">
        <v>4</v>
      </c>
      <c r="B102" s="15">
        <f t="shared" si="2"/>
        <v>1</v>
      </c>
      <c r="C102" s="16" t="s">
        <v>185</v>
      </c>
      <c r="D102" s="17" t="s">
        <v>248</v>
      </c>
      <c r="E102" s="25" t="s">
        <v>109</v>
      </c>
      <c r="F102" s="18">
        <v>1</v>
      </c>
      <c r="G102" s="19">
        <v>41942</v>
      </c>
      <c r="H102" s="19">
        <v>51048</v>
      </c>
      <c r="I102" s="28">
        <v>146</v>
      </c>
      <c r="J102" s="29" t="s">
        <v>182</v>
      </c>
      <c r="K102" s="29">
        <v>4</v>
      </c>
      <c r="L102" s="20">
        <v>1869330678417</v>
      </c>
      <c r="M102" s="20">
        <v>0</v>
      </c>
      <c r="N102" s="20">
        <v>0</v>
      </c>
      <c r="O102" s="21"/>
      <c r="P102" s="21"/>
      <c r="Q102" s="22" t="s">
        <v>186</v>
      </c>
      <c r="R102" s="21">
        <v>1</v>
      </c>
      <c r="S102" s="23">
        <v>0</v>
      </c>
      <c r="T102" s="23">
        <v>0</v>
      </c>
      <c r="U102" s="7">
        <v>0</v>
      </c>
      <c r="V102" s="7">
        <v>0</v>
      </c>
      <c r="W102" s="7">
        <v>0</v>
      </c>
      <c r="X102" s="7">
        <v>1</v>
      </c>
      <c r="Y102" s="7">
        <v>0</v>
      </c>
      <c r="Z102" s="7">
        <v>0</v>
      </c>
      <c r="AA102" s="7">
        <v>0</v>
      </c>
      <c r="AB102" s="7">
        <v>0</v>
      </c>
      <c r="AC102" s="7">
        <v>0</v>
      </c>
      <c r="AD102" s="7">
        <v>1</v>
      </c>
      <c r="AE102" s="7">
        <v>0</v>
      </c>
      <c r="AF102" s="7">
        <v>0</v>
      </c>
      <c r="AG102" s="7">
        <v>0</v>
      </c>
      <c r="AH102" s="7">
        <v>0</v>
      </c>
      <c r="AI102" s="7">
        <v>0</v>
      </c>
      <c r="AJ102" s="7">
        <v>0</v>
      </c>
      <c r="AK102" s="7">
        <v>1</v>
      </c>
      <c r="AL102" s="7">
        <v>0</v>
      </c>
      <c r="AM102" s="7">
        <v>1</v>
      </c>
      <c r="AN102" s="7">
        <v>0</v>
      </c>
      <c r="AO102" s="7">
        <v>0</v>
      </c>
      <c r="AP102" s="7">
        <v>0</v>
      </c>
      <c r="AQ102" s="7">
        <v>0</v>
      </c>
      <c r="AR102" s="7">
        <v>0</v>
      </c>
      <c r="AS102" s="7">
        <v>0</v>
      </c>
      <c r="AT102" s="7">
        <v>0</v>
      </c>
      <c r="AU102" s="7">
        <v>0</v>
      </c>
      <c r="AV102" s="7">
        <v>0</v>
      </c>
      <c r="AW102" s="7">
        <v>0</v>
      </c>
      <c r="AX102" s="7">
        <v>0</v>
      </c>
      <c r="AY102" s="7">
        <v>0</v>
      </c>
      <c r="AZ102" s="7">
        <v>0</v>
      </c>
      <c r="BA102" s="7" t="s">
        <v>108</v>
      </c>
      <c r="BB102" s="7" t="s">
        <v>135</v>
      </c>
      <c r="BC102" s="7" t="s">
        <v>136</v>
      </c>
      <c r="BD102" s="25" t="s">
        <v>151</v>
      </c>
      <c r="BE102" s="45">
        <v>41942</v>
      </c>
      <c r="BF102" s="32"/>
      <c r="BG102" s="23">
        <v>0</v>
      </c>
      <c r="BH102" s="23">
        <v>0</v>
      </c>
      <c r="BI102" s="23">
        <v>0</v>
      </c>
      <c r="BJ102" s="23">
        <v>0</v>
      </c>
      <c r="BK102" s="23">
        <v>0</v>
      </c>
      <c r="BL102" s="23">
        <v>0</v>
      </c>
      <c r="BM102" s="23">
        <v>0</v>
      </c>
      <c r="BN102" s="23">
        <v>0</v>
      </c>
      <c r="BO102" s="23">
        <v>0</v>
      </c>
      <c r="BP102" s="23">
        <v>0</v>
      </c>
      <c r="BQ102" s="23">
        <v>0</v>
      </c>
      <c r="BR102" s="23">
        <v>0</v>
      </c>
      <c r="BS102" s="23">
        <v>0</v>
      </c>
      <c r="BT102" s="23">
        <v>0</v>
      </c>
      <c r="BU102" s="23">
        <v>0</v>
      </c>
      <c r="BV102" s="23">
        <v>0</v>
      </c>
      <c r="BW102" s="23">
        <v>0</v>
      </c>
      <c r="BX102" s="23">
        <v>0</v>
      </c>
      <c r="BY102" s="23">
        <v>0</v>
      </c>
      <c r="BZ102" s="23">
        <v>0</v>
      </c>
      <c r="CA102" s="23">
        <v>0</v>
      </c>
      <c r="CB102" s="23">
        <v>0</v>
      </c>
      <c r="CC102" s="23">
        <v>0</v>
      </c>
      <c r="CD102" s="23">
        <v>0</v>
      </c>
      <c r="CE102" s="23">
        <v>0</v>
      </c>
      <c r="CF102" s="23">
        <v>0</v>
      </c>
      <c r="CG102" s="23">
        <v>0</v>
      </c>
      <c r="CH102" s="23">
        <v>0</v>
      </c>
      <c r="CI102" s="23">
        <v>0</v>
      </c>
      <c r="CJ102" s="23">
        <v>0</v>
      </c>
      <c r="CK102" s="23">
        <v>0</v>
      </c>
      <c r="CL102" s="23">
        <v>0</v>
      </c>
      <c r="CM102" s="23">
        <v>0</v>
      </c>
      <c r="CN102" s="23">
        <v>0</v>
      </c>
      <c r="CO102" s="23">
        <v>0</v>
      </c>
      <c r="CP102" s="23">
        <v>0</v>
      </c>
      <c r="CQ102" s="23">
        <v>0</v>
      </c>
      <c r="CR102" s="86">
        <v>0</v>
      </c>
    </row>
    <row r="103" spans="1:96" ht="51" x14ac:dyDescent="0.2">
      <c r="A103" s="85">
        <v>4</v>
      </c>
      <c r="B103" s="15">
        <f t="shared" si="2"/>
        <v>2</v>
      </c>
      <c r="C103" s="16" t="s">
        <v>185</v>
      </c>
      <c r="D103" s="17" t="s">
        <v>248</v>
      </c>
      <c r="E103" s="25" t="s">
        <v>109</v>
      </c>
      <c r="F103" s="18">
        <v>2</v>
      </c>
      <c r="G103" s="19">
        <v>41982</v>
      </c>
      <c r="H103" s="19">
        <v>51048</v>
      </c>
      <c r="I103" s="28">
        <v>146</v>
      </c>
      <c r="J103" s="29" t="s">
        <v>182</v>
      </c>
      <c r="K103" s="29">
        <v>4</v>
      </c>
      <c r="L103" s="20">
        <v>1869330678417</v>
      </c>
      <c r="M103" s="20">
        <v>0</v>
      </c>
      <c r="N103" s="20">
        <v>0</v>
      </c>
      <c r="O103" s="21"/>
      <c r="P103" s="21"/>
      <c r="Q103" s="22" t="s">
        <v>187</v>
      </c>
      <c r="R103" s="23">
        <v>1</v>
      </c>
      <c r="S103" s="23">
        <v>0</v>
      </c>
      <c r="T103" s="23">
        <v>0</v>
      </c>
      <c r="U103" s="7">
        <v>0</v>
      </c>
      <c r="V103" s="7">
        <v>0</v>
      </c>
      <c r="W103" s="7">
        <v>0</v>
      </c>
      <c r="X103" s="7">
        <v>1</v>
      </c>
      <c r="Y103" s="7">
        <v>0</v>
      </c>
      <c r="Z103" s="7">
        <v>0</v>
      </c>
      <c r="AA103" s="7">
        <v>0</v>
      </c>
      <c r="AB103" s="7">
        <v>0</v>
      </c>
      <c r="AC103" s="7">
        <v>0</v>
      </c>
      <c r="AD103" s="7">
        <v>1</v>
      </c>
      <c r="AE103" s="7">
        <v>0</v>
      </c>
      <c r="AF103" s="7">
        <v>0</v>
      </c>
      <c r="AG103" s="7">
        <v>0</v>
      </c>
      <c r="AH103" s="7">
        <v>0</v>
      </c>
      <c r="AI103" s="7">
        <v>0</v>
      </c>
      <c r="AJ103" s="7">
        <v>0</v>
      </c>
      <c r="AK103" s="7">
        <v>1</v>
      </c>
      <c r="AL103" s="7">
        <v>0</v>
      </c>
      <c r="AM103" s="7">
        <v>1</v>
      </c>
      <c r="AN103" s="7">
        <v>0</v>
      </c>
      <c r="AO103" s="7">
        <v>0</v>
      </c>
      <c r="AP103" s="7">
        <v>0</v>
      </c>
      <c r="AQ103" s="7">
        <v>0</v>
      </c>
      <c r="AR103" s="7">
        <v>0</v>
      </c>
      <c r="AS103" s="7">
        <v>0</v>
      </c>
      <c r="AT103" s="7">
        <v>0</v>
      </c>
      <c r="AU103" s="7">
        <v>0</v>
      </c>
      <c r="AV103" s="7">
        <v>0</v>
      </c>
      <c r="AW103" s="7">
        <v>0</v>
      </c>
      <c r="AX103" s="7">
        <v>0</v>
      </c>
      <c r="AY103" s="7">
        <v>0</v>
      </c>
      <c r="AZ103" s="7">
        <v>0</v>
      </c>
      <c r="BA103" s="7" t="s">
        <v>108</v>
      </c>
      <c r="BB103" s="7" t="s">
        <v>115</v>
      </c>
      <c r="BC103" s="7" t="s">
        <v>136</v>
      </c>
      <c r="BD103" s="25" t="s">
        <v>153</v>
      </c>
      <c r="BE103" s="45">
        <v>41982</v>
      </c>
      <c r="BF103" s="32"/>
      <c r="BG103" s="23">
        <v>0</v>
      </c>
      <c r="BH103" s="23">
        <v>0</v>
      </c>
      <c r="BI103" s="23">
        <v>0</v>
      </c>
      <c r="BJ103" s="23">
        <v>0</v>
      </c>
      <c r="BK103" s="23">
        <v>0</v>
      </c>
      <c r="BL103" s="23">
        <v>0</v>
      </c>
      <c r="BM103" s="23">
        <v>0</v>
      </c>
      <c r="BN103" s="23">
        <v>0</v>
      </c>
      <c r="BO103" s="23">
        <v>0</v>
      </c>
      <c r="BP103" s="23">
        <v>0</v>
      </c>
      <c r="BQ103" s="23">
        <v>0</v>
      </c>
      <c r="BR103" s="23">
        <v>0</v>
      </c>
      <c r="BS103" s="23">
        <v>0</v>
      </c>
      <c r="BT103" s="23">
        <v>0</v>
      </c>
      <c r="BU103" s="23">
        <v>0</v>
      </c>
      <c r="BV103" s="23">
        <v>0</v>
      </c>
      <c r="BW103" s="23">
        <v>0</v>
      </c>
      <c r="BX103" s="23">
        <v>0</v>
      </c>
      <c r="BY103" s="23">
        <v>0</v>
      </c>
      <c r="BZ103" s="23">
        <v>0</v>
      </c>
      <c r="CA103" s="23">
        <v>0</v>
      </c>
      <c r="CB103" s="23">
        <v>0</v>
      </c>
      <c r="CC103" s="23">
        <v>0</v>
      </c>
      <c r="CD103" s="23">
        <v>0</v>
      </c>
      <c r="CE103" s="23">
        <v>0</v>
      </c>
      <c r="CF103" s="23">
        <v>0</v>
      </c>
      <c r="CG103" s="23">
        <v>0</v>
      </c>
      <c r="CH103" s="23">
        <v>0</v>
      </c>
      <c r="CI103" s="23">
        <v>0</v>
      </c>
      <c r="CJ103" s="23">
        <v>0</v>
      </c>
      <c r="CK103" s="23">
        <v>0</v>
      </c>
      <c r="CL103" s="23">
        <v>0</v>
      </c>
      <c r="CM103" s="23">
        <v>0</v>
      </c>
      <c r="CN103" s="23">
        <v>0</v>
      </c>
      <c r="CO103" s="23">
        <v>0</v>
      </c>
      <c r="CP103" s="23">
        <v>0</v>
      </c>
      <c r="CQ103" s="23">
        <v>0</v>
      </c>
      <c r="CR103" s="86">
        <v>0</v>
      </c>
    </row>
    <row r="104" spans="1:96" ht="51" x14ac:dyDescent="0.2">
      <c r="A104" s="85">
        <v>4</v>
      </c>
      <c r="B104" s="15">
        <f t="shared" si="2"/>
        <v>3</v>
      </c>
      <c r="C104" s="16" t="s">
        <v>185</v>
      </c>
      <c r="D104" s="17" t="s">
        <v>248</v>
      </c>
      <c r="E104" s="25" t="s">
        <v>109</v>
      </c>
      <c r="F104" s="18">
        <v>3</v>
      </c>
      <c r="G104" s="19">
        <v>42027</v>
      </c>
      <c r="H104" s="19">
        <v>51048</v>
      </c>
      <c r="I104" s="28">
        <v>146</v>
      </c>
      <c r="J104" s="29" t="s">
        <v>182</v>
      </c>
      <c r="K104" s="29">
        <v>4</v>
      </c>
      <c r="L104" s="20">
        <v>1869330678417</v>
      </c>
      <c r="M104" s="20">
        <v>0</v>
      </c>
      <c r="N104" s="20">
        <v>0</v>
      </c>
      <c r="O104" s="21"/>
      <c r="P104" s="21"/>
      <c r="Q104" s="22" t="s">
        <v>188</v>
      </c>
      <c r="R104" s="23">
        <v>1</v>
      </c>
      <c r="S104" s="23">
        <v>0</v>
      </c>
      <c r="T104" s="23">
        <v>0</v>
      </c>
      <c r="U104" s="7">
        <v>0</v>
      </c>
      <c r="V104" s="7">
        <v>0</v>
      </c>
      <c r="W104" s="7">
        <v>0</v>
      </c>
      <c r="X104" s="7">
        <v>0</v>
      </c>
      <c r="Y104" s="7">
        <v>0</v>
      </c>
      <c r="Z104" s="7">
        <v>0</v>
      </c>
      <c r="AA104" s="7">
        <v>0</v>
      </c>
      <c r="AB104" s="7">
        <v>0</v>
      </c>
      <c r="AC104" s="7">
        <v>0</v>
      </c>
      <c r="AD104" s="7">
        <v>1</v>
      </c>
      <c r="AE104" s="7">
        <v>0</v>
      </c>
      <c r="AF104" s="7">
        <v>0</v>
      </c>
      <c r="AG104" s="7">
        <v>0</v>
      </c>
      <c r="AH104" s="7">
        <v>0</v>
      </c>
      <c r="AI104" s="7">
        <v>0</v>
      </c>
      <c r="AJ104" s="7">
        <v>0</v>
      </c>
      <c r="AK104" s="7">
        <v>1</v>
      </c>
      <c r="AL104" s="7">
        <v>0</v>
      </c>
      <c r="AM104" s="7">
        <v>1</v>
      </c>
      <c r="AN104" s="7">
        <v>0</v>
      </c>
      <c r="AO104" s="7">
        <v>0</v>
      </c>
      <c r="AP104" s="7">
        <v>0</v>
      </c>
      <c r="AQ104" s="7">
        <v>0</v>
      </c>
      <c r="AR104" s="7">
        <v>0</v>
      </c>
      <c r="AS104" s="7">
        <v>0</v>
      </c>
      <c r="AT104" s="7">
        <v>0</v>
      </c>
      <c r="AU104" s="7">
        <v>0</v>
      </c>
      <c r="AV104" s="7">
        <v>0</v>
      </c>
      <c r="AW104" s="7">
        <v>0</v>
      </c>
      <c r="AX104" s="7">
        <v>0</v>
      </c>
      <c r="AY104" s="7">
        <v>0</v>
      </c>
      <c r="AZ104" s="7">
        <v>0</v>
      </c>
      <c r="BA104" s="7" t="s">
        <v>108</v>
      </c>
      <c r="BB104" s="7" t="s">
        <v>115</v>
      </c>
      <c r="BC104" s="7" t="s">
        <v>136</v>
      </c>
      <c r="BD104" s="25" t="s">
        <v>155</v>
      </c>
      <c r="BE104" s="45">
        <v>42027</v>
      </c>
      <c r="BF104" s="32"/>
      <c r="BG104" s="23">
        <v>0</v>
      </c>
      <c r="BH104" s="23">
        <v>0</v>
      </c>
      <c r="BI104" s="23">
        <v>0</v>
      </c>
      <c r="BJ104" s="23">
        <v>0</v>
      </c>
      <c r="BK104" s="23">
        <v>0</v>
      </c>
      <c r="BL104" s="23">
        <v>0</v>
      </c>
      <c r="BM104" s="23">
        <v>0</v>
      </c>
      <c r="BN104" s="23">
        <v>0</v>
      </c>
      <c r="BO104" s="23">
        <v>0</v>
      </c>
      <c r="BP104" s="23">
        <v>0</v>
      </c>
      <c r="BQ104" s="23">
        <v>0</v>
      </c>
      <c r="BR104" s="23">
        <v>0</v>
      </c>
      <c r="BS104" s="23">
        <v>0</v>
      </c>
      <c r="BT104" s="23">
        <v>0</v>
      </c>
      <c r="BU104" s="23">
        <v>0</v>
      </c>
      <c r="BV104" s="23">
        <v>0</v>
      </c>
      <c r="BW104" s="23">
        <v>0</v>
      </c>
      <c r="BX104" s="23">
        <v>0</v>
      </c>
      <c r="BY104" s="23">
        <v>0</v>
      </c>
      <c r="BZ104" s="23">
        <v>0</v>
      </c>
      <c r="CA104" s="23">
        <v>0</v>
      </c>
      <c r="CB104" s="23">
        <v>0</v>
      </c>
      <c r="CC104" s="23">
        <v>0</v>
      </c>
      <c r="CD104" s="23">
        <v>0</v>
      </c>
      <c r="CE104" s="23">
        <v>0</v>
      </c>
      <c r="CF104" s="23">
        <v>0</v>
      </c>
      <c r="CG104" s="23">
        <v>0</v>
      </c>
      <c r="CH104" s="23">
        <v>0</v>
      </c>
      <c r="CI104" s="23">
        <v>0</v>
      </c>
      <c r="CJ104" s="23">
        <v>0</v>
      </c>
      <c r="CK104" s="23">
        <v>0</v>
      </c>
      <c r="CL104" s="23">
        <v>0</v>
      </c>
      <c r="CM104" s="23">
        <v>0</v>
      </c>
      <c r="CN104" s="23">
        <v>0</v>
      </c>
      <c r="CO104" s="23">
        <v>0</v>
      </c>
      <c r="CP104" s="23">
        <v>0</v>
      </c>
      <c r="CQ104" s="23">
        <v>0</v>
      </c>
      <c r="CR104" s="86">
        <v>0</v>
      </c>
    </row>
    <row r="105" spans="1:96" ht="51" x14ac:dyDescent="0.2">
      <c r="A105" s="85">
        <v>4</v>
      </c>
      <c r="B105" s="15">
        <f t="shared" si="2"/>
        <v>4</v>
      </c>
      <c r="C105" s="16" t="s">
        <v>185</v>
      </c>
      <c r="D105" s="17" t="s">
        <v>248</v>
      </c>
      <c r="E105" s="25" t="s">
        <v>109</v>
      </c>
      <c r="F105" s="18">
        <v>4</v>
      </c>
      <c r="G105" s="19">
        <v>42053</v>
      </c>
      <c r="H105" s="19">
        <v>51048</v>
      </c>
      <c r="I105" s="28">
        <v>146</v>
      </c>
      <c r="J105" s="29" t="s">
        <v>182</v>
      </c>
      <c r="K105" s="29">
        <v>4</v>
      </c>
      <c r="L105" s="20">
        <v>1869330678417</v>
      </c>
      <c r="M105" s="20">
        <v>0</v>
      </c>
      <c r="N105" s="20">
        <v>0</v>
      </c>
      <c r="O105" s="21"/>
      <c r="P105" s="21"/>
      <c r="Q105" s="22" t="s">
        <v>189</v>
      </c>
      <c r="R105" s="23">
        <v>0</v>
      </c>
      <c r="S105" s="23">
        <v>1</v>
      </c>
      <c r="T105" s="23">
        <v>0</v>
      </c>
      <c r="U105" s="7">
        <v>0</v>
      </c>
      <c r="V105" s="7">
        <v>0</v>
      </c>
      <c r="W105" s="7">
        <v>0</v>
      </c>
      <c r="X105" s="7">
        <v>1</v>
      </c>
      <c r="Y105" s="7">
        <v>0</v>
      </c>
      <c r="Z105" s="7">
        <v>0</v>
      </c>
      <c r="AA105" s="7">
        <v>0</v>
      </c>
      <c r="AB105" s="7">
        <v>0</v>
      </c>
      <c r="AC105" s="7">
        <v>1</v>
      </c>
      <c r="AD105" s="7">
        <v>0</v>
      </c>
      <c r="AE105" s="7">
        <v>0</v>
      </c>
      <c r="AF105" s="7">
        <v>0</v>
      </c>
      <c r="AG105" s="7">
        <v>0</v>
      </c>
      <c r="AH105" s="7">
        <v>0</v>
      </c>
      <c r="AI105" s="7">
        <v>0</v>
      </c>
      <c r="AJ105" s="7">
        <v>0</v>
      </c>
      <c r="AK105" s="7">
        <v>1</v>
      </c>
      <c r="AL105" s="7">
        <v>0</v>
      </c>
      <c r="AM105" s="7">
        <v>0</v>
      </c>
      <c r="AN105" s="7">
        <v>1</v>
      </c>
      <c r="AO105" s="7">
        <v>0</v>
      </c>
      <c r="AP105" s="7">
        <v>0</v>
      </c>
      <c r="AQ105" s="7">
        <v>0</v>
      </c>
      <c r="AR105" s="7">
        <v>0</v>
      </c>
      <c r="AS105" s="7">
        <v>0</v>
      </c>
      <c r="AT105" s="7">
        <v>0</v>
      </c>
      <c r="AU105" s="7">
        <v>0</v>
      </c>
      <c r="AV105" s="7">
        <v>0</v>
      </c>
      <c r="AW105" s="7">
        <v>0</v>
      </c>
      <c r="AX105" s="7">
        <v>0</v>
      </c>
      <c r="AY105" s="7">
        <v>0</v>
      </c>
      <c r="AZ105" s="7">
        <v>0</v>
      </c>
      <c r="BA105" s="7" t="s">
        <v>108</v>
      </c>
      <c r="BB105" s="7" t="s">
        <v>115</v>
      </c>
      <c r="BC105" s="7" t="s">
        <v>136</v>
      </c>
      <c r="BD105" s="25" t="s">
        <v>156</v>
      </c>
      <c r="BE105" s="45">
        <v>42053</v>
      </c>
      <c r="BF105" s="32"/>
      <c r="BG105" s="23">
        <v>0</v>
      </c>
      <c r="BH105" s="23">
        <v>0</v>
      </c>
      <c r="BI105" s="23">
        <v>0</v>
      </c>
      <c r="BJ105" s="23">
        <v>0</v>
      </c>
      <c r="BK105" s="23">
        <v>0</v>
      </c>
      <c r="BL105" s="23">
        <v>0</v>
      </c>
      <c r="BM105" s="23">
        <v>0</v>
      </c>
      <c r="BN105" s="23">
        <v>0</v>
      </c>
      <c r="BO105" s="23">
        <v>0</v>
      </c>
      <c r="BP105" s="23">
        <v>0</v>
      </c>
      <c r="BQ105" s="23">
        <v>0</v>
      </c>
      <c r="BR105" s="23">
        <v>0</v>
      </c>
      <c r="BS105" s="23">
        <v>0</v>
      </c>
      <c r="BT105" s="23">
        <v>0</v>
      </c>
      <c r="BU105" s="23">
        <v>0</v>
      </c>
      <c r="BV105" s="23">
        <v>0</v>
      </c>
      <c r="BW105" s="23">
        <v>0</v>
      </c>
      <c r="BX105" s="23">
        <v>0</v>
      </c>
      <c r="BY105" s="23">
        <v>0</v>
      </c>
      <c r="BZ105" s="23">
        <v>0</v>
      </c>
      <c r="CA105" s="23">
        <v>0</v>
      </c>
      <c r="CB105" s="23">
        <v>0</v>
      </c>
      <c r="CC105" s="23">
        <v>0</v>
      </c>
      <c r="CD105" s="23">
        <v>0</v>
      </c>
      <c r="CE105" s="23">
        <v>0</v>
      </c>
      <c r="CF105" s="23">
        <v>0</v>
      </c>
      <c r="CG105" s="23">
        <v>0</v>
      </c>
      <c r="CH105" s="23">
        <v>0</v>
      </c>
      <c r="CI105" s="23">
        <v>0</v>
      </c>
      <c r="CJ105" s="23">
        <v>0</v>
      </c>
      <c r="CK105" s="23">
        <v>0</v>
      </c>
      <c r="CL105" s="23">
        <v>0</v>
      </c>
      <c r="CM105" s="23">
        <v>0</v>
      </c>
      <c r="CN105" s="23">
        <v>0</v>
      </c>
      <c r="CO105" s="23">
        <v>0</v>
      </c>
      <c r="CP105" s="23">
        <v>0</v>
      </c>
      <c r="CQ105" s="23">
        <v>0</v>
      </c>
      <c r="CR105" s="86">
        <v>0</v>
      </c>
    </row>
    <row r="106" spans="1:96" ht="51" x14ac:dyDescent="0.2">
      <c r="A106" s="85">
        <v>4</v>
      </c>
      <c r="B106" s="15">
        <f t="shared" si="2"/>
        <v>5</v>
      </c>
      <c r="C106" s="16" t="s">
        <v>185</v>
      </c>
      <c r="D106" s="17" t="s">
        <v>248</v>
      </c>
      <c r="E106" s="25" t="s">
        <v>109</v>
      </c>
      <c r="F106" s="18">
        <v>5</v>
      </c>
      <c r="G106" s="19">
        <v>42069</v>
      </c>
      <c r="H106" s="19">
        <v>51048</v>
      </c>
      <c r="I106" s="28">
        <v>146</v>
      </c>
      <c r="J106" s="29" t="s">
        <v>182</v>
      </c>
      <c r="K106" s="29">
        <v>4</v>
      </c>
      <c r="L106" s="20">
        <v>1869330678417</v>
      </c>
      <c r="M106" s="20">
        <v>0</v>
      </c>
      <c r="N106" s="20">
        <v>0</v>
      </c>
      <c r="O106" s="21"/>
      <c r="P106" s="21"/>
      <c r="Q106" s="22" t="s">
        <v>190</v>
      </c>
      <c r="R106" s="23">
        <v>1</v>
      </c>
      <c r="S106" s="23">
        <v>0</v>
      </c>
      <c r="T106" s="23">
        <v>0</v>
      </c>
      <c r="U106" s="7">
        <v>0</v>
      </c>
      <c r="V106" s="7">
        <v>0</v>
      </c>
      <c r="W106" s="7">
        <v>0</v>
      </c>
      <c r="X106" s="7">
        <v>1</v>
      </c>
      <c r="Y106" s="7">
        <v>0</v>
      </c>
      <c r="Z106" s="7">
        <v>0</v>
      </c>
      <c r="AA106" s="7">
        <v>0</v>
      </c>
      <c r="AB106" s="7">
        <v>0</v>
      </c>
      <c r="AC106" s="7">
        <v>0</v>
      </c>
      <c r="AD106" s="7">
        <v>1</v>
      </c>
      <c r="AE106" s="7">
        <v>0</v>
      </c>
      <c r="AF106" s="7">
        <v>0</v>
      </c>
      <c r="AG106" s="7">
        <v>0</v>
      </c>
      <c r="AH106" s="7">
        <v>0</v>
      </c>
      <c r="AI106" s="7">
        <v>0</v>
      </c>
      <c r="AJ106" s="7">
        <v>0</v>
      </c>
      <c r="AK106" s="7">
        <v>1</v>
      </c>
      <c r="AL106" s="7">
        <v>0</v>
      </c>
      <c r="AM106" s="7">
        <v>1</v>
      </c>
      <c r="AN106" s="7">
        <v>0</v>
      </c>
      <c r="AO106" s="7">
        <v>0</v>
      </c>
      <c r="AP106" s="7">
        <v>0</v>
      </c>
      <c r="AQ106" s="7">
        <v>0</v>
      </c>
      <c r="AR106" s="7">
        <v>0</v>
      </c>
      <c r="AS106" s="7">
        <v>0</v>
      </c>
      <c r="AT106" s="7">
        <v>0</v>
      </c>
      <c r="AU106" s="7">
        <v>0</v>
      </c>
      <c r="AV106" s="7">
        <v>0</v>
      </c>
      <c r="AW106" s="7">
        <v>0</v>
      </c>
      <c r="AX106" s="7">
        <v>0</v>
      </c>
      <c r="AY106" s="7">
        <v>0</v>
      </c>
      <c r="AZ106" s="7">
        <v>0</v>
      </c>
      <c r="BA106" s="7" t="s">
        <v>108</v>
      </c>
      <c r="BB106" s="7" t="s">
        <v>115</v>
      </c>
      <c r="BC106" s="7" t="s">
        <v>136</v>
      </c>
      <c r="BD106" s="25" t="s">
        <v>158</v>
      </c>
      <c r="BE106" s="45">
        <v>42069</v>
      </c>
      <c r="BF106" s="32"/>
      <c r="BG106" s="23">
        <v>0</v>
      </c>
      <c r="BH106" s="23">
        <v>0</v>
      </c>
      <c r="BI106" s="23">
        <v>0</v>
      </c>
      <c r="BJ106" s="23">
        <v>0</v>
      </c>
      <c r="BK106" s="23">
        <v>0</v>
      </c>
      <c r="BL106" s="23">
        <v>0</v>
      </c>
      <c r="BM106" s="23">
        <v>0</v>
      </c>
      <c r="BN106" s="23">
        <v>0</v>
      </c>
      <c r="BO106" s="23">
        <v>0</v>
      </c>
      <c r="BP106" s="23">
        <v>0</v>
      </c>
      <c r="BQ106" s="23">
        <v>0</v>
      </c>
      <c r="BR106" s="23">
        <v>0</v>
      </c>
      <c r="BS106" s="23">
        <v>0</v>
      </c>
      <c r="BT106" s="23">
        <v>0</v>
      </c>
      <c r="BU106" s="23">
        <v>0</v>
      </c>
      <c r="BV106" s="23">
        <v>0</v>
      </c>
      <c r="BW106" s="23">
        <v>0</v>
      </c>
      <c r="BX106" s="23">
        <v>0</v>
      </c>
      <c r="BY106" s="23">
        <v>0</v>
      </c>
      <c r="BZ106" s="23">
        <v>0</v>
      </c>
      <c r="CA106" s="23">
        <v>0</v>
      </c>
      <c r="CB106" s="23">
        <v>0</v>
      </c>
      <c r="CC106" s="23">
        <v>0</v>
      </c>
      <c r="CD106" s="23">
        <v>0</v>
      </c>
      <c r="CE106" s="23">
        <v>0</v>
      </c>
      <c r="CF106" s="23">
        <v>0</v>
      </c>
      <c r="CG106" s="23">
        <v>0</v>
      </c>
      <c r="CH106" s="23">
        <v>0</v>
      </c>
      <c r="CI106" s="23">
        <v>0</v>
      </c>
      <c r="CJ106" s="23">
        <v>0</v>
      </c>
      <c r="CK106" s="23">
        <v>0</v>
      </c>
      <c r="CL106" s="23">
        <v>0</v>
      </c>
      <c r="CM106" s="23">
        <v>0</v>
      </c>
      <c r="CN106" s="23">
        <v>0</v>
      </c>
      <c r="CO106" s="23">
        <v>0</v>
      </c>
      <c r="CP106" s="23">
        <v>0</v>
      </c>
      <c r="CQ106" s="23">
        <v>0</v>
      </c>
      <c r="CR106" s="86">
        <v>0</v>
      </c>
    </row>
    <row r="107" spans="1:96" ht="51" x14ac:dyDescent="0.2">
      <c r="A107" s="85">
        <v>4</v>
      </c>
      <c r="B107" s="15">
        <f t="shared" si="2"/>
        <v>6</v>
      </c>
      <c r="C107" s="16" t="s">
        <v>185</v>
      </c>
      <c r="D107" s="17" t="s">
        <v>248</v>
      </c>
      <c r="E107" s="25" t="s">
        <v>109</v>
      </c>
      <c r="F107" s="18">
        <v>6</v>
      </c>
      <c r="G107" s="19">
        <v>42418</v>
      </c>
      <c r="H107" s="19">
        <v>51048</v>
      </c>
      <c r="I107" s="28">
        <v>146</v>
      </c>
      <c r="J107" s="29" t="s">
        <v>182</v>
      </c>
      <c r="K107" s="29">
        <v>4</v>
      </c>
      <c r="L107" s="20">
        <v>1869330678417</v>
      </c>
      <c r="M107" s="20">
        <v>0</v>
      </c>
      <c r="N107" s="20">
        <v>0</v>
      </c>
      <c r="O107" s="21"/>
      <c r="P107" s="21"/>
      <c r="Q107" s="22" t="s">
        <v>264</v>
      </c>
      <c r="R107" s="23">
        <v>0</v>
      </c>
      <c r="S107" s="23">
        <v>0</v>
      </c>
      <c r="T107" s="23">
        <v>1</v>
      </c>
      <c r="U107" s="7">
        <v>0</v>
      </c>
      <c r="V107" s="7">
        <v>0</v>
      </c>
      <c r="W107" s="7">
        <v>0</v>
      </c>
      <c r="X107" s="7">
        <v>0</v>
      </c>
      <c r="Y107" s="7">
        <v>0</v>
      </c>
      <c r="Z107" s="7">
        <v>0</v>
      </c>
      <c r="AA107" s="7">
        <v>0</v>
      </c>
      <c r="AB107" s="7">
        <v>0</v>
      </c>
      <c r="AC107" s="7">
        <v>0</v>
      </c>
      <c r="AD107" s="7">
        <v>0</v>
      </c>
      <c r="AE107" s="7">
        <v>1</v>
      </c>
      <c r="AF107" s="7">
        <v>0</v>
      </c>
      <c r="AG107" s="7">
        <v>0</v>
      </c>
      <c r="AH107" s="7">
        <v>0</v>
      </c>
      <c r="AI107" s="7">
        <v>0</v>
      </c>
      <c r="AJ107" s="7">
        <v>0</v>
      </c>
      <c r="AK107" s="7">
        <v>1</v>
      </c>
      <c r="AL107" s="7">
        <v>0</v>
      </c>
      <c r="AM107" s="7">
        <v>0</v>
      </c>
      <c r="AN107" s="7">
        <v>0</v>
      </c>
      <c r="AO107" s="7">
        <v>1</v>
      </c>
      <c r="AP107" s="7">
        <v>0</v>
      </c>
      <c r="AQ107" s="7">
        <v>0</v>
      </c>
      <c r="AR107" s="7">
        <v>0</v>
      </c>
      <c r="AS107" s="7">
        <v>0</v>
      </c>
      <c r="AT107" s="7">
        <v>0</v>
      </c>
      <c r="AU107" s="7">
        <v>0</v>
      </c>
      <c r="AV107" s="7">
        <v>0</v>
      </c>
      <c r="AW107" s="7">
        <v>0</v>
      </c>
      <c r="AX107" s="7">
        <v>0</v>
      </c>
      <c r="AY107" s="7">
        <v>0</v>
      </c>
      <c r="AZ107" s="7">
        <v>0</v>
      </c>
      <c r="BA107" s="7" t="s">
        <v>108</v>
      </c>
      <c r="BB107" s="7" t="s">
        <v>271</v>
      </c>
      <c r="BC107" s="7" t="s">
        <v>136</v>
      </c>
      <c r="BD107" s="25" t="s">
        <v>159</v>
      </c>
      <c r="BE107" s="45">
        <v>42418</v>
      </c>
      <c r="BF107" s="32"/>
      <c r="BG107" s="23">
        <v>0</v>
      </c>
      <c r="BH107" s="23">
        <v>0</v>
      </c>
      <c r="BI107" s="23">
        <v>0</v>
      </c>
      <c r="BJ107" s="23">
        <v>0</v>
      </c>
      <c r="BK107" s="23">
        <v>0</v>
      </c>
      <c r="BL107" s="23">
        <v>0</v>
      </c>
      <c r="BM107" s="23">
        <v>0</v>
      </c>
      <c r="BN107" s="23">
        <v>0</v>
      </c>
      <c r="BO107" s="23">
        <v>0</v>
      </c>
      <c r="BP107" s="23">
        <v>0</v>
      </c>
      <c r="BQ107" s="23">
        <v>0</v>
      </c>
      <c r="BR107" s="23">
        <v>0</v>
      </c>
      <c r="BS107" s="23">
        <v>0</v>
      </c>
      <c r="BT107" s="23">
        <v>0</v>
      </c>
      <c r="BU107" s="23">
        <v>0</v>
      </c>
      <c r="BV107" s="23">
        <v>0</v>
      </c>
      <c r="BW107" s="23">
        <v>0</v>
      </c>
      <c r="BX107" s="23">
        <v>0</v>
      </c>
      <c r="BY107" s="23">
        <v>0</v>
      </c>
      <c r="BZ107" s="23">
        <v>0</v>
      </c>
      <c r="CA107" s="23">
        <v>0</v>
      </c>
      <c r="CB107" s="23">
        <v>0</v>
      </c>
      <c r="CC107" s="23">
        <v>0</v>
      </c>
      <c r="CD107" s="23">
        <v>0</v>
      </c>
      <c r="CE107" s="23">
        <v>0</v>
      </c>
      <c r="CF107" s="23">
        <v>0</v>
      </c>
      <c r="CG107" s="23">
        <v>0</v>
      </c>
      <c r="CH107" s="23">
        <v>0</v>
      </c>
      <c r="CI107" s="23">
        <v>0</v>
      </c>
      <c r="CJ107" s="23">
        <v>0</v>
      </c>
      <c r="CK107" s="23">
        <v>0</v>
      </c>
      <c r="CL107" s="23">
        <v>0</v>
      </c>
      <c r="CM107" s="23">
        <v>0</v>
      </c>
      <c r="CN107" s="23">
        <v>0</v>
      </c>
      <c r="CO107" s="23">
        <v>0</v>
      </c>
      <c r="CP107" s="23">
        <v>0</v>
      </c>
      <c r="CQ107" s="23">
        <v>0</v>
      </c>
      <c r="CR107" s="86">
        <v>0</v>
      </c>
    </row>
    <row r="108" spans="1:96" ht="76.5" x14ac:dyDescent="0.2">
      <c r="A108" s="85">
        <v>4</v>
      </c>
      <c r="B108" s="15">
        <f t="shared" si="2"/>
        <v>7</v>
      </c>
      <c r="C108" s="16" t="s">
        <v>185</v>
      </c>
      <c r="D108" s="17" t="s">
        <v>248</v>
      </c>
      <c r="E108" s="25" t="s">
        <v>109</v>
      </c>
      <c r="F108" s="18">
        <v>7</v>
      </c>
      <c r="G108" s="19">
        <v>42926</v>
      </c>
      <c r="H108" s="19">
        <v>51048</v>
      </c>
      <c r="I108" s="28">
        <v>146</v>
      </c>
      <c r="J108" s="29" t="s">
        <v>182</v>
      </c>
      <c r="K108" s="29">
        <v>4</v>
      </c>
      <c r="L108" s="20">
        <v>1869330678417</v>
      </c>
      <c r="M108" s="20">
        <v>3510000000</v>
      </c>
      <c r="N108" s="20">
        <v>0</v>
      </c>
      <c r="O108" s="21"/>
      <c r="P108" s="21">
        <v>360</v>
      </c>
      <c r="Q108" s="22" t="s">
        <v>272</v>
      </c>
      <c r="R108" s="23">
        <v>1</v>
      </c>
      <c r="S108" s="23">
        <v>1</v>
      </c>
      <c r="T108" s="23">
        <v>0</v>
      </c>
      <c r="U108" s="7">
        <v>0</v>
      </c>
      <c r="V108" s="7">
        <v>1</v>
      </c>
      <c r="W108" s="7">
        <v>1</v>
      </c>
      <c r="X108" s="7">
        <v>1</v>
      </c>
      <c r="Y108" s="7">
        <v>0</v>
      </c>
      <c r="Z108" s="7">
        <v>0</v>
      </c>
      <c r="AA108" s="7">
        <v>1</v>
      </c>
      <c r="AB108" s="7">
        <v>0</v>
      </c>
      <c r="AC108" s="7">
        <v>1</v>
      </c>
      <c r="AD108" s="7">
        <v>0</v>
      </c>
      <c r="AE108" s="7">
        <v>0</v>
      </c>
      <c r="AF108" s="7">
        <v>1</v>
      </c>
      <c r="AG108" s="7">
        <v>0</v>
      </c>
      <c r="AH108" s="7">
        <v>1</v>
      </c>
      <c r="AI108" s="7">
        <v>0</v>
      </c>
      <c r="AJ108" s="7">
        <v>1</v>
      </c>
      <c r="AK108" s="7">
        <v>1</v>
      </c>
      <c r="AL108" s="7">
        <v>0</v>
      </c>
      <c r="AM108" s="7">
        <v>0</v>
      </c>
      <c r="AN108" s="7">
        <v>0</v>
      </c>
      <c r="AO108" s="7">
        <v>0</v>
      </c>
      <c r="AP108" s="7">
        <v>0</v>
      </c>
      <c r="AQ108" s="7">
        <v>1</v>
      </c>
      <c r="AR108" s="7">
        <v>0</v>
      </c>
      <c r="AS108" s="7">
        <v>1</v>
      </c>
      <c r="AT108" s="7">
        <v>0</v>
      </c>
      <c r="AU108" s="7">
        <v>0</v>
      </c>
      <c r="AV108" s="7">
        <v>0</v>
      </c>
      <c r="AW108" s="7">
        <v>0</v>
      </c>
      <c r="AX108" s="7">
        <v>0</v>
      </c>
      <c r="AY108" s="7">
        <v>0</v>
      </c>
      <c r="AZ108" s="7">
        <v>0</v>
      </c>
      <c r="BA108" s="7" t="s">
        <v>108</v>
      </c>
      <c r="BB108" s="7" t="s">
        <v>271</v>
      </c>
      <c r="BC108" s="7" t="s">
        <v>136</v>
      </c>
      <c r="BD108" s="25" t="s">
        <v>167</v>
      </c>
      <c r="BE108" s="45">
        <v>42926</v>
      </c>
      <c r="BF108" s="32"/>
      <c r="BG108" s="23">
        <v>0</v>
      </c>
      <c r="BH108" s="23">
        <v>0</v>
      </c>
      <c r="BI108" s="23">
        <v>0</v>
      </c>
      <c r="BJ108" s="23">
        <v>0</v>
      </c>
      <c r="BK108" s="23">
        <v>0</v>
      </c>
      <c r="BL108" s="23">
        <v>0</v>
      </c>
      <c r="BM108" s="23">
        <v>0</v>
      </c>
      <c r="BN108" s="23">
        <v>1</v>
      </c>
      <c r="BO108" s="23">
        <v>0</v>
      </c>
      <c r="BP108" s="23">
        <v>0</v>
      </c>
      <c r="BQ108" s="23">
        <v>0</v>
      </c>
      <c r="BR108" s="23">
        <v>0</v>
      </c>
      <c r="BS108" s="23">
        <v>0</v>
      </c>
      <c r="BT108" s="23">
        <v>0</v>
      </c>
      <c r="BU108" s="23">
        <v>0</v>
      </c>
      <c r="BV108" s="23">
        <v>0</v>
      </c>
      <c r="BW108" s="23">
        <v>0</v>
      </c>
      <c r="BX108" s="23">
        <v>0</v>
      </c>
      <c r="BY108" s="23">
        <v>0</v>
      </c>
      <c r="BZ108" s="23">
        <v>0</v>
      </c>
      <c r="CA108" s="23">
        <v>0</v>
      </c>
      <c r="CB108" s="23">
        <v>0</v>
      </c>
      <c r="CC108" s="23">
        <v>0</v>
      </c>
      <c r="CD108" s="23">
        <v>0</v>
      </c>
      <c r="CE108" s="23">
        <v>0</v>
      </c>
      <c r="CF108" s="23">
        <v>0</v>
      </c>
      <c r="CG108" s="23">
        <v>0</v>
      </c>
      <c r="CH108" s="23">
        <v>0</v>
      </c>
      <c r="CI108" s="23">
        <v>0</v>
      </c>
      <c r="CJ108" s="23">
        <v>0</v>
      </c>
      <c r="CK108" s="23">
        <v>0</v>
      </c>
      <c r="CL108" s="23">
        <v>0</v>
      </c>
      <c r="CM108" s="23">
        <v>0</v>
      </c>
      <c r="CN108" s="23">
        <v>0</v>
      </c>
      <c r="CO108" s="23">
        <v>0</v>
      </c>
      <c r="CP108" s="23">
        <v>0</v>
      </c>
      <c r="CQ108" s="23">
        <v>0</v>
      </c>
      <c r="CR108" s="86">
        <v>0</v>
      </c>
    </row>
    <row r="109" spans="1:96" ht="51" x14ac:dyDescent="0.2">
      <c r="A109" s="85">
        <v>4</v>
      </c>
      <c r="B109" s="15">
        <f t="shared" si="2"/>
        <v>8</v>
      </c>
      <c r="C109" s="16" t="s">
        <v>185</v>
      </c>
      <c r="D109" s="17" t="s">
        <v>248</v>
      </c>
      <c r="E109" s="25" t="s">
        <v>109</v>
      </c>
      <c r="F109" s="18">
        <v>8</v>
      </c>
      <c r="G109" s="19">
        <v>44111</v>
      </c>
      <c r="H109" s="19">
        <v>51048</v>
      </c>
      <c r="I109" s="28">
        <v>146</v>
      </c>
      <c r="J109" s="29" t="s">
        <v>182</v>
      </c>
      <c r="K109" s="29">
        <v>4</v>
      </c>
      <c r="L109" s="20">
        <v>1869330678417</v>
      </c>
      <c r="M109" s="20">
        <v>0</v>
      </c>
      <c r="N109" s="20">
        <v>0</v>
      </c>
      <c r="O109" s="21"/>
      <c r="P109" s="21"/>
      <c r="Q109" s="22" t="s">
        <v>191</v>
      </c>
      <c r="R109" s="23">
        <v>1</v>
      </c>
      <c r="S109" s="23">
        <v>1</v>
      </c>
      <c r="T109" s="23">
        <v>0</v>
      </c>
      <c r="U109" s="7">
        <v>0</v>
      </c>
      <c r="V109" s="7">
        <v>0</v>
      </c>
      <c r="W109" s="7">
        <v>0</v>
      </c>
      <c r="X109" s="7">
        <v>0</v>
      </c>
      <c r="Y109" s="7">
        <v>0</v>
      </c>
      <c r="Z109" s="7">
        <v>0</v>
      </c>
      <c r="AA109" s="7">
        <v>0</v>
      </c>
      <c r="AB109" s="7">
        <v>0</v>
      </c>
      <c r="AC109" s="7">
        <v>0</v>
      </c>
      <c r="AD109" s="7">
        <v>1</v>
      </c>
      <c r="AE109" s="7">
        <v>0</v>
      </c>
      <c r="AF109" s="7">
        <v>0</v>
      </c>
      <c r="AG109" s="7">
        <v>0</v>
      </c>
      <c r="AH109" s="7">
        <v>0</v>
      </c>
      <c r="AI109" s="7">
        <v>0</v>
      </c>
      <c r="AJ109" s="7">
        <v>0</v>
      </c>
      <c r="AK109" s="7">
        <v>1</v>
      </c>
      <c r="AL109" s="7">
        <v>0</v>
      </c>
      <c r="AM109" s="7">
        <v>0</v>
      </c>
      <c r="AN109" s="7">
        <v>0</v>
      </c>
      <c r="AO109" s="7">
        <v>0</v>
      </c>
      <c r="AP109" s="7">
        <v>0</v>
      </c>
      <c r="AQ109" s="7">
        <v>0</v>
      </c>
      <c r="AR109" s="7">
        <v>0</v>
      </c>
      <c r="AS109" s="7">
        <v>0</v>
      </c>
      <c r="AT109" s="7">
        <v>0</v>
      </c>
      <c r="AU109" s="7">
        <v>0</v>
      </c>
      <c r="AV109" s="23">
        <v>0</v>
      </c>
      <c r="AW109" s="23">
        <v>0</v>
      </c>
      <c r="AX109" s="23">
        <v>0</v>
      </c>
      <c r="AY109" s="23">
        <v>0</v>
      </c>
      <c r="AZ109" s="23">
        <v>0</v>
      </c>
      <c r="BA109" s="7" t="s">
        <v>108</v>
      </c>
      <c r="BB109" s="7" t="s">
        <v>271</v>
      </c>
      <c r="BC109" s="7" t="s">
        <v>140</v>
      </c>
      <c r="BD109" s="25" t="s">
        <v>168</v>
      </c>
      <c r="BE109" s="45">
        <v>44111</v>
      </c>
      <c r="BF109" s="32"/>
      <c r="BG109" s="23">
        <v>0</v>
      </c>
      <c r="BH109" s="23">
        <v>0</v>
      </c>
      <c r="BI109" s="23">
        <v>0</v>
      </c>
      <c r="BJ109" s="23">
        <v>0</v>
      </c>
      <c r="BK109" s="23">
        <v>0</v>
      </c>
      <c r="BL109" s="23">
        <v>0</v>
      </c>
      <c r="BM109" s="23">
        <v>0</v>
      </c>
      <c r="BN109" s="23">
        <v>0</v>
      </c>
      <c r="BO109" s="23">
        <v>0</v>
      </c>
      <c r="BP109" s="23">
        <v>0</v>
      </c>
      <c r="BQ109" s="23">
        <v>0</v>
      </c>
      <c r="BR109" s="23">
        <v>0</v>
      </c>
      <c r="BS109" s="23">
        <v>0</v>
      </c>
      <c r="BT109" s="23">
        <v>0</v>
      </c>
      <c r="BU109" s="23">
        <v>0</v>
      </c>
      <c r="BV109" s="23">
        <v>0</v>
      </c>
      <c r="BW109" s="23">
        <v>0</v>
      </c>
      <c r="BX109" s="23">
        <v>0</v>
      </c>
      <c r="BY109" s="23">
        <v>0</v>
      </c>
      <c r="BZ109" s="23">
        <v>0</v>
      </c>
      <c r="CA109" s="23">
        <v>0</v>
      </c>
      <c r="CB109" s="23">
        <v>0</v>
      </c>
      <c r="CC109" s="23">
        <v>0</v>
      </c>
      <c r="CD109" s="23">
        <v>0</v>
      </c>
      <c r="CE109" s="23">
        <v>0</v>
      </c>
      <c r="CF109" s="23">
        <v>0</v>
      </c>
      <c r="CG109" s="23">
        <v>0</v>
      </c>
      <c r="CH109" s="23">
        <v>0</v>
      </c>
      <c r="CI109" s="23">
        <v>0</v>
      </c>
      <c r="CJ109" s="23">
        <v>0</v>
      </c>
      <c r="CK109" s="23">
        <v>0</v>
      </c>
      <c r="CL109" s="23">
        <v>0</v>
      </c>
      <c r="CM109" s="23">
        <v>0</v>
      </c>
      <c r="CN109" s="23">
        <v>0</v>
      </c>
      <c r="CO109" s="23">
        <v>0</v>
      </c>
      <c r="CP109" s="23">
        <v>0</v>
      </c>
      <c r="CQ109" s="23">
        <v>0</v>
      </c>
      <c r="CR109" s="86">
        <v>0</v>
      </c>
    </row>
    <row r="110" spans="1:96" ht="51" x14ac:dyDescent="0.2">
      <c r="A110" s="85">
        <v>4</v>
      </c>
      <c r="B110" s="15">
        <f t="shared" si="2"/>
        <v>9</v>
      </c>
      <c r="C110" s="16" t="s">
        <v>185</v>
      </c>
      <c r="D110" s="17" t="s">
        <v>248</v>
      </c>
      <c r="E110" s="25" t="s">
        <v>109</v>
      </c>
      <c r="F110" s="18">
        <v>9</v>
      </c>
      <c r="G110" s="19">
        <v>44111</v>
      </c>
      <c r="H110" s="19">
        <v>51048</v>
      </c>
      <c r="I110" s="28">
        <v>146</v>
      </c>
      <c r="J110" s="29" t="s">
        <v>182</v>
      </c>
      <c r="K110" s="29">
        <v>4</v>
      </c>
      <c r="L110" s="20">
        <v>1869330678417</v>
      </c>
      <c r="M110" s="20">
        <v>0</v>
      </c>
      <c r="N110" s="20">
        <v>0</v>
      </c>
      <c r="O110" s="21"/>
      <c r="P110" s="21"/>
      <c r="Q110" s="22" t="s">
        <v>273</v>
      </c>
      <c r="R110" s="23">
        <v>1</v>
      </c>
      <c r="S110" s="23">
        <v>0</v>
      </c>
      <c r="T110" s="23">
        <v>0</v>
      </c>
      <c r="U110" s="7">
        <v>0</v>
      </c>
      <c r="V110" s="7">
        <v>0</v>
      </c>
      <c r="W110" s="7">
        <v>0</v>
      </c>
      <c r="X110" s="7">
        <v>0</v>
      </c>
      <c r="Y110" s="7">
        <v>0</v>
      </c>
      <c r="Z110" s="7">
        <v>0</v>
      </c>
      <c r="AA110" s="7">
        <v>0</v>
      </c>
      <c r="AB110" s="7">
        <v>0</v>
      </c>
      <c r="AC110" s="7">
        <v>0</v>
      </c>
      <c r="AD110" s="7">
        <v>1</v>
      </c>
      <c r="AE110" s="7">
        <v>0</v>
      </c>
      <c r="AF110" s="7">
        <v>0</v>
      </c>
      <c r="AG110" s="7">
        <v>0</v>
      </c>
      <c r="AH110" s="7">
        <v>0</v>
      </c>
      <c r="AI110" s="7">
        <v>0</v>
      </c>
      <c r="AJ110" s="7">
        <v>0</v>
      </c>
      <c r="AK110" s="7">
        <v>1</v>
      </c>
      <c r="AL110" s="7">
        <v>0</v>
      </c>
      <c r="AM110" s="7">
        <v>0</v>
      </c>
      <c r="AN110" s="7">
        <v>0</v>
      </c>
      <c r="AO110" s="7">
        <v>0</v>
      </c>
      <c r="AP110" s="7">
        <v>0</v>
      </c>
      <c r="AQ110" s="7">
        <v>0</v>
      </c>
      <c r="AR110" s="7">
        <v>0</v>
      </c>
      <c r="AS110" s="7">
        <v>0</v>
      </c>
      <c r="AT110" s="7">
        <v>0</v>
      </c>
      <c r="AU110" s="7">
        <v>0</v>
      </c>
      <c r="AV110" s="7">
        <v>0</v>
      </c>
      <c r="AW110" s="7">
        <v>0</v>
      </c>
      <c r="AX110" s="7">
        <v>0</v>
      </c>
      <c r="AY110" s="7">
        <v>0</v>
      </c>
      <c r="AZ110" s="7">
        <v>0</v>
      </c>
      <c r="BA110" s="7" t="s">
        <v>108</v>
      </c>
      <c r="BB110" s="7" t="s">
        <v>271</v>
      </c>
      <c r="BC110" s="7" t="s">
        <v>140</v>
      </c>
      <c r="BD110" s="25" t="s">
        <v>170</v>
      </c>
      <c r="BE110" s="45">
        <v>44111</v>
      </c>
      <c r="BF110" s="32"/>
      <c r="BG110" s="23">
        <v>0</v>
      </c>
      <c r="BH110" s="23">
        <v>0</v>
      </c>
      <c r="BI110" s="23">
        <v>0</v>
      </c>
      <c r="BJ110" s="23">
        <v>0</v>
      </c>
      <c r="BK110" s="23">
        <v>0</v>
      </c>
      <c r="BL110" s="23">
        <v>0</v>
      </c>
      <c r="BM110" s="23">
        <v>0</v>
      </c>
      <c r="BN110" s="23">
        <v>0</v>
      </c>
      <c r="BO110" s="23">
        <v>0</v>
      </c>
      <c r="BP110" s="23">
        <v>0</v>
      </c>
      <c r="BQ110" s="23">
        <v>0</v>
      </c>
      <c r="BR110" s="23">
        <v>0</v>
      </c>
      <c r="BS110" s="23">
        <v>0</v>
      </c>
      <c r="BT110" s="23">
        <v>0</v>
      </c>
      <c r="BU110" s="23">
        <v>0</v>
      </c>
      <c r="BV110" s="23">
        <v>0</v>
      </c>
      <c r="BW110" s="23">
        <v>0</v>
      </c>
      <c r="BX110" s="23">
        <v>0</v>
      </c>
      <c r="BY110" s="23">
        <v>0</v>
      </c>
      <c r="BZ110" s="23">
        <v>0</v>
      </c>
      <c r="CA110" s="23">
        <v>0</v>
      </c>
      <c r="CB110" s="23">
        <v>0</v>
      </c>
      <c r="CC110" s="23">
        <v>0</v>
      </c>
      <c r="CD110" s="23">
        <v>0</v>
      </c>
      <c r="CE110" s="23">
        <v>0</v>
      </c>
      <c r="CF110" s="23">
        <v>0</v>
      </c>
      <c r="CG110" s="23">
        <v>0</v>
      </c>
      <c r="CH110" s="23">
        <v>0</v>
      </c>
      <c r="CI110" s="23">
        <v>0</v>
      </c>
      <c r="CJ110" s="23">
        <v>0</v>
      </c>
      <c r="CK110" s="23">
        <v>0</v>
      </c>
      <c r="CL110" s="23">
        <v>0</v>
      </c>
      <c r="CM110" s="23">
        <v>0</v>
      </c>
      <c r="CN110" s="23">
        <v>0</v>
      </c>
      <c r="CO110" s="23">
        <v>0</v>
      </c>
      <c r="CP110" s="23">
        <v>0</v>
      </c>
      <c r="CQ110" s="23">
        <v>0</v>
      </c>
      <c r="CR110" s="86">
        <v>0</v>
      </c>
    </row>
    <row r="111" spans="1:96" ht="51" x14ac:dyDescent="0.2">
      <c r="A111" s="85">
        <v>4</v>
      </c>
      <c r="B111" s="15">
        <f t="shared" si="2"/>
        <v>10</v>
      </c>
      <c r="C111" s="16" t="s">
        <v>185</v>
      </c>
      <c r="D111" s="17" t="s">
        <v>248</v>
      </c>
      <c r="E111" s="25" t="s">
        <v>109</v>
      </c>
      <c r="F111" s="18">
        <v>10</v>
      </c>
      <c r="G111" s="19">
        <v>44314</v>
      </c>
      <c r="H111" s="19">
        <v>51048</v>
      </c>
      <c r="I111" s="28">
        <v>146</v>
      </c>
      <c r="J111" s="29" t="s">
        <v>182</v>
      </c>
      <c r="K111" s="29">
        <v>4</v>
      </c>
      <c r="L111" s="20">
        <v>1869330678417</v>
      </c>
      <c r="M111" s="20">
        <v>0</v>
      </c>
      <c r="N111" s="20">
        <v>0</v>
      </c>
      <c r="O111" s="21"/>
      <c r="P111" s="21"/>
      <c r="Q111" s="22" t="s">
        <v>192</v>
      </c>
      <c r="R111" s="23">
        <v>1</v>
      </c>
      <c r="S111" s="23">
        <v>1</v>
      </c>
      <c r="T111" s="23">
        <v>0</v>
      </c>
      <c r="U111" s="7">
        <v>0</v>
      </c>
      <c r="V111" s="7">
        <v>0</v>
      </c>
      <c r="W111" s="7">
        <v>0</v>
      </c>
      <c r="X111" s="7">
        <v>1</v>
      </c>
      <c r="Y111" s="7">
        <v>0</v>
      </c>
      <c r="Z111" s="7">
        <v>0</v>
      </c>
      <c r="AA111" s="7">
        <v>0</v>
      </c>
      <c r="AB111" s="7">
        <v>0</v>
      </c>
      <c r="AC111" s="7">
        <v>0</v>
      </c>
      <c r="AD111" s="7">
        <v>1</v>
      </c>
      <c r="AE111" s="7">
        <v>0</v>
      </c>
      <c r="AF111" s="7">
        <v>0</v>
      </c>
      <c r="AG111" s="7">
        <v>0</v>
      </c>
      <c r="AH111" s="7">
        <v>0</v>
      </c>
      <c r="AI111" s="7">
        <v>0</v>
      </c>
      <c r="AJ111" s="7">
        <v>0</v>
      </c>
      <c r="AK111" s="7">
        <v>0</v>
      </c>
      <c r="AL111" s="7">
        <v>1</v>
      </c>
      <c r="AM111" s="7">
        <v>0</v>
      </c>
      <c r="AN111" s="7">
        <v>0</v>
      </c>
      <c r="AO111" s="7">
        <v>0</v>
      </c>
      <c r="AP111" s="7">
        <v>0</v>
      </c>
      <c r="AQ111" s="7">
        <v>0</v>
      </c>
      <c r="AR111" s="7">
        <v>0</v>
      </c>
      <c r="AS111" s="7">
        <v>0</v>
      </c>
      <c r="AT111" s="7">
        <v>0</v>
      </c>
      <c r="AU111" s="7">
        <v>1</v>
      </c>
      <c r="AV111" s="7">
        <v>0</v>
      </c>
      <c r="AW111" s="7">
        <v>0</v>
      </c>
      <c r="AX111" s="7">
        <v>0</v>
      </c>
      <c r="AY111" s="7">
        <v>0</v>
      </c>
      <c r="AZ111" s="7">
        <v>0</v>
      </c>
      <c r="BA111" s="7" t="s">
        <v>108</v>
      </c>
      <c r="BB111" s="7" t="s">
        <v>271</v>
      </c>
      <c r="BC111" s="7" t="s">
        <v>140</v>
      </c>
      <c r="BD111" s="25" t="s">
        <v>171</v>
      </c>
      <c r="BE111" s="45">
        <v>44314</v>
      </c>
      <c r="BF111" s="32"/>
      <c r="BG111" s="23">
        <v>0</v>
      </c>
      <c r="BH111" s="23">
        <v>0</v>
      </c>
      <c r="BI111" s="23">
        <v>0</v>
      </c>
      <c r="BJ111" s="23">
        <v>0</v>
      </c>
      <c r="BK111" s="23">
        <v>0</v>
      </c>
      <c r="BL111" s="23">
        <v>0</v>
      </c>
      <c r="BM111" s="23">
        <v>0</v>
      </c>
      <c r="BN111" s="23">
        <v>0</v>
      </c>
      <c r="BO111" s="23">
        <v>0</v>
      </c>
      <c r="BP111" s="23">
        <v>0</v>
      </c>
      <c r="BQ111" s="23">
        <v>0</v>
      </c>
      <c r="BR111" s="23">
        <v>0</v>
      </c>
      <c r="BS111" s="23">
        <v>0</v>
      </c>
      <c r="BT111" s="23">
        <v>0</v>
      </c>
      <c r="BU111" s="23">
        <v>0</v>
      </c>
      <c r="BV111" s="23">
        <v>0</v>
      </c>
      <c r="BW111" s="23">
        <v>0</v>
      </c>
      <c r="BX111" s="23">
        <v>0</v>
      </c>
      <c r="BY111" s="23">
        <v>0</v>
      </c>
      <c r="BZ111" s="23">
        <v>0</v>
      </c>
      <c r="CA111" s="23">
        <v>0</v>
      </c>
      <c r="CB111" s="23">
        <v>0</v>
      </c>
      <c r="CC111" s="23">
        <v>0</v>
      </c>
      <c r="CD111" s="23">
        <v>0</v>
      </c>
      <c r="CE111" s="23">
        <v>0</v>
      </c>
      <c r="CF111" s="23">
        <v>0</v>
      </c>
      <c r="CG111" s="23">
        <v>0</v>
      </c>
      <c r="CH111" s="23">
        <v>0</v>
      </c>
      <c r="CI111" s="23">
        <v>0</v>
      </c>
      <c r="CJ111" s="23">
        <v>0</v>
      </c>
      <c r="CK111" s="23">
        <v>0</v>
      </c>
      <c r="CL111" s="23">
        <v>0</v>
      </c>
      <c r="CM111" s="23">
        <v>0</v>
      </c>
      <c r="CN111" s="23">
        <v>0</v>
      </c>
      <c r="CO111" s="23">
        <v>0</v>
      </c>
      <c r="CP111" s="23">
        <v>0</v>
      </c>
      <c r="CQ111" s="23">
        <v>0</v>
      </c>
      <c r="CR111" s="86">
        <v>0</v>
      </c>
    </row>
    <row r="112" spans="1:96" ht="51" x14ac:dyDescent="0.2">
      <c r="A112" s="85">
        <v>4</v>
      </c>
      <c r="B112" s="15">
        <f t="shared" si="2"/>
        <v>11</v>
      </c>
      <c r="C112" s="16" t="s">
        <v>185</v>
      </c>
      <c r="D112" s="17" t="s">
        <v>248</v>
      </c>
      <c r="E112" s="25" t="s">
        <v>127</v>
      </c>
      <c r="F112" s="18">
        <v>19</v>
      </c>
      <c r="G112" s="19">
        <v>44109</v>
      </c>
      <c r="H112" s="19">
        <v>51048</v>
      </c>
      <c r="I112" s="28">
        <v>146</v>
      </c>
      <c r="J112" s="29" t="s">
        <v>182</v>
      </c>
      <c r="K112" s="29">
        <v>4</v>
      </c>
      <c r="L112" s="20">
        <v>1869330678417</v>
      </c>
      <c r="M112" s="20">
        <v>0</v>
      </c>
      <c r="N112" s="20">
        <v>0</v>
      </c>
      <c r="O112" s="21"/>
      <c r="P112" s="21"/>
      <c r="Q112" s="22" t="s">
        <v>128</v>
      </c>
      <c r="R112" s="23">
        <v>0</v>
      </c>
      <c r="S112" s="23">
        <v>0</v>
      </c>
      <c r="T112" s="23">
        <v>0</v>
      </c>
      <c r="U112" s="7">
        <v>1</v>
      </c>
      <c r="V112" s="7">
        <v>1</v>
      </c>
      <c r="W112" s="7">
        <v>0</v>
      </c>
      <c r="X112" s="7">
        <v>1</v>
      </c>
      <c r="Y112" s="7">
        <v>0</v>
      </c>
      <c r="Z112" s="7">
        <v>0</v>
      </c>
      <c r="AA112" s="7">
        <v>0</v>
      </c>
      <c r="AB112" s="7">
        <v>0</v>
      </c>
      <c r="AC112" s="7">
        <v>0</v>
      </c>
      <c r="AD112" s="7">
        <v>1</v>
      </c>
      <c r="AE112" s="7">
        <v>0</v>
      </c>
      <c r="AF112" s="7">
        <v>0</v>
      </c>
      <c r="AG112" s="7">
        <v>0</v>
      </c>
      <c r="AH112" s="7">
        <v>0</v>
      </c>
      <c r="AI112" s="7">
        <v>0</v>
      </c>
      <c r="AJ112" s="7">
        <v>0</v>
      </c>
      <c r="AK112" s="7">
        <v>0</v>
      </c>
      <c r="AL112" s="7">
        <v>1</v>
      </c>
      <c r="AM112" s="7">
        <v>0</v>
      </c>
      <c r="AN112" s="7">
        <v>0</v>
      </c>
      <c r="AO112" s="7">
        <v>0</v>
      </c>
      <c r="AP112" s="7">
        <v>0</v>
      </c>
      <c r="AQ112" s="7">
        <v>1</v>
      </c>
      <c r="AR112" s="7">
        <v>1</v>
      </c>
      <c r="AS112" s="7">
        <v>0</v>
      </c>
      <c r="AT112" s="7">
        <v>0</v>
      </c>
      <c r="AU112" s="7">
        <v>0</v>
      </c>
      <c r="AV112" s="7">
        <v>0</v>
      </c>
      <c r="AW112" s="7">
        <v>0</v>
      </c>
      <c r="AX112" s="7">
        <v>0</v>
      </c>
      <c r="AY112" s="7">
        <v>0</v>
      </c>
      <c r="AZ112" s="7">
        <v>0</v>
      </c>
      <c r="BA112" s="7" t="s">
        <v>108</v>
      </c>
      <c r="BB112" s="7" t="s">
        <v>271</v>
      </c>
      <c r="BC112" s="7" t="s">
        <v>140</v>
      </c>
      <c r="BD112" s="25" t="s">
        <v>157</v>
      </c>
      <c r="BE112" s="45">
        <v>44109</v>
      </c>
      <c r="BF112" s="32"/>
      <c r="BG112" s="23">
        <v>0</v>
      </c>
      <c r="BH112" s="23">
        <v>0</v>
      </c>
      <c r="BI112" s="23">
        <v>0</v>
      </c>
      <c r="BJ112" s="23">
        <v>0</v>
      </c>
      <c r="BK112" s="23">
        <v>0</v>
      </c>
      <c r="BL112" s="23">
        <v>0</v>
      </c>
      <c r="BM112" s="23">
        <v>0</v>
      </c>
      <c r="BN112" s="23">
        <v>0</v>
      </c>
      <c r="BO112" s="23">
        <v>0</v>
      </c>
      <c r="BP112" s="23">
        <v>0</v>
      </c>
      <c r="BQ112" s="23">
        <v>0</v>
      </c>
      <c r="BR112" s="23">
        <v>0</v>
      </c>
      <c r="BS112" s="23">
        <v>0</v>
      </c>
      <c r="BT112" s="23">
        <v>0</v>
      </c>
      <c r="BU112" s="23">
        <v>0</v>
      </c>
      <c r="BV112" s="23">
        <v>0</v>
      </c>
      <c r="BW112" s="23">
        <v>0</v>
      </c>
      <c r="BX112" s="23">
        <v>0</v>
      </c>
      <c r="BY112" s="23">
        <v>0</v>
      </c>
      <c r="BZ112" s="23">
        <v>0</v>
      </c>
      <c r="CA112" s="23">
        <v>0</v>
      </c>
      <c r="CB112" s="23">
        <v>0</v>
      </c>
      <c r="CC112" s="23">
        <v>0</v>
      </c>
      <c r="CD112" s="23">
        <v>0</v>
      </c>
      <c r="CE112" s="23">
        <v>0</v>
      </c>
      <c r="CF112" s="23">
        <v>0</v>
      </c>
      <c r="CG112" s="23">
        <v>0</v>
      </c>
      <c r="CH112" s="23">
        <v>0</v>
      </c>
      <c r="CI112" s="23">
        <v>0</v>
      </c>
      <c r="CJ112" s="23">
        <v>0</v>
      </c>
      <c r="CK112" s="23">
        <v>0</v>
      </c>
      <c r="CL112" s="23">
        <v>0</v>
      </c>
      <c r="CM112" s="23">
        <v>0</v>
      </c>
      <c r="CN112" s="23">
        <v>0</v>
      </c>
      <c r="CO112" s="23">
        <v>0</v>
      </c>
      <c r="CP112" s="23">
        <v>0</v>
      </c>
      <c r="CQ112" s="23">
        <v>0</v>
      </c>
      <c r="CR112" s="86">
        <v>0</v>
      </c>
    </row>
    <row r="113" spans="1:96" ht="76.5" x14ac:dyDescent="0.2">
      <c r="A113" s="85">
        <v>3</v>
      </c>
      <c r="B113" s="15">
        <v>0</v>
      </c>
      <c r="C113" s="16" t="s">
        <v>193</v>
      </c>
      <c r="D113" s="17" t="s">
        <v>248</v>
      </c>
      <c r="E113" s="17" t="s">
        <v>134</v>
      </c>
      <c r="F113" s="18">
        <v>0</v>
      </c>
      <c r="G113" s="19">
        <v>41892</v>
      </c>
      <c r="H113" s="19">
        <v>51048</v>
      </c>
      <c r="I113" s="28">
        <v>146</v>
      </c>
      <c r="J113" s="29" t="s">
        <v>182</v>
      </c>
      <c r="K113" s="29">
        <v>5</v>
      </c>
      <c r="L113" s="20">
        <v>1709364530216</v>
      </c>
      <c r="M113" s="20"/>
      <c r="N113" s="20"/>
      <c r="O113" s="31">
        <v>9000</v>
      </c>
      <c r="P113" s="31"/>
      <c r="Q113" s="22" t="s">
        <v>213</v>
      </c>
      <c r="R113" s="23">
        <v>0</v>
      </c>
      <c r="S113" s="23">
        <v>0</v>
      </c>
      <c r="T113" s="23">
        <v>0</v>
      </c>
      <c r="U113" s="7">
        <v>0</v>
      </c>
      <c r="V113" s="7">
        <v>0</v>
      </c>
      <c r="W113" s="7">
        <v>0</v>
      </c>
      <c r="X113" s="7">
        <v>0</v>
      </c>
      <c r="Y113" s="7">
        <v>0</v>
      </c>
      <c r="Z113" s="7">
        <v>0</v>
      </c>
      <c r="AA113" s="7">
        <v>0</v>
      </c>
      <c r="AB113" s="7">
        <v>0</v>
      </c>
      <c r="AC113" s="7">
        <v>0</v>
      </c>
      <c r="AD113" s="7">
        <v>0</v>
      </c>
      <c r="AE113" s="7">
        <v>0</v>
      </c>
      <c r="AF113" s="7">
        <v>0</v>
      </c>
      <c r="AG113" s="7">
        <v>0</v>
      </c>
      <c r="AH113" s="7">
        <v>0</v>
      </c>
      <c r="AI113" s="7">
        <v>0</v>
      </c>
      <c r="AJ113" s="7">
        <v>0</v>
      </c>
      <c r="AK113" s="7">
        <v>0</v>
      </c>
      <c r="AL113" s="7">
        <v>0</v>
      </c>
      <c r="AM113" s="7">
        <v>0</v>
      </c>
      <c r="AN113" s="7">
        <v>0</v>
      </c>
      <c r="AO113" s="7">
        <v>0</v>
      </c>
      <c r="AP113" s="7">
        <v>0</v>
      </c>
      <c r="AQ113" s="7">
        <v>0</v>
      </c>
      <c r="AR113" s="7">
        <v>0</v>
      </c>
      <c r="AS113" s="7">
        <v>0</v>
      </c>
      <c r="AT113" s="7">
        <v>0</v>
      </c>
      <c r="AU113" s="7">
        <v>0</v>
      </c>
      <c r="AV113" s="7">
        <v>0</v>
      </c>
      <c r="AW113" s="7">
        <v>0</v>
      </c>
      <c r="AX113" s="7">
        <v>0</v>
      </c>
      <c r="AY113" s="7">
        <v>0</v>
      </c>
      <c r="AZ113" s="7">
        <v>0</v>
      </c>
      <c r="BA113" s="7" t="s">
        <v>108</v>
      </c>
      <c r="BB113" s="7">
        <v>0</v>
      </c>
      <c r="BC113" s="7" t="s">
        <v>136</v>
      </c>
      <c r="BD113" s="25" t="s">
        <v>134</v>
      </c>
      <c r="BE113" s="45">
        <v>41892</v>
      </c>
      <c r="BF113" s="32">
        <v>51048</v>
      </c>
      <c r="BG113" s="23">
        <v>0</v>
      </c>
      <c r="BH113" s="23">
        <v>0</v>
      </c>
      <c r="BI113" s="23">
        <v>0</v>
      </c>
      <c r="BJ113" s="23">
        <v>0</v>
      </c>
      <c r="BK113" s="23">
        <v>0</v>
      </c>
      <c r="BL113" s="23">
        <v>0</v>
      </c>
      <c r="BM113" s="23">
        <v>0</v>
      </c>
      <c r="BN113" s="23">
        <v>0</v>
      </c>
      <c r="BO113" s="23">
        <v>0</v>
      </c>
      <c r="BP113" s="23">
        <v>0</v>
      </c>
      <c r="BQ113" s="23">
        <v>0</v>
      </c>
      <c r="BR113" s="23">
        <v>0</v>
      </c>
      <c r="BS113" s="23">
        <v>0</v>
      </c>
      <c r="BT113" s="23">
        <v>0</v>
      </c>
      <c r="BU113" s="23">
        <v>0</v>
      </c>
      <c r="BV113" s="23">
        <v>0</v>
      </c>
      <c r="BW113" s="23">
        <v>0</v>
      </c>
      <c r="BX113" s="23">
        <v>0</v>
      </c>
      <c r="BY113" s="23">
        <v>0</v>
      </c>
      <c r="BZ113" s="23">
        <v>0</v>
      </c>
      <c r="CA113" s="23">
        <v>0</v>
      </c>
      <c r="CB113" s="23">
        <v>0</v>
      </c>
      <c r="CC113" s="23">
        <v>0</v>
      </c>
      <c r="CD113" s="23">
        <v>0</v>
      </c>
      <c r="CE113" s="23">
        <v>0</v>
      </c>
      <c r="CF113" s="23">
        <v>0</v>
      </c>
      <c r="CG113" s="23">
        <v>0</v>
      </c>
      <c r="CH113" s="23">
        <v>0</v>
      </c>
      <c r="CI113" s="23">
        <v>0</v>
      </c>
      <c r="CJ113" s="23">
        <v>0</v>
      </c>
      <c r="CK113" s="23">
        <v>0</v>
      </c>
      <c r="CL113" s="23">
        <v>0</v>
      </c>
      <c r="CM113" s="23">
        <v>0</v>
      </c>
      <c r="CN113" s="23">
        <v>0</v>
      </c>
      <c r="CO113" s="23">
        <v>0</v>
      </c>
      <c r="CP113" s="23">
        <v>0</v>
      </c>
      <c r="CQ113" s="23">
        <v>0</v>
      </c>
      <c r="CR113" s="86">
        <v>0</v>
      </c>
    </row>
    <row r="114" spans="1:96" ht="76.5" x14ac:dyDescent="0.2">
      <c r="A114" s="85">
        <v>3</v>
      </c>
      <c r="B114" s="15">
        <f t="shared" si="2"/>
        <v>1</v>
      </c>
      <c r="C114" s="16" t="s">
        <v>193</v>
      </c>
      <c r="D114" s="17" t="s">
        <v>248</v>
      </c>
      <c r="E114" s="25" t="s">
        <v>109</v>
      </c>
      <c r="F114" s="18">
        <v>1</v>
      </c>
      <c r="G114" s="19">
        <v>41942</v>
      </c>
      <c r="H114" s="19">
        <v>51048</v>
      </c>
      <c r="I114" s="28">
        <v>146</v>
      </c>
      <c r="J114" s="29" t="s">
        <v>182</v>
      </c>
      <c r="K114" s="29">
        <v>5</v>
      </c>
      <c r="L114" s="20">
        <v>1709364530216</v>
      </c>
      <c r="M114" s="20">
        <v>0</v>
      </c>
      <c r="N114" s="20">
        <v>0</v>
      </c>
      <c r="O114" s="21"/>
      <c r="P114" s="21"/>
      <c r="Q114" s="22" t="s">
        <v>194</v>
      </c>
      <c r="R114" s="21">
        <v>1</v>
      </c>
      <c r="S114" s="23">
        <v>0</v>
      </c>
      <c r="T114" s="23">
        <v>0</v>
      </c>
      <c r="U114" s="7">
        <v>0</v>
      </c>
      <c r="V114" s="7">
        <v>0</v>
      </c>
      <c r="W114" s="7">
        <v>0</v>
      </c>
      <c r="X114" s="7">
        <v>1</v>
      </c>
      <c r="Y114" s="7">
        <v>0</v>
      </c>
      <c r="Z114" s="7">
        <v>0</v>
      </c>
      <c r="AA114" s="7">
        <v>0</v>
      </c>
      <c r="AB114" s="7">
        <v>0</v>
      </c>
      <c r="AC114" s="7">
        <v>0</v>
      </c>
      <c r="AD114" s="7">
        <v>1</v>
      </c>
      <c r="AE114" s="7">
        <v>0</v>
      </c>
      <c r="AF114" s="7">
        <v>0</v>
      </c>
      <c r="AG114" s="7">
        <v>0</v>
      </c>
      <c r="AH114" s="7">
        <v>0</v>
      </c>
      <c r="AI114" s="7">
        <v>0</v>
      </c>
      <c r="AJ114" s="7">
        <v>0</v>
      </c>
      <c r="AK114" s="7">
        <v>1</v>
      </c>
      <c r="AL114" s="7">
        <v>0</v>
      </c>
      <c r="AM114" s="7">
        <v>1</v>
      </c>
      <c r="AN114" s="7">
        <v>0</v>
      </c>
      <c r="AO114" s="7">
        <v>0</v>
      </c>
      <c r="AP114" s="7">
        <v>0</v>
      </c>
      <c r="AQ114" s="7">
        <v>0</v>
      </c>
      <c r="AR114" s="7">
        <v>0</v>
      </c>
      <c r="AS114" s="7">
        <v>0</v>
      </c>
      <c r="AT114" s="7">
        <v>0</v>
      </c>
      <c r="AU114" s="7">
        <v>0</v>
      </c>
      <c r="AV114" s="7">
        <v>0</v>
      </c>
      <c r="AW114" s="7">
        <v>0</v>
      </c>
      <c r="AX114" s="7">
        <v>0</v>
      </c>
      <c r="AY114" s="7">
        <v>0</v>
      </c>
      <c r="AZ114" s="7">
        <v>0</v>
      </c>
      <c r="BA114" s="7" t="s">
        <v>108</v>
      </c>
      <c r="BB114" s="7">
        <v>0</v>
      </c>
      <c r="BC114" s="7" t="s">
        <v>136</v>
      </c>
      <c r="BD114" s="25" t="s">
        <v>109</v>
      </c>
      <c r="BE114" s="45">
        <v>41942</v>
      </c>
      <c r="BF114" s="32"/>
      <c r="BG114" s="23">
        <v>0</v>
      </c>
      <c r="BH114" s="23">
        <v>0</v>
      </c>
      <c r="BI114" s="23">
        <v>0</v>
      </c>
      <c r="BJ114" s="23">
        <v>0</v>
      </c>
      <c r="BK114" s="23">
        <v>0</v>
      </c>
      <c r="BL114" s="23">
        <v>0</v>
      </c>
      <c r="BM114" s="23">
        <v>0</v>
      </c>
      <c r="BN114" s="23">
        <v>0</v>
      </c>
      <c r="BO114" s="23">
        <v>0</v>
      </c>
      <c r="BP114" s="23">
        <v>0</v>
      </c>
      <c r="BQ114" s="23">
        <v>0</v>
      </c>
      <c r="BR114" s="23">
        <v>0</v>
      </c>
      <c r="BS114" s="23">
        <v>0</v>
      </c>
      <c r="BT114" s="23">
        <v>0</v>
      </c>
      <c r="BU114" s="23">
        <v>0</v>
      </c>
      <c r="BV114" s="23">
        <v>0</v>
      </c>
      <c r="BW114" s="23">
        <v>0</v>
      </c>
      <c r="BX114" s="23">
        <v>0</v>
      </c>
      <c r="BY114" s="23">
        <v>0</v>
      </c>
      <c r="BZ114" s="23">
        <v>0</v>
      </c>
      <c r="CA114" s="23">
        <v>0</v>
      </c>
      <c r="CB114" s="23">
        <v>0</v>
      </c>
      <c r="CC114" s="23">
        <v>0</v>
      </c>
      <c r="CD114" s="23">
        <v>0</v>
      </c>
      <c r="CE114" s="23">
        <v>0</v>
      </c>
      <c r="CF114" s="23">
        <v>0</v>
      </c>
      <c r="CG114" s="23">
        <v>0</v>
      </c>
      <c r="CH114" s="23">
        <v>0</v>
      </c>
      <c r="CI114" s="23">
        <v>0</v>
      </c>
      <c r="CJ114" s="23">
        <v>0</v>
      </c>
      <c r="CK114" s="23">
        <v>0</v>
      </c>
      <c r="CL114" s="23">
        <v>0</v>
      </c>
      <c r="CM114" s="23">
        <v>0</v>
      </c>
      <c r="CN114" s="23">
        <v>0</v>
      </c>
      <c r="CO114" s="23">
        <v>0</v>
      </c>
      <c r="CP114" s="23">
        <v>0</v>
      </c>
      <c r="CQ114" s="23">
        <v>0</v>
      </c>
      <c r="CR114" s="86">
        <v>0</v>
      </c>
    </row>
    <row r="115" spans="1:96" ht="76.5" x14ac:dyDescent="0.2">
      <c r="A115" s="85">
        <v>3</v>
      </c>
      <c r="B115" s="15">
        <f t="shared" si="2"/>
        <v>2</v>
      </c>
      <c r="C115" s="16" t="s">
        <v>193</v>
      </c>
      <c r="D115" s="17" t="s">
        <v>248</v>
      </c>
      <c r="E115" s="25" t="s">
        <v>109</v>
      </c>
      <c r="F115" s="18">
        <v>2</v>
      </c>
      <c r="G115" s="19">
        <v>41982</v>
      </c>
      <c r="H115" s="19">
        <v>51048</v>
      </c>
      <c r="I115" s="28">
        <v>146</v>
      </c>
      <c r="J115" s="29" t="s">
        <v>182</v>
      </c>
      <c r="K115" s="29">
        <v>5</v>
      </c>
      <c r="L115" s="20">
        <v>1709364530216</v>
      </c>
      <c r="M115" s="20">
        <v>0</v>
      </c>
      <c r="N115" s="20">
        <v>0</v>
      </c>
      <c r="O115" s="21"/>
      <c r="P115" s="21"/>
      <c r="Q115" s="22" t="s">
        <v>195</v>
      </c>
      <c r="R115" s="23">
        <v>1</v>
      </c>
      <c r="S115" s="23">
        <v>1</v>
      </c>
      <c r="T115" s="23">
        <v>0</v>
      </c>
      <c r="U115" s="7">
        <v>0</v>
      </c>
      <c r="V115" s="7">
        <v>0</v>
      </c>
      <c r="W115" s="7">
        <v>0</v>
      </c>
      <c r="X115" s="7">
        <v>1</v>
      </c>
      <c r="Y115" s="7">
        <v>0</v>
      </c>
      <c r="Z115" s="7">
        <v>0</v>
      </c>
      <c r="AA115" s="7">
        <v>0</v>
      </c>
      <c r="AB115" s="7">
        <v>0</v>
      </c>
      <c r="AC115" s="7">
        <v>1</v>
      </c>
      <c r="AD115" s="7">
        <v>1</v>
      </c>
      <c r="AE115" s="7">
        <v>0</v>
      </c>
      <c r="AF115" s="7">
        <v>0</v>
      </c>
      <c r="AG115" s="7">
        <v>0</v>
      </c>
      <c r="AH115" s="7">
        <v>0</v>
      </c>
      <c r="AI115" s="7">
        <v>0</v>
      </c>
      <c r="AJ115" s="7">
        <v>0</v>
      </c>
      <c r="AK115" s="7">
        <v>1</v>
      </c>
      <c r="AL115" s="7">
        <v>0</v>
      </c>
      <c r="AM115" s="7">
        <v>1</v>
      </c>
      <c r="AN115" s="7">
        <v>0</v>
      </c>
      <c r="AO115" s="7">
        <v>0</v>
      </c>
      <c r="AP115" s="7">
        <v>0</v>
      </c>
      <c r="AQ115" s="7">
        <v>0</v>
      </c>
      <c r="AR115" s="7">
        <v>0</v>
      </c>
      <c r="AS115" s="7">
        <v>0</v>
      </c>
      <c r="AT115" s="7">
        <v>0</v>
      </c>
      <c r="AU115" s="7">
        <v>0</v>
      </c>
      <c r="AV115" s="7">
        <v>0</v>
      </c>
      <c r="AW115" s="7">
        <v>0</v>
      </c>
      <c r="AX115" s="7">
        <v>0</v>
      </c>
      <c r="AY115" s="7">
        <v>0</v>
      </c>
      <c r="AZ115" s="7">
        <v>0</v>
      </c>
      <c r="BA115" s="7" t="s">
        <v>108</v>
      </c>
      <c r="BB115" s="7" t="s">
        <v>115</v>
      </c>
      <c r="BC115" s="7" t="s">
        <v>136</v>
      </c>
      <c r="BD115" s="25" t="s">
        <v>109</v>
      </c>
      <c r="BE115" s="45">
        <v>41982</v>
      </c>
      <c r="BF115" s="32"/>
      <c r="BG115" s="23">
        <v>0</v>
      </c>
      <c r="BH115" s="23">
        <v>0</v>
      </c>
      <c r="BI115" s="23">
        <v>0</v>
      </c>
      <c r="BJ115" s="23">
        <v>0</v>
      </c>
      <c r="BK115" s="23">
        <v>0</v>
      </c>
      <c r="BL115" s="23">
        <v>0</v>
      </c>
      <c r="BM115" s="23">
        <v>0</v>
      </c>
      <c r="BN115" s="23">
        <v>0</v>
      </c>
      <c r="BO115" s="23">
        <v>0</v>
      </c>
      <c r="BP115" s="23">
        <v>0</v>
      </c>
      <c r="BQ115" s="23">
        <v>0</v>
      </c>
      <c r="BR115" s="23">
        <v>0</v>
      </c>
      <c r="BS115" s="23">
        <v>0</v>
      </c>
      <c r="BT115" s="23">
        <v>0</v>
      </c>
      <c r="BU115" s="23">
        <v>0</v>
      </c>
      <c r="BV115" s="23">
        <v>0</v>
      </c>
      <c r="BW115" s="23">
        <v>0</v>
      </c>
      <c r="BX115" s="23">
        <v>0</v>
      </c>
      <c r="BY115" s="23">
        <v>0</v>
      </c>
      <c r="BZ115" s="23">
        <v>0</v>
      </c>
      <c r="CA115" s="23">
        <v>0</v>
      </c>
      <c r="CB115" s="23">
        <v>0</v>
      </c>
      <c r="CC115" s="23">
        <v>0</v>
      </c>
      <c r="CD115" s="23">
        <v>0</v>
      </c>
      <c r="CE115" s="23">
        <v>0</v>
      </c>
      <c r="CF115" s="23">
        <v>0</v>
      </c>
      <c r="CG115" s="23">
        <v>0</v>
      </c>
      <c r="CH115" s="23">
        <v>0</v>
      </c>
      <c r="CI115" s="23">
        <v>0</v>
      </c>
      <c r="CJ115" s="23">
        <v>0</v>
      </c>
      <c r="CK115" s="23">
        <v>0</v>
      </c>
      <c r="CL115" s="23">
        <v>0</v>
      </c>
      <c r="CM115" s="23">
        <v>0</v>
      </c>
      <c r="CN115" s="23">
        <v>0</v>
      </c>
      <c r="CO115" s="23">
        <v>0</v>
      </c>
      <c r="CP115" s="23">
        <v>0</v>
      </c>
      <c r="CQ115" s="23">
        <v>0</v>
      </c>
      <c r="CR115" s="86">
        <v>0</v>
      </c>
    </row>
    <row r="116" spans="1:96" ht="76.5" x14ac:dyDescent="0.2">
      <c r="A116" s="85">
        <v>3</v>
      </c>
      <c r="B116" s="15">
        <f t="shared" si="2"/>
        <v>3</v>
      </c>
      <c r="C116" s="16" t="s">
        <v>193</v>
      </c>
      <c r="D116" s="17" t="s">
        <v>248</v>
      </c>
      <c r="E116" s="25" t="s">
        <v>109</v>
      </c>
      <c r="F116" s="18">
        <v>3</v>
      </c>
      <c r="G116" s="19">
        <v>42027</v>
      </c>
      <c r="H116" s="19">
        <v>51048</v>
      </c>
      <c r="I116" s="28">
        <v>146</v>
      </c>
      <c r="J116" s="29" t="s">
        <v>182</v>
      </c>
      <c r="K116" s="29">
        <v>5</v>
      </c>
      <c r="L116" s="20">
        <v>1709364530216</v>
      </c>
      <c r="M116" s="20">
        <v>0</v>
      </c>
      <c r="N116" s="20">
        <v>0</v>
      </c>
      <c r="O116" s="21"/>
      <c r="P116" s="21"/>
      <c r="Q116" s="22" t="s">
        <v>196</v>
      </c>
      <c r="R116" s="23">
        <v>1</v>
      </c>
      <c r="S116" s="23">
        <v>0</v>
      </c>
      <c r="T116" s="23">
        <v>0</v>
      </c>
      <c r="U116" s="7">
        <v>0</v>
      </c>
      <c r="V116" s="7">
        <v>0</v>
      </c>
      <c r="W116" s="7">
        <v>0</v>
      </c>
      <c r="X116" s="7">
        <v>1</v>
      </c>
      <c r="Y116" s="7">
        <v>0</v>
      </c>
      <c r="Z116" s="7">
        <v>0</v>
      </c>
      <c r="AA116" s="7">
        <v>0</v>
      </c>
      <c r="AB116" s="7">
        <v>0</v>
      </c>
      <c r="AC116" s="7">
        <v>0</v>
      </c>
      <c r="AD116" s="7">
        <v>1</v>
      </c>
      <c r="AE116" s="7">
        <v>0</v>
      </c>
      <c r="AF116" s="7">
        <v>0</v>
      </c>
      <c r="AG116" s="7">
        <v>0</v>
      </c>
      <c r="AH116" s="7">
        <v>0</v>
      </c>
      <c r="AI116" s="7">
        <v>0</v>
      </c>
      <c r="AJ116" s="7">
        <v>0</v>
      </c>
      <c r="AK116" s="7">
        <v>1</v>
      </c>
      <c r="AL116" s="7">
        <v>0</v>
      </c>
      <c r="AM116" s="7">
        <v>1</v>
      </c>
      <c r="AN116" s="7">
        <v>0</v>
      </c>
      <c r="AO116" s="7">
        <v>0</v>
      </c>
      <c r="AP116" s="7">
        <v>0</v>
      </c>
      <c r="AQ116" s="7">
        <v>0</v>
      </c>
      <c r="AR116" s="7">
        <v>0</v>
      </c>
      <c r="AS116" s="7">
        <v>0</v>
      </c>
      <c r="AT116" s="7">
        <v>0</v>
      </c>
      <c r="AU116" s="7">
        <v>0</v>
      </c>
      <c r="AV116" s="7">
        <v>0</v>
      </c>
      <c r="AW116" s="7">
        <v>0</v>
      </c>
      <c r="AX116" s="7">
        <v>0</v>
      </c>
      <c r="AY116" s="7">
        <v>0</v>
      </c>
      <c r="AZ116" s="7">
        <v>0</v>
      </c>
      <c r="BA116" s="7" t="s">
        <v>108</v>
      </c>
      <c r="BB116" s="7" t="s">
        <v>115</v>
      </c>
      <c r="BC116" s="7" t="s">
        <v>136</v>
      </c>
      <c r="BD116" s="25" t="s">
        <v>109</v>
      </c>
      <c r="BE116" s="45">
        <v>42027</v>
      </c>
      <c r="BF116" s="32"/>
      <c r="BG116" s="23">
        <v>0</v>
      </c>
      <c r="BH116" s="23">
        <v>0</v>
      </c>
      <c r="BI116" s="23">
        <v>0</v>
      </c>
      <c r="BJ116" s="23">
        <v>0</v>
      </c>
      <c r="BK116" s="23">
        <v>0</v>
      </c>
      <c r="BL116" s="23">
        <v>0</v>
      </c>
      <c r="BM116" s="23">
        <v>0</v>
      </c>
      <c r="BN116" s="23">
        <v>0</v>
      </c>
      <c r="BO116" s="23">
        <v>0</v>
      </c>
      <c r="BP116" s="23">
        <v>0</v>
      </c>
      <c r="BQ116" s="23">
        <v>0</v>
      </c>
      <c r="BR116" s="23">
        <v>0</v>
      </c>
      <c r="BS116" s="23">
        <v>0</v>
      </c>
      <c r="BT116" s="23">
        <v>0</v>
      </c>
      <c r="BU116" s="23">
        <v>0</v>
      </c>
      <c r="BV116" s="23">
        <v>0</v>
      </c>
      <c r="BW116" s="23">
        <v>0</v>
      </c>
      <c r="BX116" s="23">
        <v>0</v>
      </c>
      <c r="BY116" s="23">
        <v>0</v>
      </c>
      <c r="BZ116" s="23">
        <v>0</v>
      </c>
      <c r="CA116" s="23">
        <v>0</v>
      </c>
      <c r="CB116" s="23">
        <v>0</v>
      </c>
      <c r="CC116" s="23">
        <v>0</v>
      </c>
      <c r="CD116" s="23">
        <v>0</v>
      </c>
      <c r="CE116" s="23">
        <v>0</v>
      </c>
      <c r="CF116" s="23">
        <v>0</v>
      </c>
      <c r="CG116" s="23">
        <v>0</v>
      </c>
      <c r="CH116" s="23">
        <v>0</v>
      </c>
      <c r="CI116" s="23">
        <v>0</v>
      </c>
      <c r="CJ116" s="23">
        <v>0</v>
      </c>
      <c r="CK116" s="23">
        <v>0</v>
      </c>
      <c r="CL116" s="23">
        <v>0</v>
      </c>
      <c r="CM116" s="23">
        <v>0</v>
      </c>
      <c r="CN116" s="23">
        <v>0</v>
      </c>
      <c r="CO116" s="23">
        <v>0</v>
      </c>
      <c r="CP116" s="23">
        <v>0</v>
      </c>
      <c r="CQ116" s="23">
        <v>0</v>
      </c>
      <c r="CR116" s="86">
        <v>0</v>
      </c>
    </row>
    <row r="117" spans="1:96" ht="76.5" x14ac:dyDescent="0.2">
      <c r="A117" s="85">
        <v>3</v>
      </c>
      <c r="B117" s="15">
        <f t="shared" si="2"/>
        <v>4</v>
      </c>
      <c r="C117" s="16" t="s">
        <v>193</v>
      </c>
      <c r="D117" s="17" t="s">
        <v>248</v>
      </c>
      <c r="E117" s="25" t="s">
        <v>109</v>
      </c>
      <c r="F117" s="18" t="s">
        <v>197</v>
      </c>
      <c r="G117" s="19">
        <v>42069</v>
      </c>
      <c r="H117" s="19">
        <v>51048</v>
      </c>
      <c r="I117" s="28">
        <v>146</v>
      </c>
      <c r="J117" s="29" t="s">
        <v>182</v>
      </c>
      <c r="K117" s="29">
        <v>5</v>
      </c>
      <c r="L117" s="20">
        <v>1709364530216</v>
      </c>
      <c r="M117" s="20">
        <v>0</v>
      </c>
      <c r="N117" s="20">
        <v>0</v>
      </c>
      <c r="O117" s="21"/>
      <c r="P117" s="21"/>
      <c r="Q117" s="22" t="s">
        <v>198</v>
      </c>
      <c r="R117" s="23">
        <v>1</v>
      </c>
      <c r="S117" s="23">
        <v>0</v>
      </c>
      <c r="T117" s="23">
        <v>0</v>
      </c>
      <c r="U117" s="7">
        <v>0</v>
      </c>
      <c r="V117" s="7">
        <v>0</v>
      </c>
      <c r="W117" s="7">
        <v>0</v>
      </c>
      <c r="X117" s="7">
        <v>1</v>
      </c>
      <c r="Y117" s="7">
        <v>0</v>
      </c>
      <c r="Z117" s="7">
        <v>0</v>
      </c>
      <c r="AA117" s="7">
        <v>0</v>
      </c>
      <c r="AB117" s="7">
        <v>0</v>
      </c>
      <c r="AC117" s="7">
        <v>0</v>
      </c>
      <c r="AD117" s="7">
        <v>1</v>
      </c>
      <c r="AE117" s="7">
        <v>0</v>
      </c>
      <c r="AF117" s="7">
        <v>0</v>
      </c>
      <c r="AG117" s="7">
        <v>0</v>
      </c>
      <c r="AH117" s="7">
        <v>0</v>
      </c>
      <c r="AI117" s="7">
        <v>0</v>
      </c>
      <c r="AJ117" s="7">
        <v>0</v>
      </c>
      <c r="AK117" s="7">
        <v>1</v>
      </c>
      <c r="AL117" s="7">
        <v>0</v>
      </c>
      <c r="AM117" s="7">
        <v>1</v>
      </c>
      <c r="AN117" s="7">
        <v>0</v>
      </c>
      <c r="AO117" s="7">
        <v>0</v>
      </c>
      <c r="AP117" s="7">
        <v>0</v>
      </c>
      <c r="AQ117" s="7">
        <v>0</v>
      </c>
      <c r="AR117" s="7">
        <v>0</v>
      </c>
      <c r="AS117" s="7">
        <v>0</v>
      </c>
      <c r="AT117" s="7">
        <v>0</v>
      </c>
      <c r="AU117" s="7">
        <v>0</v>
      </c>
      <c r="AV117" s="7">
        <v>0</v>
      </c>
      <c r="AW117" s="7">
        <v>0</v>
      </c>
      <c r="AX117" s="7">
        <v>0</v>
      </c>
      <c r="AY117" s="7">
        <v>0</v>
      </c>
      <c r="AZ117" s="7">
        <v>0</v>
      </c>
      <c r="BA117" s="7" t="s">
        <v>108</v>
      </c>
      <c r="BB117" s="7" t="s">
        <v>115</v>
      </c>
      <c r="BC117" s="7" t="s">
        <v>136</v>
      </c>
      <c r="BD117" s="25" t="s">
        <v>109</v>
      </c>
      <c r="BE117" s="45">
        <v>42069</v>
      </c>
      <c r="BF117" s="32"/>
      <c r="BG117" s="23">
        <v>0</v>
      </c>
      <c r="BH117" s="23">
        <v>0</v>
      </c>
      <c r="BI117" s="23">
        <v>0</v>
      </c>
      <c r="BJ117" s="23">
        <v>0</v>
      </c>
      <c r="BK117" s="23">
        <v>0</v>
      </c>
      <c r="BL117" s="23">
        <v>0</v>
      </c>
      <c r="BM117" s="23">
        <v>0</v>
      </c>
      <c r="BN117" s="23">
        <v>0</v>
      </c>
      <c r="BO117" s="23">
        <v>0</v>
      </c>
      <c r="BP117" s="23">
        <v>0</v>
      </c>
      <c r="BQ117" s="23">
        <v>0</v>
      </c>
      <c r="BR117" s="23">
        <v>0</v>
      </c>
      <c r="BS117" s="23">
        <v>0</v>
      </c>
      <c r="BT117" s="23">
        <v>0</v>
      </c>
      <c r="BU117" s="23">
        <v>0</v>
      </c>
      <c r="BV117" s="23">
        <v>0</v>
      </c>
      <c r="BW117" s="23">
        <v>0</v>
      </c>
      <c r="BX117" s="23">
        <v>0</v>
      </c>
      <c r="BY117" s="23">
        <v>0</v>
      </c>
      <c r="BZ117" s="23">
        <v>0</v>
      </c>
      <c r="CA117" s="23">
        <v>0</v>
      </c>
      <c r="CB117" s="23">
        <v>0</v>
      </c>
      <c r="CC117" s="23">
        <v>0</v>
      </c>
      <c r="CD117" s="23">
        <v>0</v>
      </c>
      <c r="CE117" s="23">
        <v>0</v>
      </c>
      <c r="CF117" s="23">
        <v>0</v>
      </c>
      <c r="CG117" s="23">
        <v>0</v>
      </c>
      <c r="CH117" s="23">
        <v>0</v>
      </c>
      <c r="CI117" s="23">
        <v>0</v>
      </c>
      <c r="CJ117" s="23">
        <v>0</v>
      </c>
      <c r="CK117" s="23">
        <v>0</v>
      </c>
      <c r="CL117" s="23">
        <v>0</v>
      </c>
      <c r="CM117" s="23">
        <v>0</v>
      </c>
      <c r="CN117" s="23">
        <v>0</v>
      </c>
      <c r="CO117" s="23">
        <v>0</v>
      </c>
      <c r="CP117" s="23">
        <v>0</v>
      </c>
      <c r="CQ117" s="23">
        <v>0</v>
      </c>
      <c r="CR117" s="86">
        <v>0</v>
      </c>
    </row>
    <row r="118" spans="1:96" ht="76.5" x14ac:dyDescent="0.2">
      <c r="A118" s="85">
        <v>3</v>
      </c>
      <c r="B118" s="15">
        <f t="shared" si="2"/>
        <v>5</v>
      </c>
      <c r="C118" s="16" t="s">
        <v>193</v>
      </c>
      <c r="D118" s="17" t="s">
        <v>248</v>
      </c>
      <c r="E118" s="25" t="s">
        <v>109</v>
      </c>
      <c r="F118" s="18">
        <v>4</v>
      </c>
      <c r="G118" s="19">
        <v>42083</v>
      </c>
      <c r="H118" s="19">
        <v>51048</v>
      </c>
      <c r="I118" s="28">
        <v>146</v>
      </c>
      <c r="J118" s="29" t="s">
        <v>182</v>
      </c>
      <c r="K118" s="29">
        <v>5</v>
      </c>
      <c r="L118" s="20">
        <v>1709364530216</v>
      </c>
      <c r="M118" s="20">
        <v>0</v>
      </c>
      <c r="N118" s="20">
        <v>0</v>
      </c>
      <c r="O118" s="21"/>
      <c r="P118" s="21"/>
      <c r="Q118" s="22" t="s">
        <v>189</v>
      </c>
      <c r="R118" s="23">
        <v>0</v>
      </c>
      <c r="S118" s="23">
        <v>1</v>
      </c>
      <c r="T118" s="23">
        <v>0</v>
      </c>
      <c r="U118" s="7">
        <v>0</v>
      </c>
      <c r="V118" s="7">
        <v>0</v>
      </c>
      <c r="W118" s="7">
        <v>0</v>
      </c>
      <c r="X118" s="7">
        <v>1</v>
      </c>
      <c r="Y118" s="7">
        <v>0</v>
      </c>
      <c r="Z118" s="7">
        <v>0</v>
      </c>
      <c r="AA118" s="7">
        <v>0</v>
      </c>
      <c r="AB118" s="7">
        <v>0</v>
      </c>
      <c r="AC118" s="7">
        <v>1</v>
      </c>
      <c r="AD118" s="7">
        <v>0</v>
      </c>
      <c r="AE118" s="7">
        <v>0</v>
      </c>
      <c r="AF118" s="7">
        <v>0</v>
      </c>
      <c r="AG118" s="7">
        <v>0</v>
      </c>
      <c r="AH118" s="7">
        <v>0</v>
      </c>
      <c r="AI118" s="7">
        <v>0</v>
      </c>
      <c r="AJ118" s="7">
        <v>0</v>
      </c>
      <c r="AK118" s="7">
        <v>1</v>
      </c>
      <c r="AL118" s="7">
        <v>0</v>
      </c>
      <c r="AM118" s="7">
        <v>0</v>
      </c>
      <c r="AN118" s="7">
        <v>1</v>
      </c>
      <c r="AO118" s="7">
        <v>0</v>
      </c>
      <c r="AP118" s="7">
        <v>0</v>
      </c>
      <c r="AQ118" s="7">
        <v>0</v>
      </c>
      <c r="AR118" s="7">
        <v>0</v>
      </c>
      <c r="AS118" s="7">
        <v>0</v>
      </c>
      <c r="AT118" s="7">
        <v>0</v>
      </c>
      <c r="AU118" s="7">
        <v>0</v>
      </c>
      <c r="AV118" s="7">
        <v>0</v>
      </c>
      <c r="AW118" s="7">
        <v>0</v>
      </c>
      <c r="AX118" s="7">
        <v>0</v>
      </c>
      <c r="AY118" s="7">
        <v>0</v>
      </c>
      <c r="AZ118" s="7">
        <v>0</v>
      </c>
      <c r="BA118" s="7" t="s">
        <v>108</v>
      </c>
      <c r="BB118" s="7" t="s">
        <v>115</v>
      </c>
      <c r="BC118" s="7" t="s">
        <v>136</v>
      </c>
      <c r="BD118" s="25" t="s">
        <v>109</v>
      </c>
      <c r="BE118" s="45">
        <v>42083</v>
      </c>
      <c r="BF118" s="32"/>
      <c r="BG118" s="23">
        <v>0</v>
      </c>
      <c r="BH118" s="23">
        <v>0</v>
      </c>
      <c r="BI118" s="23">
        <v>0</v>
      </c>
      <c r="BJ118" s="23">
        <v>0</v>
      </c>
      <c r="BK118" s="23">
        <v>0</v>
      </c>
      <c r="BL118" s="23">
        <v>0</v>
      </c>
      <c r="BM118" s="23">
        <v>0</v>
      </c>
      <c r="BN118" s="23">
        <v>0</v>
      </c>
      <c r="BO118" s="23">
        <v>0</v>
      </c>
      <c r="BP118" s="23">
        <v>0</v>
      </c>
      <c r="BQ118" s="23">
        <v>0</v>
      </c>
      <c r="BR118" s="23">
        <v>0</v>
      </c>
      <c r="BS118" s="23">
        <v>0</v>
      </c>
      <c r="BT118" s="23">
        <v>0</v>
      </c>
      <c r="BU118" s="23">
        <v>0</v>
      </c>
      <c r="BV118" s="23">
        <v>0</v>
      </c>
      <c r="BW118" s="23">
        <v>0</v>
      </c>
      <c r="BX118" s="23">
        <v>0</v>
      </c>
      <c r="BY118" s="23">
        <v>0</v>
      </c>
      <c r="BZ118" s="23">
        <v>0</v>
      </c>
      <c r="CA118" s="23">
        <v>0</v>
      </c>
      <c r="CB118" s="23">
        <v>0</v>
      </c>
      <c r="CC118" s="23">
        <v>0</v>
      </c>
      <c r="CD118" s="23">
        <v>0</v>
      </c>
      <c r="CE118" s="23">
        <v>0</v>
      </c>
      <c r="CF118" s="23">
        <v>0</v>
      </c>
      <c r="CG118" s="23">
        <v>0</v>
      </c>
      <c r="CH118" s="23">
        <v>0</v>
      </c>
      <c r="CI118" s="23">
        <v>0</v>
      </c>
      <c r="CJ118" s="23">
        <v>0</v>
      </c>
      <c r="CK118" s="23">
        <v>0</v>
      </c>
      <c r="CL118" s="23">
        <v>0</v>
      </c>
      <c r="CM118" s="23">
        <v>0</v>
      </c>
      <c r="CN118" s="23">
        <v>0</v>
      </c>
      <c r="CO118" s="23">
        <v>0</v>
      </c>
      <c r="CP118" s="23">
        <v>0</v>
      </c>
      <c r="CQ118" s="23">
        <v>0</v>
      </c>
      <c r="CR118" s="86">
        <v>0</v>
      </c>
    </row>
    <row r="119" spans="1:96" ht="76.5" x14ac:dyDescent="0.2">
      <c r="A119" s="85">
        <v>3</v>
      </c>
      <c r="B119" s="15">
        <f t="shared" si="2"/>
        <v>6</v>
      </c>
      <c r="C119" s="16" t="s">
        <v>193</v>
      </c>
      <c r="D119" s="17" t="s">
        <v>248</v>
      </c>
      <c r="E119" s="25" t="s">
        <v>109</v>
      </c>
      <c r="F119" s="18">
        <v>5</v>
      </c>
      <c r="G119" s="19">
        <v>42178</v>
      </c>
      <c r="H119" s="19">
        <v>51048</v>
      </c>
      <c r="I119" s="28">
        <v>146</v>
      </c>
      <c r="J119" s="29" t="s">
        <v>182</v>
      </c>
      <c r="K119" s="29">
        <v>5</v>
      </c>
      <c r="L119" s="20">
        <v>1709364530216</v>
      </c>
      <c r="M119" s="20">
        <v>0</v>
      </c>
      <c r="N119" s="20">
        <v>0</v>
      </c>
      <c r="O119" s="21"/>
      <c r="P119" s="21"/>
      <c r="Q119" s="22" t="s">
        <v>199</v>
      </c>
      <c r="R119" s="23">
        <v>0</v>
      </c>
      <c r="S119" s="23">
        <v>1</v>
      </c>
      <c r="T119" s="23">
        <v>0</v>
      </c>
      <c r="U119" s="7">
        <v>0</v>
      </c>
      <c r="V119" s="7">
        <v>0</v>
      </c>
      <c r="W119" s="7">
        <v>0</v>
      </c>
      <c r="X119" s="7">
        <v>0</v>
      </c>
      <c r="Y119" s="7">
        <v>0</v>
      </c>
      <c r="Z119" s="7">
        <v>0</v>
      </c>
      <c r="AA119" s="7">
        <v>0</v>
      </c>
      <c r="AB119" s="7">
        <v>0</v>
      </c>
      <c r="AC119" s="7">
        <v>1</v>
      </c>
      <c r="AD119" s="7">
        <v>0</v>
      </c>
      <c r="AE119" s="7">
        <v>0</v>
      </c>
      <c r="AF119" s="7">
        <v>0</v>
      </c>
      <c r="AG119" s="7">
        <v>0</v>
      </c>
      <c r="AH119" s="7">
        <v>0</v>
      </c>
      <c r="AI119" s="7">
        <v>0</v>
      </c>
      <c r="AJ119" s="7">
        <v>0</v>
      </c>
      <c r="AK119" s="7">
        <v>1</v>
      </c>
      <c r="AL119" s="7">
        <v>0</v>
      </c>
      <c r="AM119" s="7">
        <v>0</v>
      </c>
      <c r="AN119" s="7">
        <v>0</v>
      </c>
      <c r="AO119" s="7">
        <v>0</v>
      </c>
      <c r="AP119" s="7">
        <v>0</v>
      </c>
      <c r="AQ119" s="7">
        <v>0</v>
      </c>
      <c r="AR119" s="7">
        <v>0</v>
      </c>
      <c r="AS119" s="7">
        <v>0</v>
      </c>
      <c r="AT119" s="7">
        <v>0</v>
      </c>
      <c r="AU119" s="7">
        <v>0</v>
      </c>
      <c r="AV119" s="7">
        <v>0</v>
      </c>
      <c r="AW119" s="7">
        <v>0</v>
      </c>
      <c r="AX119" s="7">
        <v>0</v>
      </c>
      <c r="AY119" s="7">
        <v>0</v>
      </c>
      <c r="AZ119" s="7">
        <v>0</v>
      </c>
      <c r="BA119" s="7" t="s">
        <v>108</v>
      </c>
      <c r="BB119" s="7" t="s">
        <v>115</v>
      </c>
      <c r="BC119" s="7" t="s">
        <v>136</v>
      </c>
      <c r="BD119" s="25" t="s">
        <v>109</v>
      </c>
      <c r="BE119" s="45">
        <v>42178</v>
      </c>
      <c r="BF119" s="32"/>
      <c r="BG119" s="23">
        <v>0</v>
      </c>
      <c r="BH119" s="23">
        <v>0</v>
      </c>
      <c r="BI119" s="23">
        <v>0</v>
      </c>
      <c r="BJ119" s="23">
        <v>0</v>
      </c>
      <c r="BK119" s="23">
        <v>0</v>
      </c>
      <c r="BL119" s="23">
        <v>0</v>
      </c>
      <c r="BM119" s="23">
        <v>0</v>
      </c>
      <c r="BN119" s="23">
        <v>0</v>
      </c>
      <c r="BO119" s="23">
        <v>0</v>
      </c>
      <c r="BP119" s="23">
        <v>0</v>
      </c>
      <c r="BQ119" s="23">
        <v>0</v>
      </c>
      <c r="BR119" s="23">
        <v>0</v>
      </c>
      <c r="BS119" s="23">
        <v>0</v>
      </c>
      <c r="BT119" s="23">
        <v>0</v>
      </c>
      <c r="BU119" s="23">
        <v>0</v>
      </c>
      <c r="BV119" s="23">
        <v>0</v>
      </c>
      <c r="BW119" s="23">
        <v>0</v>
      </c>
      <c r="BX119" s="23">
        <v>0</v>
      </c>
      <c r="BY119" s="23">
        <v>0</v>
      </c>
      <c r="BZ119" s="23">
        <v>0</v>
      </c>
      <c r="CA119" s="23">
        <v>0</v>
      </c>
      <c r="CB119" s="23">
        <v>0</v>
      </c>
      <c r="CC119" s="23">
        <v>0</v>
      </c>
      <c r="CD119" s="23">
        <v>0</v>
      </c>
      <c r="CE119" s="23">
        <v>0</v>
      </c>
      <c r="CF119" s="23">
        <v>0</v>
      </c>
      <c r="CG119" s="23">
        <v>0</v>
      </c>
      <c r="CH119" s="23">
        <v>0</v>
      </c>
      <c r="CI119" s="23">
        <v>0</v>
      </c>
      <c r="CJ119" s="23">
        <v>0</v>
      </c>
      <c r="CK119" s="23">
        <v>0</v>
      </c>
      <c r="CL119" s="23">
        <v>0</v>
      </c>
      <c r="CM119" s="23">
        <v>0</v>
      </c>
      <c r="CN119" s="23">
        <v>0</v>
      </c>
      <c r="CO119" s="23">
        <v>0</v>
      </c>
      <c r="CP119" s="23">
        <v>0</v>
      </c>
      <c r="CQ119" s="23">
        <v>0</v>
      </c>
      <c r="CR119" s="86">
        <v>0</v>
      </c>
    </row>
    <row r="120" spans="1:96" ht="76.5" x14ac:dyDescent="0.2">
      <c r="A120" s="85">
        <v>3</v>
      </c>
      <c r="B120" s="15">
        <f t="shared" si="2"/>
        <v>7</v>
      </c>
      <c r="C120" s="16" t="s">
        <v>193</v>
      </c>
      <c r="D120" s="17" t="s">
        <v>248</v>
      </c>
      <c r="E120" s="25" t="s">
        <v>109</v>
      </c>
      <c r="F120" s="18">
        <v>6</v>
      </c>
      <c r="G120" s="19">
        <v>42537</v>
      </c>
      <c r="H120" s="19">
        <v>51048</v>
      </c>
      <c r="I120" s="28">
        <v>146</v>
      </c>
      <c r="J120" s="29" t="s">
        <v>182</v>
      </c>
      <c r="K120" s="29">
        <v>5</v>
      </c>
      <c r="L120" s="20">
        <v>1709364530216</v>
      </c>
      <c r="M120" s="20">
        <v>0</v>
      </c>
      <c r="N120" s="20">
        <v>0</v>
      </c>
      <c r="O120" s="21"/>
      <c r="P120" s="21"/>
      <c r="Q120" s="22" t="s">
        <v>200</v>
      </c>
      <c r="R120" s="23">
        <v>0</v>
      </c>
      <c r="S120" s="23">
        <v>1</v>
      </c>
      <c r="T120" s="23">
        <v>0</v>
      </c>
      <c r="U120" s="7">
        <v>0</v>
      </c>
      <c r="V120" s="7">
        <v>0</v>
      </c>
      <c r="W120" s="7">
        <v>0</v>
      </c>
      <c r="X120" s="7">
        <v>0</v>
      </c>
      <c r="Y120" s="7">
        <v>0</v>
      </c>
      <c r="Z120" s="7">
        <v>0</v>
      </c>
      <c r="AA120" s="7">
        <v>0</v>
      </c>
      <c r="AB120" s="7">
        <v>0</v>
      </c>
      <c r="AC120" s="7">
        <v>1</v>
      </c>
      <c r="AD120" s="7">
        <v>0</v>
      </c>
      <c r="AE120" s="7">
        <v>0</v>
      </c>
      <c r="AF120" s="7">
        <v>0</v>
      </c>
      <c r="AG120" s="7">
        <v>0</v>
      </c>
      <c r="AH120" s="7">
        <v>0</v>
      </c>
      <c r="AI120" s="7">
        <v>0</v>
      </c>
      <c r="AJ120" s="7">
        <v>0</v>
      </c>
      <c r="AK120" s="7">
        <v>1</v>
      </c>
      <c r="AL120" s="7">
        <v>0</v>
      </c>
      <c r="AM120" s="7">
        <v>0</v>
      </c>
      <c r="AN120" s="7">
        <v>1</v>
      </c>
      <c r="AO120" s="7">
        <v>0</v>
      </c>
      <c r="AP120" s="7">
        <v>0</v>
      </c>
      <c r="AQ120" s="7">
        <v>0</v>
      </c>
      <c r="AR120" s="7">
        <v>0</v>
      </c>
      <c r="AS120" s="7">
        <v>0</v>
      </c>
      <c r="AT120" s="7">
        <v>0</v>
      </c>
      <c r="AU120" s="7">
        <v>0</v>
      </c>
      <c r="AV120" s="7">
        <v>0</v>
      </c>
      <c r="AW120" s="7">
        <v>0</v>
      </c>
      <c r="AX120" s="7">
        <v>0</v>
      </c>
      <c r="AY120" s="7">
        <v>0</v>
      </c>
      <c r="AZ120" s="7">
        <v>0</v>
      </c>
      <c r="BA120" s="7" t="s">
        <v>108</v>
      </c>
      <c r="BB120" s="7" t="s">
        <v>115</v>
      </c>
      <c r="BC120" s="7" t="s">
        <v>136</v>
      </c>
      <c r="BD120" s="25" t="s">
        <v>109</v>
      </c>
      <c r="BE120" s="45">
        <v>42537</v>
      </c>
      <c r="BF120" s="32"/>
      <c r="BG120" s="23">
        <v>0</v>
      </c>
      <c r="BH120" s="23">
        <v>0</v>
      </c>
      <c r="BI120" s="23">
        <v>0</v>
      </c>
      <c r="BJ120" s="23">
        <v>0</v>
      </c>
      <c r="BK120" s="23">
        <v>0</v>
      </c>
      <c r="BL120" s="23">
        <v>0</v>
      </c>
      <c r="BM120" s="23">
        <v>0</v>
      </c>
      <c r="BN120" s="23">
        <v>0</v>
      </c>
      <c r="BO120" s="23">
        <v>0</v>
      </c>
      <c r="BP120" s="23">
        <v>0</v>
      </c>
      <c r="BQ120" s="23">
        <v>0</v>
      </c>
      <c r="BR120" s="23">
        <v>0</v>
      </c>
      <c r="BS120" s="23">
        <v>0</v>
      </c>
      <c r="BT120" s="23">
        <v>0</v>
      </c>
      <c r="BU120" s="23">
        <v>0</v>
      </c>
      <c r="BV120" s="23">
        <v>0</v>
      </c>
      <c r="BW120" s="23">
        <v>0</v>
      </c>
      <c r="BX120" s="23">
        <v>0</v>
      </c>
      <c r="BY120" s="23">
        <v>0</v>
      </c>
      <c r="BZ120" s="23">
        <v>0</v>
      </c>
      <c r="CA120" s="23">
        <v>0</v>
      </c>
      <c r="CB120" s="23">
        <v>0</v>
      </c>
      <c r="CC120" s="23">
        <v>0</v>
      </c>
      <c r="CD120" s="23">
        <v>0</v>
      </c>
      <c r="CE120" s="23">
        <v>0</v>
      </c>
      <c r="CF120" s="23">
        <v>0</v>
      </c>
      <c r="CG120" s="23">
        <v>0</v>
      </c>
      <c r="CH120" s="23">
        <v>0</v>
      </c>
      <c r="CI120" s="23">
        <v>0</v>
      </c>
      <c r="CJ120" s="23">
        <v>0</v>
      </c>
      <c r="CK120" s="23">
        <v>0</v>
      </c>
      <c r="CL120" s="23">
        <v>0</v>
      </c>
      <c r="CM120" s="23">
        <v>0</v>
      </c>
      <c r="CN120" s="23">
        <v>0</v>
      </c>
      <c r="CO120" s="23">
        <v>0</v>
      </c>
      <c r="CP120" s="23">
        <v>0</v>
      </c>
      <c r="CQ120" s="23">
        <v>0</v>
      </c>
      <c r="CR120" s="86">
        <v>0</v>
      </c>
    </row>
    <row r="121" spans="1:96" ht="76.5" x14ac:dyDescent="0.2">
      <c r="A121" s="85">
        <v>3</v>
      </c>
      <c r="B121" s="15">
        <f t="shared" si="2"/>
        <v>8</v>
      </c>
      <c r="C121" s="16" t="s">
        <v>193</v>
      </c>
      <c r="D121" s="17" t="s">
        <v>248</v>
      </c>
      <c r="E121" s="25" t="s">
        <v>109</v>
      </c>
      <c r="F121" s="18">
        <v>7</v>
      </c>
      <c r="G121" s="19">
        <v>42558</v>
      </c>
      <c r="H121" s="19">
        <v>51048</v>
      </c>
      <c r="I121" s="28">
        <v>146</v>
      </c>
      <c r="J121" s="29" t="s">
        <v>182</v>
      </c>
      <c r="K121" s="29">
        <v>5</v>
      </c>
      <c r="L121" s="20">
        <v>1709364530216</v>
      </c>
      <c r="M121" s="20">
        <v>0</v>
      </c>
      <c r="N121" s="20">
        <v>0</v>
      </c>
      <c r="O121" s="21"/>
      <c r="P121" s="21"/>
      <c r="Q121" s="22" t="s">
        <v>274</v>
      </c>
      <c r="R121" s="23">
        <v>0</v>
      </c>
      <c r="S121" s="23">
        <v>0</v>
      </c>
      <c r="T121" s="23">
        <v>1</v>
      </c>
      <c r="U121" s="7">
        <v>0</v>
      </c>
      <c r="V121" s="7">
        <v>0</v>
      </c>
      <c r="W121" s="7">
        <v>0</v>
      </c>
      <c r="X121" s="7">
        <v>0</v>
      </c>
      <c r="Y121" s="7">
        <v>0</v>
      </c>
      <c r="Z121" s="7">
        <v>0</v>
      </c>
      <c r="AA121" s="7">
        <v>0</v>
      </c>
      <c r="AB121" s="7">
        <v>0</v>
      </c>
      <c r="AC121" s="7">
        <v>0</v>
      </c>
      <c r="AD121" s="7">
        <v>0</v>
      </c>
      <c r="AE121" s="7">
        <v>1</v>
      </c>
      <c r="AF121" s="7">
        <v>0</v>
      </c>
      <c r="AG121" s="7">
        <v>0</v>
      </c>
      <c r="AH121" s="7">
        <v>0</v>
      </c>
      <c r="AI121" s="7">
        <v>0</v>
      </c>
      <c r="AJ121" s="7">
        <v>0</v>
      </c>
      <c r="AK121" s="7">
        <v>1</v>
      </c>
      <c r="AL121" s="7">
        <v>0</v>
      </c>
      <c r="AM121" s="7">
        <v>0</v>
      </c>
      <c r="AN121" s="7">
        <v>0</v>
      </c>
      <c r="AO121" s="7">
        <v>1</v>
      </c>
      <c r="AP121" s="7">
        <v>0</v>
      </c>
      <c r="AQ121" s="7">
        <v>0</v>
      </c>
      <c r="AR121" s="7">
        <v>0</v>
      </c>
      <c r="AS121" s="7">
        <v>0</v>
      </c>
      <c r="AT121" s="7">
        <v>0</v>
      </c>
      <c r="AU121" s="7">
        <v>0</v>
      </c>
      <c r="AV121" s="23">
        <v>0</v>
      </c>
      <c r="AW121" s="23">
        <v>0</v>
      </c>
      <c r="AX121" s="23">
        <v>0</v>
      </c>
      <c r="AY121" s="23">
        <v>0</v>
      </c>
      <c r="AZ121" s="23">
        <v>0</v>
      </c>
      <c r="BA121" s="7" t="s">
        <v>108</v>
      </c>
      <c r="BB121" s="7" t="s">
        <v>115</v>
      </c>
      <c r="BC121" s="7" t="s">
        <v>136</v>
      </c>
      <c r="BD121" s="25" t="s">
        <v>109</v>
      </c>
      <c r="BE121" s="45">
        <v>42558</v>
      </c>
      <c r="BF121" s="32"/>
      <c r="BG121" s="23">
        <v>0</v>
      </c>
      <c r="BH121" s="23">
        <v>0</v>
      </c>
      <c r="BI121" s="23">
        <v>0</v>
      </c>
      <c r="BJ121" s="23">
        <v>0</v>
      </c>
      <c r="BK121" s="23">
        <v>0</v>
      </c>
      <c r="BL121" s="23">
        <v>0</v>
      </c>
      <c r="BM121" s="23">
        <v>0</v>
      </c>
      <c r="BN121" s="23">
        <v>0</v>
      </c>
      <c r="BO121" s="23">
        <v>0</v>
      </c>
      <c r="BP121" s="23">
        <v>0</v>
      </c>
      <c r="BQ121" s="23">
        <v>0</v>
      </c>
      <c r="BR121" s="23">
        <v>0</v>
      </c>
      <c r="BS121" s="23">
        <v>0</v>
      </c>
      <c r="BT121" s="23">
        <v>0</v>
      </c>
      <c r="BU121" s="23">
        <v>0</v>
      </c>
      <c r="BV121" s="23">
        <v>0</v>
      </c>
      <c r="BW121" s="23">
        <v>0</v>
      </c>
      <c r="BX121" s="23">
        <v>0</v>
      </c>
      <c r="BY121" s="23">
        <v>0</v>
      </c>
      <c r="BZ121" s="23">
        <v>0</v>
      </c>
      <c r="CA121" s="23">
        <v>0</v>
      </c>
      <c r="CB121" s="23">
        <v>0</v>
      </c>
      <c r="CC121" s="23">
        <v>0</v>
      </c>
      <c r="CD121" s="23">
        <v>0</v>
      </c>
      <c r="CE121" s="23">
        <v>0</v>
      </c>
      <c r="CF121" s="23">
        <v>0</v>
      </c>
      <c r="CG121" s="23">
        <v>0</v>
      </c>
      <c r="CH121" s="23">
        <v>0</v>
      </c>
      <c r="CI121" s="23">
        <v>0</v>
      </c>
      <c r="CJ121" s="23">
        <v>0</v>
      </c>
      <c r="CK121" s="23">
        <v>0</v>
      </c>
      <c r="CL121" s="23">
        <v>0</v>
      </c>
      <c r="CM121" s="23">
        <v>0</v>
      </c>
      <c r="CN121" s="23">
        <v>0</v>
      </c>
      <c r="CO121" s="23">
        <v>0</v>
      </c>
      <c r="CP121" s="23">
        <v>0</v>
      </c>
      <c r="CQ121" s="23">
        <v>0</v>
      </c>
      <c r="CR121" s="86">
        <v>0</v>
      </c>
    </row>
    <row r="122" spans="1:96" ht="76.5" x14ac:dyDescent="0.2">
      <c r="A122" s="85">
        <v>3</v>
      </c>
      <c r="B122" s="15">
        <f t="shared" si="2"/>
        <v>9</v>
      </c>
      <c r="C122" s="16" t="s">
        <v>193</v>
      </c>
      <c r="D122" s="17" t="s">
        <v>248</v>
      </c>
      <c r="E122" s="25" t="s">
        <v>149</v>
      </c>
      <c r="F122" s="18">
        <v>1</v>
      </c>
      <c r="G122" s="19">
        <v>42583</v>
      </c>
      <c r="H122" s="19">
        <v>51048</v>
      </c>
      <c r="I122" s="28">
        <v>146</v>
      </c>
      <c r="J122" s="29" t="s">
        <v>182</v>
      </c>
      <c r="K122" s="29">
        <v>5</v>
      </c>
      <c r="L122" s="20">
        <v>1709364530216</v>
      </c>
      <c r="M122" s="20">
        <v>0</v>
      </c>
      <c r="N122" s="20">
        <v>0</v>
      </c>
      <c r="O122" s="21"/>
      <c r="P122" s="21"/>
      <c r="Q122" s="22" t="s">
        <v>275</v>
      </c>
      <c r="R122" s="23">
        <v>0</v>
      </c>
      <c r="S122" s="23">
        <v>0</v>
      </c>
      <c r="T122" s="23">
        <v>0</v>
      </c>
      <c r="U122" s="7">
        <v>0</v>
      </c>
      <c r="V122" s="7">
        <v>0</v>
      </c>
      <c r="W122" s="7">
        <v>0</v>
      </c>
      <c r="X122" s="7">
        <v>1</v>
      </c>
      <c r="Y122" s="7">
        <v>0</v>
      </c>
      <c r="Z122" s="7">
        <v>0</v>
      </c>
      <c r="AA122" s="7">
        <v>0</v>
      </c>
      <c r="AB122" s="7">
        <v>0</v>
      </c>
      <c r="AC122" s="7">
        <v>1</v>
      </c>
      <c r="AD122" s="7">
        <v>0</v>
      </c>
      <c r="AE122" s="7">
        <v>0</v>
      </c>
      <c r="AF122" s="7">
        <v>0</v>
      </c>
      <c r="AG122" s="7">
        <v>1</v>
      </c>
      <c r="AH122" s="7">
        <v>1</v>
      </c>
      <c r="AI122" s="7">
        <v>0</v>
      </c>
      <c r="AJ122" s="7">
        <v>0</v>
      </c>
      <c r="AK122" s="7">
        <v>1</v>
      </c>
      <c r="AL122" s="7">
        <v>0</v>
      </c>
      <c r="AM122" s="7">
        <v>0</v>
      </c>
      <c r="AN122" s="7">
        <v>0</v>
      </c>
      <c r="AO122" s="7">
        <v>0</v>
      </c>
      <c r="AP122" s="7">
        <v>0</v>
      </c>
      <c r="AQ122" s="7">
        <v>1</v>
      </c>
      <c r="AR122" s="7">
        <v>0</v>
      </c>
      <c r="AS122" s="7">
        <v>0</v>
      </c>
      <c r="AT122" s="7">
        <v>0</v>
      </c>
      <c r="AU122" s="7">
        <v>0</v>
      </c>
      <c r="AV122" s="7">
        <v>0</v>
      </c>
      <c r="AW122" s="7">
        <v>0</v>
      </c>
      <c r="AX122" s="7">
        <v>0</v>
      </c>
      <c r="AY122" s="7">
        <v>0</v>
      </c>
      <c r="AZ122" s="7">
        <v>0</v>
      </c>
      <c r="BA122" s="7" t="s">
        <v>108</v>
      </c>
      <c r="BB122" s="7" t="s">
        <v>115</v>
      </c>
      <c r="BC122" s="7" t="s">
        <v>136</v>
      </c>
      <c r="BD122" s="25" t="s">
        <v>149</v>
      </c>
      <c r="BE122" s="45">
        <v>42583</v>
      </c>
      <c r="BF122" s="32"/>
      <c r="BG122" s="23">
        <v>0</v>
      </c>
      <c r="BH122" s="23">
        <v>0</v>
      </c>
      <c r="BI122" s="23">
        <v>0</v>
      </c>
      <c r="BJ122" s="23">
        <v>0</v>
      </c>
      <c r="BK122" s="23">
        <v>0</v>
      </c>
      <c r="BL122" s="23">
        <v>0</v>
      </c>
      <c r="BM122" s="23">
        <v>0</v>
      </c>
      <c r="BN122" s="23">
        <v>1</v>
      </c>
      <c r="BO122" s="23">
        <v>0</v>
      </c>
      <c r="BP122" s="23">
        <v>0</v>
      </c>
      <c r="BQ122" s="23">
        <v>0</v>
      </c>
      <c r="BR122" s="23">
        <v>0</v>
      </c>
      <c r="BS122" s="23">
        <v>0</v>
      </c>
      <c r="BT122" s="23">
        <v>0</v>
      </c>
      <c r="BU122" s="23">
        <v>0</v>
      </c>
      <c r="BV122" s="23">
        <v>0</v>
      </c>
      <c r="BW122" s="23">
        <v>0</v>
      </c>
      <c r="BX122" s="23">
        <v>0</v>
      </c>
      <c r="BY122" s="23">
        <v>0</v>
      </c>
      <c r="BZ122" s="23">
        <v>0</v>
      </c>
      <c r="CA122" s="23">
        <v>0</v>
      </c>
      <c r="CB122" s="23">
        <v>0</v>
      </c>
      <c r="CC122" s="23">
        <v>0</v>
      </c>
      <c r="CD122" s="23">
        <v>0</v>
      </c>
      <c r="CE122" s="23">
        <v>0</v>
      </c>
      <c r="CF122" s="23">
        <v>0</v>
      </c>
      <c r="CG122" s="23">
        <v>0</v>
      </c>
      <c r="CH122" s="23">
        <v>0</v>
      </c>
      <c r="CI122" s="23">
        <v>0</v>
      </c>
      <c r="CJ122" s="23">
        <v>0</v>
      </c>
      <c r="CK122" s="23">
        <v>0</v>
      </c>
      <c r="CL122" s="23">
        <v>0</v>
      </c>
      <c r="CM122" s="23">
        <v>0</v>
      </c>
      <c r="CN122" s="23">
        <v>0</v>
      </c>
      <c r="CO122" s="23">
        <v>0</v>
      </c>
      <c r="CP122" s="23">
        <v>0</v>
      </c>
      <c r="CQ122" s="23">
        <v>0</v>
      </c>
      <c r="CR122" s="86">
        <v>0</v>
      </c>
    </row>
    <row r="123" spans="1:96" ht="76.5" x14ac:dyDescent="0.2">
      <c r="A123" s="85">
        <v>3</v>
      </c>
      <c r="B123" s="15">
        <f t="shared" si="2"/>
        <v>10</v>
      </c>
      <c r="C123" s="16" t="s">
        <v>193</v>
      </c>
      <c r="D123" s="17" t="s">
        <v>248</v>
      </c>
      <c r="E123" s="25" t="s">
        <v>149</v>
      </c>
      <c r="F123" s="18">
        <v>2</v>
      </c>
      <c r="G123" s="19">
        <v>42611</v>
      </c>
      <c r="H123" s="19">
        <v>51048</v>
      </c>
      <c r="I123" s="28">
        <v>146</v>
      </c>
      <c r="J123" s="29" t="s">
        <v>182</v>
      </c>
      <c r="K123" s="29">
        <v>5</v>
      </c>
      <c r="L123" s="20">
        <v>1709364530216</v>
      </c>
      <c r="M123" s="20">
        <v>0</v>
      </c>
      <c r="N123" s="20">
        <v>0</v>
      </c>
      <c r="O123" s="21"/>
      <c r="P123" s="21"/>
      <c r="Q123" s="22" t="s">
        <v>276</v>
      </c>
      <c r="R123" s="23">
        <v>0</v>
      </c>
      <c r="S123" s="23">
        <v>0</v>
      </c>
      <c r="T123" s="23">
        <v>0</v>
      </c>
      <c r="U123" s="7">
        <v>0</v>
      </c>
      <c r="V123" s="7">
        <v>0</v>
      </c>
      <c r="W123" s="7">
        <v>0</v>
      </c>
      <c r="X123" s="7">
        <v>1</v>
      </c>
      <c r="Y123" s="7">
        <v>0</v>
      </c>
      <c r="Z123" s="7">
        <v>0</v>
      </c>
      <c r="AA123" s="7">
        <v>0</v>
      </c>
      <c r="AB123" s="7">
        <v>0</v>
      </c>
      <c r="AC123" s="7">
        <v>1</v>
      </c>
      <c r="AD123" s="7">
        <v>0</v>
      </c>
      <c r="AE123" s="7">
        <v>0</v>
      </c>
      <c r="AF123" s="7">
        <v>1</v>
      </c>
      <c r="AG123" s="7">
        <v>0</v>
      </c>
      <c r="AH123" s="7">
        <v>0</v>
      </c>
      <c r="AI123" s="7">
        <v>0</v>
      </c>
      <c r="AJ123" s="7">
        <v>0</v>
      </c>
      <c r="AK123" s="7">
        <v>1</v>
      </c>
      <c r="AL123" s="7">
        <v>0</v>
      </c>
      <c r="AM123" s="7">
        <v>0</v>
      </c>
      <c r="AN123" s="7">
        <v>0</v>
      </c>
      <c r="AO123" s="7">
        <v>0</v>
      </c>
      <c r="AP123" s="7">
        <v>0</v>
      </c>
      <c r="AQ123" s="7">
        <v>1</v>
      </c>
      <c r="AR123" s="7">
        <v>0</v>
      </c>
      <c r="AS123" s="7">
        <v>0</v>
      </c>
      <c r="AT123" s="7">
        <v>0</v>
      </c>
      <c r="AU123" s="7">
        <v>0</v>
      </c>
      <c r="AV123" s="7">
        <v>0</v>
      </c>
      <c r="AW123" s="7">
        <v>0</v>
      </c>
      <c r="AX123" s="7">
        <v>0</v>
      </c>
      <c r="AY123" s="7">
        <v>0</v>
      </c>
      <c r="AZ123" s="7">
        <v>0</v>
      </c>
      <c r="BA123" s="7" t="s">
        <v>108</v>
      </c>
      <c r="BB123" s="7" t="s">
        <v>115</v>
      </c>
      <c r="BC123" s="7" t="s">
        <v>136</v>
      </c>
      <c r="BD123" s="25" t="s">
        <v>149</v>
      </c>
      <c r="BE123" s="45">
        <v>42611</v>
      </c>
      <c r="BF123" s="32"/>
      <c r="BG123" s="23">
        <v>0</v>
      </c>
      <c r="BH123" s="23">
        <v>0</v>
      </c>
      <c r="BI123" s="23">
        <v>0</v>
      </c>
      <c r="BJ123" s="23">
        <v>0</v>
      </c>
      <c r="BK123" s="23">
        <v>0</v>
      </c>
      <c r="BL123" s="23">
        <v>0</v>
      </c>
      <c r="BM123" s="23">
        <v>0</v>
      </c>
      <c r="BN123" s="23">
        <v>1</v>
      </c>
      <c r="BO123" s="23">
        <v>0</v>
      </c>
      <c r="BP123" s="23">
        <v>0</v>
      </c>
      <c r="BQ123" s="23">
        <v>0</v>
      </c>
      <c r="BR123" s="23">
        <v>0</v>
      </c>
      <c r="BS123" s="23">
        <v>0</v>
      </c>
      <c r="BT123" s="23">
        <v>0</v>
      </c>
      <c r="BU123" s="23">
        <v>0</v>
      </c>
      <c r="BV123" s="23">
        <v>0</v>
      </c>
      <c r="BW123" s="23">
        <v>0</v>
      </c>
      <c r="BX123" s="23">
        <v>0</v>
      </c>
      <c r="BY123" s="23">
        <v>0</v>
      </c>
      <c r="BZ123" s="23">
        <v>0</v>
      </c>
      <c r="CA123" s="23">
        <v>0</v>
      </c>
      <c r="CB123" s="23">
        <v>0</v>
      </c>
      <c r="CC123" s="23">
        <v>0</v>
      </c>
      <c r="CD123" s="23">
        <v>0</v>
      </c>
      <c r="CE123" s="23">
        <v>0</v>
      </c>
      <c r="CF123" s="23">
        <v>0</v>
      </c>
      <c r="CG123" s="23">
        <v>0</v>
      </c>
      <c r="CH123" s="23">
        <v>0</v>
      </c>
      <c r="CI123" s="23">
        <v>0</v>
      </c>
      <c r="CJ123" s="23">
        <v>0</v>
      </c>
      <c r="CK123" s="23">
        <v>0</v>
      </c>
      <c r="CL123" s="23">
        <v>0</v>
      </c>
      <c r="CM123" s="23">
        <v>0</v>
      </c>
      <c r="CN123" s="23">
        <v>0</v>
      </c>
      <c r="CO123" s="23">
        <v>0</v>
      </c>
      <c r="CP123" s="23">
        <v>0</v>
      </c>
      <c r="CQ123" s="23">
        <v>0</v>
      </c>
      <c r="CR123" s="86">
        <v>0</v>
      </c>
    </row>
    <row r="124" spans="1:96" ht="76.5" x14ac:dyDescent="0.2">
      <c r="A124" s="85">
        <v>3</v>
      </c>
      <c r="B124" s="15">
        <f t="shared" si="2"/>
        <v>11</v>
      </c>
      <c r="C124" s="16" t="s">
        <v>193</v>
      </c>
      <c r="D124" s="17" t="s">
        <v>248</v>
      </c>
      <c r="E124" s="25" t="s">
        <v>201</v>
      </c>
      <c r="F124" s="18">
        <v>1</v>
      </c>
      <c r="G124" s="19">
        <v>42642</v>
      </c>
      <c r="H124" s="19">
        <v>51048</v>
      </c>
      <c r="I124" s="28">
        <v>146</v>
      </c>
      <c r="J124" s="29" t="s">
        <v>182</v>
      </c>
      <c r="K124" s="29">
        <v>5</v>
      </c>
      <c r="L124" s="20">
        <v>1709364530216</v>
      </c>
      <c r="M124" s="20">
        <v>0</v>
      </c>
      <c r="N124" s="20">
        <v>0</v>
      </c>
      <c r="O124" s="21"/>
      <c r="P124" s="21"/>
      <c r="Q124" s="22" t="s">
        <v>202</v>
      </c>
      <c r="R124" s="23">
        <v>0</v>
      </c>
      <c r="S124" s="23">
        <v>0</v>
      </c>
      <c r="T124" s="23">
        <v>0</v>
      </c>
      <c r="U124" s="7">
        <v>0</v>
      </c>
      <c r="V124" s="7">
        <v>0</v>
      </c>
      <c r="W124" s="7">
        <v>0</v>
      </c>
      <c r="X124" s="7">
        <v>1</v>
      </c>
      <c r="Y124" s="7">
        <v>0</v>
      </c>
      <c r="Z124" s="7">
        <v>0</v>
      </c>
      <c r="AA124" s="7">
        <v>0</v>
      </c>
      <c r="AB124" s="7">
        <v>0</v>
      </c>
      <c r="AC124" s="7">
        <v>1</v>
      </c>
      <c r="AD124" s="7">
        <v>0</v>
      </c>
      <c r="AE124" s="7">
        <v>0</v>
      </c>
      <c r="AF124" s="7">
        <v>0</v>
      </c>
      <c r="AG124" s="7">
        <v>0</v>
      </c>
      <c r="AH124" s="7">
        <v>0</v>
      </c>
      <c r="AI124" s="7">
        <v>0</v>
      </c>
      <c r="AJ124" s="7">
        <v>0</v>
      </c>
      <c r="AK124" s="7">
        <v>1</v>
      </c>
      <c r="AL124" s="7">
        <v>0</v>
      </c>
      <c r="AM124" s="7">
        <v>0</v>
      </c>
      <c r="AN124" s="7">
        <v>0</v>
      </c>
      <c r="AO124" s="7">
        <v>0</v>
      </c>
      <c r="AP124" s="7">
        <v>0</v>
      </c>
      <c r="AQ124" s="7">
        <v>0</v>
      </c>
      <c r="AR124" s="7">
        <v>0</v>
      </c>
      <c r="AS124" s="7">
        <v>0</v>
      </c>
      <c r="AT124" s="7">
        <v>0</v>
      </c>
      <c r="AU124" s="7">
        <v>0</v>
      </c>
      <c r="AV124" s="7">
        <v>0</v>
      </c>
      <c r="AW124" s="7">
        <v>0</v>
      </c>
      <c r="AX124" s="7">
        <v>0</v>
      </c>
      <c r="AY124" s="7">
        <v>0</v>
      </c>
      <c r="AZ124" s="7">
        <v>0</v>
      </c>
      <c r="BA124" s="7" t="s">
        <v>108</v>
      </c>
      <c r="BB124" s="7" t="s">
        <v>115</v>
      </c>
      <c r="BC124" s="7" t="s">
        <v>136</v>
      </c>
      <c r="BD124" s="25" t="s">
        <v>201</v>
      </c>
      <c r="BE124" s="45">
        <v>42642</v>
      </c>
      <c r="BF124" s="32"/>
      <c r="BG124" s="23">
        <v>0</v>
      </c>
      <c r="BH124" s="23">
        <v>0</v>
      </c>
      <c r="BI124" s="23">
        <v>0</v>
      </c>
      <c r="BJ124" s="23">
        <v>0</v>
      </c>
      <c r="BK124" s="23">
        <v>0</v>
      </c>
      <c r="BL124" s="23">
        <v>0</v>
      </c>
      <c r="BM124" s="23">
        <v>0</v>
      </c>
      <c r="BN124" s="23">
        <v>0</v>
      </c>
      <c r="BO124" s="23">
        <v>0</v>
      </c>
      <c r="BP124" s="23">
        <v>0</v>
      </c>
      <c r="BQ124" s="23">
        <v>0</v>
      </c>
      <c r="BR124" s="23">
        <v>0</v>
      </c>
      <c r="BS124" s="23">
        <v>0</v>
      </c>
      <c r="BT124" s="23">
        <v>0</v>
      </c>
      <c r="BU124" s="23">
        <v>0</v>
      </c>
      <c r="BV124" s="23">
        <v>0</v>
      </c>
      <c r="BW124" s="23">
        <v>0</v>
      </c>
      <c r="BX124" s="23">
        <v>0</v>
      </c>
      <c r="BY124" s="23">
        <v>0</v>
      </c>
      <c r="BZ124" s="23">
        <v>0</v>
      </c>
      <c r="CA124" s="23">
        <v>0</v>
      </c>
      <c r="CB124" s="23">
        <v>0</v>
      </c>
      <c r="CC124" s="23">
        <v>0</v>
      </c>
      <c r="CD124" s="23">
        <v>0</v>
      </c>
      <c r="CE124" s="23">
        <v>0</v>
      </c>
      <c r="CF124" s="23">
        <v>0</v>
      </c>
      <c r="CG124" s="23">
        <v>0</v>
      </c>
      <c r="CH124" s="23">
        <v>0</v>
      </c>
      <c r="CI124" s="23">
        <v>0</v>
      </c>
      <c r="CJ124" s="23">
        <v>0</v>
      </c>
      <c r="CK124" s="23">
        <v>0</v>
      </c>
      <c r="CL124" s="23">
        <v>0</v>
      </c>
      <c r="CM124" s="23">
        <v>0</v>
      </c>
      <c r="CN124" s="23">
        <v>0</v>
      </c>
      <c r="CO124" s="23">
        <v>0</v>
      </c>
      <c r="CP124" s="23">
        <v>0</v>
      </c>
      <c r="CQ124" s="23">
        <v>0</v>
      </c>
      <c r="CR124" s="86">
        <v>0</v>
      </c>
    </row>
    <row r="125" spans="1:96" ht="76.5" x14ac:dyDescent="0.2">
      <c r="A125" s="85">
        <v>3</v>
      </c>
      <c r="B125" s="15">
        <f t="shared" si="2"/>
        <v>12</v>
      </c>
      <c r="C125" s="16" t="s">
        <v>193</v>
      </c>
      <c r="D125" s="17" t="s">
        <v>248</v>
      </c>
      <c r="E125" s="25" t="s">
        <v>109</v>
      </c>
      <c r="F125" s="18">
        <v>8</v>
      </c>
      <c r="G125" s="19">
        <v>43179</v>
      </c>
      <c r="H125" s="19">
        <v>51048</v>
      </c>
      <c r="I125" s="28">
        <v>146</v>
      </c>
      <c r="J125" s="29" t="s">
        <v>182</v>
      </c>
      <c r="K125" s="29">
        <v>5</v>
      </c>
      <c r="L125" s="20">
        <v>1709364530216</v>
      </c>
      <c r="M125" s="20">
        <v>0</v>
      </c>
      <c r="N125" s="20">
        <v>0</v>
      </c>
      <c r="O125" s="21"/>
      <c r="P125" s="21"/>
      <c r="Q125" s="22" t="s">
        <v>203</v>
      </c>
      <c r="R125" s="23">
        <v>0</v>
      </c>
      <c r="S125" s="23">
        <v>1</v>
      </c>
      <c r="T125" s="23">
        <v>0</v>
      </c>
      <c r="U125" s="7">
        <v>0</v>
      </c>
      <c r="V125" s="7">
        <v>0</v>
      </c>
      <c r="W125" s="7">
        <v>0</v>
      </c>
      <c r="X125" s="7">
        <v>0</v>
      </c>
      <c r="Y125" s="7">
        <v>0</v>
      </c>
      <c r="Z125" s="7">
        <v>0</v>
      </c>
      <c r="AA125" s="7">
        <v>0</v>
      </c>
      <c r="AB125" s="7">
        <v>0</v>
      </c>
      <c r="AC125" s="7">
        <v>1</v>
      </c>
      <c r="AD125" s="7">
        <v>0</v>
      </c>
      <c r="AE125" s="7">
        <v>0</v>
      </c>
      <c r="AF125" s="7">
        <v>0</v>
      </c>
      <c r="AG125" s="7">
        <v>0</v>
      </c>
      <c r="AH125" s="7">
        <v>0</v>
      </c>
      <c r="AI125" s="7">
        <v>0</v>
      </c>
      <c r="AJ125" s="7">
        <v>0</v>
      </c>
      <c r="AK125" s="7">
        <v>1</v>
      </c>
      <c r="AL125" s="7">
        <v>0</v>
      </c>
      <c r="AM125" s="7">
        <v>0</v>
      </c>
      <c r="AN125" s="7">
        <v>0</v>
      </c>
      <c r="AO125" s="7">
        <v>0</v>
      </c>
      <c r="AP125" s="7">
        <v>0</v>
      </c>
      <c r="AQ125" s="7">
        <v>0</v>
      </c>
      <c r="AR125" s="7">
        <v>0</v>
      </c>
      <c r="AS125" s="7">
        <v>0</v>
      </c>
      <c r="AT125" s="7">
        <v>0</v>
      </c>
      <c r="AU125" s="7">
        <v>0</v>
      </c>
      <c r="AV125" s="7">
        <v>0</v>
      </c>
      <c r="AW125" s="7">
        <v>0</v>
      </c>
      <c r="AX125" s="7">
        <v>0</v>
      </c>
      <c r="AY125" s="7">
        <v>0</v>
      </c>
      <c r="AZ125" s="7">
        <v>0</v>
      </c>
      <c r="BA125" s="7" t="s">
        <v>108</v>
      </c>
      <c r="BB125" s="7" t="s">
        <v>271</v>
      </c>
      <c r="BC125" s="7" t="s">
        <v>136</v>
      </c>
      <c r="BD125" s="25" t="s">
        <v>109</v>
      </c>
      <c r="BE125" s="45">
        <v>43179</v>
      </c>
      <c r="BF125" s="32"/>
      <c r="BG125" s="23">
        <v>0</v>
      </c>
      <c r="BH125" s="23">
        <v>0</v>
      </c>
      <c r="BI125" s="23">
        <v>0</v>
      </c>
      <c r="BJ125" s="23">
        <v>0</v>
      </c>
      <c r="BK125" s="23">
        <v>0</v>
      </c>
      <c r="BL125" s="23">
        <v>0</v>
      </c>
      <c r="BM125" s="23">
        <v>0</v>
      </c>
      <c r="BN125" s="23">
        <v>0</v>
      </c>
      <c r="BO125" s="23">
        <v>0</v>
      </c>
      <c r="BP125" s="23">
        <v>0</v>
      </c>
      <c r="BQ125" s="23">
        <v>0</v>
      </c>
      <c r="BR125" s="23">
        <v>0</v>
      </c>
      <c r="BS125" s="23">
        <v>0</v>
      </c>
      <c r="BT125" s="23">
        <v>0</v>
      </c>
      <c r="BU125" s="23">
        <v>0</v>
      </c>
      <c r="BV125" s="23">
        <v>0</v>
      </c>
      <c r="BW125" s="23">
        <v>0</v>
      </c>
      <c r="BX125" s="23">
        <v>0</v>
      </c>
      <c r="BY125" s="23">
        <v>0</v>
      </c>
      <c r="BZ125" s="23">
        <v>0</v>
      </c>
      <c r="CA125" s="23">
        <v>0</v>
      </c>
      <c r="CB125" s="23">
        <v>0</v>
      </c>
      <c r="CC125" s="23">
        <v>0</v>
      </c>
      <c r="CD125" s="23">
        <v>0</v>
      </c>
      <c r="CE125" s="23">
        <v>0</v>
      </c>
      <c r="CF125" s="23">
        <v>0</v>
      </c>
      <c r="CG125" s="23">
        <v>0</v>
      </c>
      <c r="CH125" s="23">
        <v>0</v>
      </c>
      <c r="CI125" s="23">
        <v>0</v>
      </c>
      <c r="CJ125" s="23">
        <v>0</v>
      </c>
      <c r="CK125" s="23">
        <v>0</v>
      </c>
      <c r="CL125" s="23">
        <v>0</v>
      </c>
      <c r="CM125" s="23">
        <v>0</v>
      </c>
      <c r="CN125" s="23">
        <v>0</v>
      </c>
      <c r="CO125" s="23">
        <v>0</v>
      </c>
      <c r="CP125" s="23">
        <v>0</v>
      </c>
      <c r="CQ125" s="23">
        <v>0</v>
      </c>
      <c r="CR125" s="86">
        <v>0</v>
      </c>
    </row>
    <row r="126" spans="1:96" ht="76.5" x14ac:dyDescent="0.2">
      <c r="A126" s="85">
        <v>3</v>
      </c>
      <c r="B126" s="15">
        <f t="shared" si="2"/>
        <v>13</v>
      </c>
      <c r="C126" s="16" t="s">
        <v>193</v>
      </c>
      <c r="D126" s="17" t="s">
        <v>248</v>
      </c>
      <c r="E126" s="25" t="s">
        <v>109</v>
      </c>
      <c r="F126" s="18">
        <v>9</v>
      </c>
      <c r="G126" s="19">
        <v>43857</v>
      </c>
      <c r="H126" s="19">
        <v>51048</v>
      </c>
      <c r="I126" s="28">
        <v>146</v>
      </c>
      <c r="J126" s="29" t="s">
        <v>182</v>
      </c>
      <c r="K126" s="29">
        <v>5</v>
      </c>
      <c r="L126" s="20">
        <v>1709364530216</v>
      </c>
      <c r="M126" s="20">
        <v>0</v>
      </c>
      <c r="N126" s="20">
        <v>0</v>
      </c>
      <c r="O126" s="21"/>
      <c r="P126" s="21">
        <f>17*30</f>
        <v>510</v>
      </c>
      <c r="Q126" s="22" t="s">
        <v>277</v>
      </c>
      <c r="R126" s="23">
        <v>1</v>
      </c>
      <c r="S126" s="23">
        <v>1</v>
      </c>
      <c r="T126" s="23">
        <v>0</v>
      </c>
      <c r="U126" s="7">
        <v>0</v>
      </c>
      <c r="V126" s="7">
        <v>0</v>
      </c>
      <c r="W126" s="7">
        <v>1</v>
      </c>
      <c r="X126" s="7">
        <v>0</v>
      </c>
      <c r="Y126" s="7">
        <v>0</v>
      </c>
      <c r="Z126" s="7">
        <v>0</v>
      </c>
      <c r="AA126" s="7">
        <v>1</v>
      </c>
      <c r="AB126" s="7">
        <v>0</v>
      </c>
      <c r="AC126" s="7">
        <v>1</v>
      </c>
      <c r="AD126" s="7">
        <v>0</v>
      </c>
      <c r="AE126" s="7">
        <v>0</v>
      </c>
      <c r="AF126" s="7">
        <v>0</v>
      </c>
      <c r="AG126" s="7">
        <v>0</v>
      </c>
      <c r="AH126" s="7">
        <v>0</v>
      </c>
      <c r="AI126" s="7">
        <v>0</v>
      </c>
      <c r="AJ126" s="7">
        <v>0</v>
      </c>
      <c r="AK126" s="7">
        <v>1</v>
      </c>
      <c r="AL126" s="7">
        <v>0</v>
      </c>
      <c r="AM126" s="7">
        <v>0</v>
      </c>
      <c r="AN126" s="7">
        <v>0</v>
      </c>
      <c r="AO126" s="7">
        <v>0</v>
      </c>
      <c r="AP126" s="7">
        <v>0</v>
      </c>
      <c r="AQ126" s="7">
        <v>0</v>
      </c>
      <c r="AR126" s="7">
        <v>0</v>
      </c>
      <c r="AS126" s="7">
        <v>0</v>
      </c>
      <c r="AT126" s="7">
        <v>0</v>
      </c>
      <c r="AU126" s="7">
        <v>0</v>
      </c>
      <c r="AV126" s="7">
        <v>0</v>
      </c>
      <c r="AW126" s="7">
        <v>0</v>
      </c>
      <c r="AX126" s="7">
        <v>0</v>
      </c>
      <c r="AY126" s="7">
        <v>0</v>
      </c>
      <c r="AZ126" s="7">
        <v>0</v>
      </c>
      <c r="BA126" s="7" t="s">
        <v>108</v>
      </c>
      <c r="BB126" s="7" t="s">
        <v>271</v>
      </c>
      <c r="BC126" s="7" t="s">
        <v>140</v>
      </c>
      <c r="BD126" s="25" t="s">
        <v>109</v>
      </c>
      <c r="BE126" s="45">
        <v>43857</v>
      </c>
      <c r="BF126" s="32"/>
      <c r="BG126" s="23">
        <v>0</v>
      </c>
      <c r="BH126" s="23">
        <v>0</v>
      </c>
      <c r="BI126" s="23">
        <v>0</v>
      </c>
      <c r="BJ126" s="23">
        <v>0</v>
      </c>
      <c r="BK126" s="23">
        <v>0</v>
      </c>
      <c r="BL126" s="23">
        <v>0</v>
      </c>
      <c r="BM126" s="23">
        <v>0</v>
      </c>
      <c r="BN126" s="23">
        <v>0</v>
      </c>
      <c r="BO126" s="23">
        <v>0</v>
      </c>
      <c r="BP126" s="23">
        <v>0</v>
      </c>
      <c r="BQ126" s="23">
        <v>0</v>
      </c>
      <c r="BR126" s="23">
        <v>0</v>
      </c>
      <c r="BS126" s="23">
        <v>0</v>
      </c>
      <c r="BT126" s="23">
        <v>0</v>
      </c>
      <c r="BU126" s="23">
        <v>0</v>
      </c>
      <c r="BV126" s="23">
        <v>0</v>
      </c>
      <c r="BW126" s="23">
        <v>0</v>
      </c>
      <c r="BX126" s="23">
        <v>0</v>
      </c>
      <c r="BY126" s="23">
        <v>0</v>
      </c>
      <c r="BZ126" s="23">
        <v>0</v>
      </c>
      <c r="CA126" s="23">
        <v>0</v>
      </c>
      <c r="CB126" s="23">
        <v>0</v>
      </c>
      <c r="CC126" s="23">
        <v>0</v>
      </c>
      <c r="CD126" s="23">
        <v>0</v>
      </c>
      <c r="CE126" s="23">
        <v>0</v>
      </c>
      <c r="CF126" s="23">
        <v>0</v>
      </c>
      <c r="CG126" s="23">
        <v>0</v>
      </c>
      <c r="CH126" s="23">
        <v>0</v>
      </c>
      <c r="CI126" s="23">
        <v>0</v>
      </c>
      <c r="CJ126" s="23">
        <v>0</v>
      </c>
      <c r="CK126" s="23">
        <v>0</v>
      </c>
      <c r="CL126" s="23">
        <v>0</v>
      </c>
      <c r="CM126" s="23">
        <v>0</v>
      </c>
      <c r="CN126" s="23">
        <v>0</v>
      </c>
      <c r="CO126" s="23">
        <v>0</v>
      </c>
      <c r="CP126" s="23">
        <v>0</v>
      </c>
      <c r="CQ126" s="23">
        <v>0</v>
      </c>
      <c r="CR126" s="86">
        <v>0</v>
      </c>
    </row>
    <row r="127" spans="1:96" ht="76.5" x14ac:dyDescent="0.2">
      <c r="A127" s="85">
        <v>3</v>
      </c>
      <c r="B127" s="15">
        <f t="shared" si="2"/>
        <v>14</v>
      </c>
      <c r="C127" s="16" t="s">
        <v>193</v>
      </c>
      <c r="D127" s="17" t="s">
        <v>248</v>
      </c>
      <c r="E127" s="25" t="s">
        <v>109</v>
      </c>
      <c r="F127" s="18">
        <v>10</v>
      </c>
      <c r="G127" s="19">
        <v>44063</v>
      </c>
      <c r="H127" s="19">
        <v>51048</v>
      </c>
      <c r="I127" s="28">
        <v>146</v>
      </c>
      <c r="J127" s="29" t="s">
        <v>182</v>
      </c>
      <c r="K127" s="29">
        <v>5</v>
      </c>
      <c r="L127" s="20">
        <v>1709364530216</v>
      </c>
      <c r="M127" s="20">
        <v>0</v>
      </c>
      <c r="N127" s="20">
        <v>0</v>
      </c>
      <c r="O127" s="21"/>
      <c r="P127" s="21"/>
      <c r="Q127" s="22" t="s">
        <v>204</v>
      </c>
      <c r="R127" s="23">
        <v>1</v>
      </c>
      <c r="S127" s="23">
        <v>0</v>
      </c>
      <c r="T127" s="23">
        <v>0</v>
      </c>
      <c r="U127" s="7">
        <v>0</v>
      </c>
      <c r="V127" s="7">
        <v>0</v>
      </c>
      <c r="W127" s="7">
        <v>0</v>
      </c>
      <c r="X127" s="7">
        <v>0</v>
      </c>
      <c r="Y127" s="7">
        <v>0</v>
      </c>
      <c r="Z127" s="7">
        <v>0</v>
      </c>
      <c r="AA127" s="7">
        <v>0</v>
      </c>
      <c r="AB127" s="7">
        <v>0</v>
      </c>
      <c r="AC127" s="7">
        <v>0</v>
      </c>
      <c r="AD127" s="7">
        <v>1</v>
      </c>
      <c r="AE127" s="7">
        <v>0</v>
      </c>
      <c r="AF127" s="7">
        <v>0</v>
      </c>
      <c r="AG127" s="7">
        <v>0</v>
      </c>
      <c r="AH127" s="7">
        <v>0</v>
      </c>
      <c r="AI127" s="7">
        <v>0</v>
      </c>
      <c r="AJ127" s="7">
        <v>0</v>
      </c>
      <c r="AK127" s="7">
        <v>1</v>
      </c>
      <c r="AL127" s="7">
        <v>0</v>
      </c>
      <c r="AM127" s="7">
        <v>0</v>
      </c>
      <c r="AN127" s="7">
        <v>0</v>
      </c>
      <c r="AO127" s="7">
        <v>0</v>
      </c>
      <c r="AP127" s="7">
        <v>0</v>
      </c>
      <c r="AQ127" s="7">
        <v>0</v>
      </c>
      <c r="AR127" s="7">
        <v>0</v>
      </c>
      <c r="AS127" s="7">
        <v>0</v>
      </c>
      <c r="AT127" s="7">
        <v>0</v>
      </c>
      <c r="AU127" s="7">
        <v>0</v>
      </c>
      <c r="AV127" s="7">
        <v>1</v>
      </c>
      <c r="AW127" s="7">
        <v>0</v>
      </c>
      <c r="AX127" s="7">
        <v>0</v>
      </c>
      <c r="AY127" s="7">
        <v>0</v>
      </c>
      <c r="AZ127" s="7">
        <v>0</v>
      </c>
      <c r="BA127" s="7" t="s">
        <v>108</v>
      </c>
      <c r="BB127" s="7" t="s">
        <v>271</v>
      </c>
      <c r="BC127" s="7" t="s">
        <v>140</v>
      </c>
      <c r="BD127" s="25" t="s">
        <v>109</v>
      </c>
      <c r="BE127" s="45">
        <v>44063</v>
      </c>
      <c r="BF127" s="32"/>
      <c r="BG127" s="23">
        <v>0</v>
      </c>
      <c r="BH127" s="23">
        <v>0</v>
      </c>
      <c r="BI127" s="23">
        <v>0</v>
      </c>
      <c r="BJ127" s="23">
        <v>0</v>
      </c>
      <c r="BK127" s="23">
        <v>0</v>
      </c>
      <c r="BL127" s="23">
        <v>0</v>
      </c>
      <c r="BM127" s="23">
        <v>0</v>
      </c>
      <c r="BN127" s="23">
        <v>0</v>
      </c>
      <c r="BO127" s="23">
        <v>0</v>
      </c>
      <c r="BP127" s="23">
        <v>0</v>
      </c>
      <c r="BQ127" s="23">
        <v>0</v>
      </c>
      <c r="BR127" s="23">
        <v>0</v>
      </c>
      <c r="BS127" s="23">
        <v>0</v>
      </c>
      <c r="BT127" s="23">
        <v>0</v>
      </c>
      <c r="BU127" s="23">
        <v>0</v>
      </c>
      <c r="BV127" s="23">
        <v>0</v>
      </c>
      <c r="BW127" s="23">
        <v>0</v>
      </c>
      <c r="BX127" s="23">
        <v>0</v>
      </c>
      <c r="BY127" s="23">
        <v>0</v>
      </c>
      <c r="BZ127" s="23">
        <v>0</v>
      </c>
      <c r="CA127" s="23">
        <v>0</v>
      </c>
      <c r="CB127" s="23">
        <v>0</v>
      </c>
      <c r="CC127" s="23">
        <v>0</v>
      </c>
      <c r="CD127" s="23">
        <v>0</v>
      </c>
      <c r="CE127" s="23">
        <v>0</v>
      </c>
      <c r="CF127" s="23">
        <v>0</v>
      </c>
      <c r="CG127" s="23">
        <v>0</v>
      </c>
      <c r="CH127" s="23">
        <v>0</v>
      </c>
      <c r="CI127" s="23">
        <v>0</v>
      </c>
      <c r="CJ127" s="23">
        <v>0</v>
      </c>
      <c r="CK127" s="23">
        <v>0</v>
      </c>
      <c r="CL127" s="23">
        <v>0</v>
      </c>
      <c r="CM127" s="23">
        <v>0</v>
      </c>
      <c r="CN127" s="23">
        <v>0</v>
      </c>
      <c r="CO127" s="23">
        <v>0</v>
      </c>
      <c r="CP127" s="23">
        <v>0</v>
      </c>
      <c r="CQ127" s="23">
        <v>0</v>
      </c>
      <c r="CR127" s="86">
        <v>0</v>
      </c>
    </row>
    <row r="128" spans="1:96" ht="76.5" x14ac:dyDescent="0.2">
      <c r="A128" s="85">
        <v>3</v>
      </c>
      <c r="B128" s="15">
        <f t="shared" si="2"/>
        <v>15</v>
      </c>
      <c r="C128" s="16" t="s">
        <v>193</v>
      </c>
      <c r="D128" s="17" t="s">
        <v>248</v>
      </c>
      <c r="E128" s="25" t="s">
        <v>109</v>
      </c>
      <c r="F128" s="18">
        <v>11</v>
      </c>
      <c r="G128" s="19">
        <v>44200</v>
      </c>
      <c r="H128" s="19">
        <v>51048</v>
      </c>
      <c r="I128" s="28">
        <v>146</v>
      </c>
      <c r="J128" s="29" t="s">
        <v>182</v>
      </c>
      <c r="K128" s="29">
        <v>5</v>
      </c>
      <c r="L128" s="20">
        <v>1709364530216</v>
      </c>
      <c r="M128" s="20">
        <v>0</v>
      </c>
      <c r="N128" s="20">
        <v>0</v>
      </c>
      <c r="O128" s="21"/>
      <c r="P128" s="21"/>
      <c r="Q128" s="22" t="s">
        <v>192</v>
      </c>
      <c r="R128" s="23">
        <v>1</v>
      </c>
      <c r="S128" s="23">
        <v>1</v>
      </c>
      <c r="T128" s="23">
        <v>0</v>
      </c>
      <c r="U128" s="7">
        <v>0</v>
      </c>
      <c r="V128" s="7">
        <v>0</v>
      </c>
      <c r="W128" s="7">
        <v>0</v>
      </c>
      <c r="X128" s="7">
        <v>1</v>
      </c>
      <c r="Y128" s="7">
        <v>0</v>
      </c>
      <c r="Z128" s="7">
        <v>0</v>
      </c>
      <c r="AA128" s="7">
        <v>0</v>
      </c>
      <c r="AB128" s="7">
        <v>0</v>
      </c>
      <c r="AC128" s="7">
        <v>0</v>
      </c>
      <c r="AD128" s="7">
        <v>1</v>
      </c>
      <c r="AE128" s="7">
        <v>0</v>
      </c>
      <c r="AF128" s="7">
        <v>0</v>
      </c>
      <c r="AG128" s="7">
        <v>0</v>
      </c>
      <c r="AH128" s="7">
        <v>0</v>
      </c>
      <c r="AI128" s="7">
        <v>0</v>
      </c>
      <c r="AJ128" s="7">
        <v>0</v>
      </c>
      <c r="AK128" s="7">
        <v>0</v>
      </c>
      <c r="AL128" s="7">
        <v>1</v>
      </c>
      <c r="AM128" s="7">
        <v>0</v>
      </c>
      <c r="AN128" s="7">
        <v>0</v>
      </c>
      <c r="AO128" s="7">
        <v>0</v>
      </c>
      <c r="AP128" s="7">
        <v>0</v>
      </c>
      <c r="AQ128" s="7">
        <v>0</v>
      </c>
      <c r="AR128" s="7">
        <v>0</v>
      </c>
      <c r="AS128" s="7">
        <v>0</v>
      </c>
      <c r="AT128" s="7">
        <v>0</v>
      </c>
      <c r="AU128" s="7">
        <v>1</v>
      </c>
      <c r="AV128" s="7">
        <v>0</v>
      </c>
      <c r="AW128" s="7">
        <v>0</v>
      </c>
      <c r="AX128" s="7">
        <v>0</v>
      </c>
      <c r="AY128" s="7">
        <v>0</v>
      </c>
      <c r="AZ128" s="7">
        <v>0</v>
      </c>
      <c r="BA128" s="7" t="s">
        <v>108</v>
      </c>
      <c r="BB128" s="7" t="s">
        <v>271</v>
      </c>
      <c r="BC128" s="7" t="s">
        <v>140</v>
      </c>
      <c r="BD128" s="25" t="s">
        <v>109</v>
      </c>
      <c r="BE128" s="45">
        <v>44200</v>
      </c>
      <c r="BF128" s="32"/>
      <c r="BG128" s="23">
        <v>0</v>
      </c>
      <c r="BH128" s="23">
        <v>0</v>
      </c>
      <c r="BI128" s="23">
        <v>0</v>
      </c>
      <c r="BJ128" s="23">
        <v>0</v>
      </c>
      <c r="BK128" s="23">
        <v>0</v>
      </c>
      <c r="BL128" s="23">
        <v>0</v>
      </c>
      <c r="BM128" s="23">
        <v>0</v>
      </c>
      <c r="BN128" s="23">
        <v>0</v>
      </c>
      <c r="BO128" s="23">
        <v>0</v>
      </c>
      <c r="BP128" s="23">
        <v>0</v>
      </c>
      <c r="BQ128" s="23">
        <v>0</v>
      </c>
      <c r="BR128" s="23">
        <v>0</v>
      </c>
      <c r="BS128" s="23">
        <v>0</v>
      </c>
      <c r="BT128" s="23">
        <v>0</v>
      </c>
      <c r="BU128" s="23">
        <v>0</v>
      </c>
      <c r="BV128" s="23">
        <v>0</v>
      </c>
      <c r="BW128" s="23">
        <v>0</v>
      </c>
      <c r="BX128" s="23">
        <v>0</v>
      </c>
      <c r="BY128" s="23">
        <v>0</v>
      </c>
      <c r="BZ128" s="23">
        <v>0</v>
      </c>
      <c r="CA128" s="23">
        <v>0</v>
      </c>
      <c r="CB128" s="23">
        <v>0</v>
      </c>
      <c r="CC128" s="23">
        <v>0</v>
      </c>
      <c r="CD128" s="23">
        <v>0</v>
      </c>
      <c r="CE128" s="23">
        <v>0</v>
      </c>
      <c r="CF128" s="23">
        <v>0</v>
      </c>
      <c r="CG128" s="23">
        <v>0</v>
      </c>
      <c r="CH128" s="23">
        <v>0</v>
      </c>
      <c r="CI128" s="23">
        <v>0</v>
      </c>
      <c r="CJ128" s="23">
        <v>0</v>
      </c>
      <c r="CK128" s="23">
        <v>0</v>
      </c>
      <c r="CL128" s="23">
        <v>0</v>
      </c>
      <c r="CM128" s="23">
        <v>0</v>
      </c>
      <c r="CN128" s="23">
        <v>0</v>
      </c>
      <c r="CO128" s="23">
        <v>0</v>
      </c>
      <c r="CP128" s="23">
        <v>0</v>
      </c>
      <c r="CQ128" s="23">
        <v>0</v>
      </c>
      <c r="CR128" s="86">
        <v>0</v>
      </c>
    </row>
    <row r="129" spans="1:96" ht="76.5" x14ac:dyDescent="0.2">
      <c r="A129" s="85">
        <v>3</v>
      </c>
      <c r="B129" s="15">
        <f t="shared" si="2"/>
        <v>16</v>
      </c>
      <c r="C129" s="16" t="s">
        <v>193</v>
      </c>
      <c r="D129" s="17" t="s">
        <v>248</v>
      </c>
      <c r="E129" s="25" t="s">
        <v>109</v>
      </c>
      <c r="F129" s="18">
        <v>12</v>
      </c>
      <c r="G129" s="19">
        <v>44365</v>
      </c>
      <c r="H129" s="19">
        <v>51048</v>
      </c>
      <c r="I129" s="28">
        <v>146</v>
      </c>
      <c r="J129" s="29" t="s">
        <v>182</v>
      </c>
      <c r="K129" s="29">
        <v>5</v>
      </c>
      <c r="L129" s="20">
        <v>1709364530216</v>
      </c>
      <c r="M129" s="20">
        <v>0</v>
      </c>
      <c r="N129" s="20">
        <v>0</v>
      </c>
      <c r="O129" s="21"/>
      <c r="P129" s="21"/>
      <c r="Q129" s="22" t="s">
        <v>278</v>
      </c>
      <c r="R129" s="23">
        <v>0</v>
      </c>
      <c r="S129" s="23">
        <v>1</v>
      </c>
      <c r="T129" s="23">
        <v>0</v>
      </c>
      <c r="U129" s="7">
        <v>0</v>
      </c>
      <c r="V129" s="7">
        <v>0</v>
      </c>
      <c r="W129" s="7">
        <v>0</v>
      </c>
      <c r="X129" s="7">
        <v>0</v>
      </c>
      <c r="Y129" s="7">
        <v>0</v>
      </c>
      <c r="Z129" s="7">
        <v>0</v>
      </c>
      <c r="AA129" s="7">
        <v>0</v>
      </c>
      <c r="AB129" s="7">
        <v>0</v>
      </c>
      <c r="AC129" s="7">
        <v>1</v>
      </c>
      <c r="AD129" s="7">
        <v>0</v>
      </c>
      <c r="AE129" s="7">
        <v>0</v>
      </c>
      <c r="AF129" s="7">
        <v>0</v>
      </c>
      <c r="AG129" s="7">
        <v>0</v>
      </c>
      <c r="AH129" s="7">
        <v>0</v>
      </c>
      <c r="AI129" s="7">
        <v>0</v>
      </c>
      <c r="AJ129" s="7">
        <v>0</v>
      </c>
      <c r="AK129" s="7">
        <v>1</v>
      </c>
      <c r="AL129" s="7">
        <v>0</v>
      </c>
      <c r="AM129" s="7">
        <v>0</v>
      </c>
      <c r="AN129" s="7">
        <v>0</v>
      </c>
      <c r="AO129" s="7">
        <v>0</v>
      </c>
      <c r="AP129" s="7">
        <v>0</v>
      </c>
      <c r="AQ129" s="7">
        <v>0</v>
      </c>
      <c r="AR129" s="7">
        <v>0</v>
      </c>
      <c r="AS129" s="7">
        <v>0</v>
      </c>
      <c r="AT129" s="7">
        <v>0</v>
      </c>
      <c r="AU129" s="7">
        <v>0</v>
      </c>
      <c r="AV129" s="7">
        <v>0</v>
      </c>
      <c r="AW129" s="7">
        <v>0</v>
      </c>
      <c r="AX129" s="7">
        <v>0</v>
      </c>
      <c r="AY129" s="7">
        <v>0</v>
      </c>
      <c r="AZ129" s="7">
        <v>0</v>
      </c>
      <c r="BA129" s="7" t="s">
        <v>108</v>
      </c>
      <c r="BB129" s="7" t="s">
        <v>271</v>
      </c>
      <c r="BC129" s="7" t="s">
        <v>140</v>
      </c>
      <c r="BD129" s="25" t="s">
        <v>109</v>
      </c>
      <c r="BE129" s="45">
        <v>44365</v>
      </c>
      <c r="BF129" s="32"/>
      <c r="BG129" s="23">
        <v>0</v>
      </c>
      <c r="BH129" s="23">
        <v>0</v>
      </c>
      <c r="BI129" s="23">
        <v>0</v>
      </c>
      <c r="BJ129" s="23">
        <v>0</v>
      </c>
      <c r="BK129" s="23">
        <v>0</v>
      </c>
      <c r="BL129" s="23">
        <v>0</v>
      </c>
      <c r="BM129" s="23">
        <v>0</v>
      </c>
      <c r="BN129" s="23">
        <v>0</v>
      </c>
      <c r="BO129" s="23">
        <v>0</v>
      </c>
      <c r="BP129" s="23">
        <v>0</v>
      </c>
      <c r="BQ129" s="23">
        <v>0</v>
      </c>
      <c r="BR129" s="23">
        <v>0</v>
      </c>
      <c r="BS129" s="23">
        <v>0</v>
      </c>
      <c r="BT129" s="23">
        <v>0</v>
      </c>
      <c r="BU129" s="23">
        <v>0</v>
      </c>
      <c r="BV129" s="23">
        <v>0</v>
      </c>
      <c r="BW129" s="23">
        <v>0</v>
      </c>
      <c r="BX129" s="23">
        <v>0</v>
      </c>
      <c r="BY129" s="23">
        <v>0</v>
      </c>
      <c r="BZ129" s="23">
        <v>0</v>
      </c>
      <c r="CA129" s="23">
        <v>0</v>
      </c>
      <c r="CB129" s="23">
        <v>0</v>
      </c>
      <c r="CC129" s="23">
        <v>0</v>
      </c>
      <c r="CD129" s="23">
        <v>0</v>
      </c>
      <c r="CE129" s="23">
        <v>0</v>
      </c>
      <c r="CF129" s="23">
        <v>0</v>
      </c>
      <c r="CG129" s="23">
        <v>0</v>
      </c>
      <c r="CH129" s="23">
        <v>0</v>
      </c>
      <c r="CI129" s="23">
        <v>0</v>
      </c>
      <c r="CJ129" s="23">
        <v>0</v>
      </c>
      <c r="CK129" s="23">
        <v>0</v>
      </c>
      <c r="CL129" s="23">
        <v>0</v>
      </c>
      <c r="CM129" s="23">
        <v>0</v>
      </c>
      <c r="CN129" s="23">
        <v>0</v>
      </c>
      <c r="CO129" s="23">
        <v>0</v>
      </c>
      <c r="CP129" s="23">
        <v>0</v>
      </c>
      <c r="CQ129" s="23">
        <v>0</v>
      </c>
      <c r="CR129" s="86">
        <v>0</v>
      </c>
    </row>
    <row r="130" spans="1:96" ht="51" x14ac:dyDescent="0.2">
      <c r="A130" s="85">
        <v>2</v>
      </c>
      <c r="B130" s="15">
        <v>0</v>
      </c>
      <c r="C130" s="16" t="s">
        <v>205</v>
      </c>
      <c r="D130" s="17" t="s">
        <v>248</v>
      </c>
      <c r="E130" s="17" t="s">
        <v>134</v>
      </c>
      <c r="F130" s="18">
        <v>0</v>
      </c>
      <c r="G130" s="19">
        <v>41891</v>
      </c>
      <c r="H130" s="19">
        <v>51048</v>
      </c>
      <c r="I130" s="28">
        <v>190.56</v>
      </c>
      <c r="J130" s="29" t="s">
        <v>182</v>
      </c>
      <c r="K130" s="29">
        <v>2</v>
      </c>
      <c r="L130" s="20">
        <v>1465609000000</v>
      </c>
      <c r="M130" s="20"/>
      <c r="N130" s="20"/>
      <c r="O130" s="31">
        <v>9000</v>
      </c>
      <c r="P130" s="31"/>
      <c r="Q130" s="22" t="s">
        <v>213</v>
      </c>
      <c r="R130" s="23">
        <v>0</v>
      </c>
      <c r="S130" s="23">
        <v>0</v>
      </c>
      <c r="T130" s="23">
        <v>0</v>
      </c>
      <c r="U130" s="7">
        <v>0</v>
      </c>
      <c r="V130" s="7">
        <v>0</v>
      </c>
      <c r="W130" s="7">
        <v>0</v>
      </c>
      <c r="X130" s="7">
        <v>0</v>
      </c>
      <c r="Y130" s="7">
        <v>0</v>
      </c>
      <c r="Z130" s="7">
        <v>0</v>
      </c>
      <c r="AA130" s="7">
        <v>0</v>
      </c>
      <c r="AB130" s="7">
        <v>0</v>
      </c>
      <c r="AC130" s="7">
        <v>0</v>
      </c>
      <c r="AD130" s="7">
        <v>0</v>
      </c>
      <c r="AE130" s="7">
        <v>0</v>
      </c>
      <c r="AF130" s="7">
        <v>0</v>
      </c>
      <c r="AG130" s="7">
        <v>0</v>
      </c>
      <c r="AH130" s="7">
        <v>0</v>
      </c>
      <c r="AI130" s="7">
        <v>0</v>
      </c>
      <c r="AJ130" s="7">
        <v>0</v>
      </c>
      <c r="AK130" s="7">
        <v>0</v>
      </c>
      <c r="AL130" s="7">
        <v>0</v>
      </c>
      <c r="AM130" s="7">
        <v>0</v>
      </c>
      <c r="AN130" s="7">
        <v>0</v>
      </c>
      <c r="AO130" s="7">
        <v>0</v>
      </c>
      <c r="AP130" s="7">
        <v>0</v>
      </c>
      <c r="AQ130" s="7">
        <v>0</v>
      </c>
      <c r="AR130" s="7">
        <v>0</v>
      </c>
      <c r="AS130" s="7">
        <v>0</v>
      </c>
      <c r="AT130" s="7">
        <v>0</v>
      </c>
      <c r="AU130" s="7">
        <v>0</v>
      </c>
      <c r="AV130" s="7">
        <v>0</v>
      </c>
      <c r="AW130" s="7">
        <v>0</v>
      </c>
      <c r="AX130" s="7">
        <v>0</v>
      </c>
      <c r="AY130" s="7">
        <v>0</v>
      </c>
      <c r="AZ130" s="7">
        <v>0</v>
      </c>
      <c r="BA130" s="7" t="s">
        <v>108</v>
      </c>
      <c r="BB130" s="7">
        <v>0</v>
      </c>
      <c r="BC130" s="7" t="s">
        <v>136</v>
      </c>
      <c r="BD130" s="25" t="s">
        <v>134</v>
      </c>
      <c r="BE130" s="45">
        <v>41891</v>
      </c>
      <c r="BF130" s="32">
        <v>51048</v>
      </c>
      <c r="BG130" s="23">
        <v>0</v>
      </c>
      <c r="BH130" s="23">
        <v>0</v>
      </c>
      <c r="BI130" s="23">
        <v>0</v>
      </c>
      <c r="BJ130" s="23">
        <v>0</v>
      </c>
      <c r="BK130" s="23">
        <v>0</v>
      </c>
      <c r="BL130" s="23">
        <v>0</v>
      </c>
      <c r="BM130" s="23">
        <v>0</v>
      </c>
      <c r="BN130" s="23">
        <v>0</v>
      </c>
      <c r="BO130" s="23">
        <v>0</v>
      </c>
      <c r="BP130" s="23">
        <v>0</v>
      </c>
      <c r="BQ130" s="23">
        <v>0</v>
      </c>
      <c r="BR130" s="23">
        <v>0</v>
      </c>
      <c r="BS130" s="23">
        <v>0</v>
      </c>
      <c r="BT130" s="23">
        <v>0</v>
      </c>
      <c r="BU130" s="23">
        <v>0</v>
      </c>
      <c r="BV130" s="23">
        <v>0</v>
      </c>
      <c r="BW130" s="23">
        <v>0</v>
      </c>
      <c r="BX130" s="23">
        <v>0</v>
      </c>
      <c r="BY130" s="23">
        <v>0</v>
      </c>
      <c r="BZ130" s="23">
        <v>0</v>
      </c>
      <c r="CA130" s="23">
        <v>0</v>
      </c>
      <c r="CB130" s="23">
        <v>0</v>
      </c>
      <c r="CC130" s="23">
        <v>0</v>
      </c>
      <c r="CD130" s="23">
        <v>0</v>
      </c>
      <c r="CE130" s="23">
        <v>0</v>
      </c>
      <c r="CF130" s="23">
        <v>0</v>
      </c>
      <c r="CG130" s="23">
        <v>0</v>
      </c>
      <c r="CH130" s="23">
        <v>0</v>
      </c>
      <c r="CI130" s="23">
        <v>0</v>
      </c>
      <c r="CJ130" s="23">
        <v>0</v>
      </c>
      <c r="CK130" s="23">
        <v>0</v>
      </c>
      <c r="CL130" s="23">
        <v>0</v>
      </c>
      <c r="CM130" s="23">
        <v>0</v>
      </c>
      <c r="CN130" s="23">
        <v>0</v>
      </c>
      <c r="CO130" s="23">
        <v>0</v>
      </c>
      <c r="CP130" s="23">
        <v>0</v>
      </c>
      <c r="CQ130" s="23">
        <v>0</v>
      </c>
      <c r="CR130" s="86">
        <v>0</v>
      </c>
    </row>
    <row r="131" spans="1:96" ht="51" x14ac:dyDescent="0.2">
      <c r="A131" s="85">
        <v>2</v>
      </c>
      <c r="B131" s="15">
        <f t="shared" si="2"/>
        <v>1</v>
      </c>
      <c r="C131" s="16" t="s">
        <v>205</v>
      </c>
      <c r="D131" s="17" t="s">
        <v>248</v>
      </c>
      <c r="E131" s="25" t="s">
        <v>109</v>
      </c>
      <c r="F131" s="18">
        <v>1</v>
      </c>
      <c r="G131" s="19">
        <v>41942</v>
      </c>
      <c r="H131" s="19">
        <v>51048</v>
      </c>
      <c r="I131" s="28">
        <v>190.56</v>
      </c>
      <c r="J131" s="29" t="s">
        <v>182</v>
      </c>
      <c r="K131" s="29">
        <v>2</v>
      </c>
      <c r="L131" s="20">
        <v>1465609000000</v>
      </c>
      <c r="M131" s="20">
        <v>0</v>
      </c>
      <c r="N131" s="20">
        <v>0</v>
      </c>
      <c r="O131" s="21"/>
      <c r="P131" s="21"/>
      <c r="Q131" s="22" t="s">
        <v>194</v>
      </c>
      <c r="R131" s="21">
        <v>1</v>
      </c>
      <c r="S131" s="23">
        <v>0</v>
      </c>
      <c r="T131" s="23">
        <v>0</v>
      </c>
      <c r="U131" s="7">
        <v>0</v>
      </c>
      <c r="V131" s="7">
        <v>0</v>
      </c>
      <c r="W131" s="7">
        <v>0</v>
      </c>
      <c r="X131" s="7">
        <v>1</v>
      </c>
      <c r="Y131" s="7">
        <v>0</v>
      </c>
      <c r="Z131" s="7">
        <v>0</v>
      </c>
      <c r="AA131" s="7">
        <v>0</v>
      </c>
      <c r="AB131" s="7">
        <v>0</v>
      </c>
      <c r="AC131" s="7">
        <v>0</v>
      </c>
      <c r="AD131" s="7">
        <v>1</v>
      </c>
      <c r="AE131" s="7">
        <v>0</v>
      </c>
      <c r="AF131" s="7">
        <v>0</v>
      </c>
      <c r="AG131" s="7">
        <v>0</v>
      </c>
      <c r="AH131" s="7">
        <v>0</v>
      </c>
      <c r="AI131" s="7">
        <v>0</v>
      </c>
      <c r="AJ131" s="7">
        <v>0</v>
      </c>
      <c r="AK131" s="7">
        <v>1</v>
      </c>
      <c r="AL131" s="7">
        <v>0</v>
      </c>
      <c r="AM131" s="7">
        <v>1</v>
      </c>
      <c r="AN131" s="7">
        <v>0</v>
      </c>
      <c r="AO131" s="7">
        <v>0</v>
      </c>
      <c r="AP131" s="7">
        <v>0</v>
      </c>
      <c r="AQ131" s="7">
        <v>0</v>
      </c>
      <c r="AR131" s="7">
        <v>0</v>
      </c>
      <c r="AS131" s="7">
        <v>0</v>
      </c>
      <c r="AT131" s="7">
        <v>0</v>
      </c>
      <c r="AU131" s="7">
        <v>0</v>
      </c>
      <c r="AV131" s="7">
        <v>0</v>
      </c>
      <c r="AW131" s="7">
        <v>0</v>
      </c>
      <c r="AX131" s="7">
        <v>0</v>
      </c>
      <c r="AY131" s="7">
        <v>0</v>
      </c>
      <c r="AZ131" s="7">
        <v>0</v>
      </c>
      <c r="BA131" s="7" t="s">
        <v>108</v>
      </c>
      <c r="BB131" s="7">
        <v>0</v>
      </c>
      <c r="BC131" s="7" t="s">
        <v>136</v>
      </c>
      <c r="BD131" s="25" t="s">
        <v>279</v>
      </c>
      <c r="BE131" s="45">
        <v>41942</v>
      </c>
      <c r="BF131" s="32"/>
      <c r="BG131" s="23">
        <v>0</v>
      </c>
      <c r="BH131" s="23">
        <v>0</v>
      </c>
      <c r="BI131" s="23">
        <v>0</v>
      </c>
      <c r="BJ131" s="23">
        <v>0</v>
      </c>
      <c r="BK131" s="23">
        <v>0</v>
      </c>
      <c r="BL131" s="23">
        <v>0</v>
      </c>
      <c r="BM131" s="23">
        <v>0</v>
      </c>
      <c r="BN131" s="23">
        <v>0</v>
      </c>
      <c r="BO131" s="23">
        <v>0</v>
      </c>
      <c r="BP131" s="23">
        <v>0</v>
      </c>
      <c r="BQ131" s="23">
        <v>0</v>
      </c>
      <c r="BR131" s="23">
        <v>0</v>
      </c>
      <c r="BS131" s="23">
        <v>0</v>
      </c>
      <c r="BT131" s="23">
        <v>0</v>
      </c>
      <c r="BU131" s="23">
        <v>0</v>
      </c>
      <c r="BV131" s="23">
        <v>0</v>
      </c>
      <c r="BW131" s="23">
        <v>0</v>
      </c>
      <c r="BX131" s="23">
        <v>0</v>
      </c>
      <c r="BY131" s="23">
        <v>0</v>
      </c>
      <c r="BZ131" s="23">
        <v>0</v>
      </c>
      <c r="CA131" s="23">
        <v>0</v>
      </c>
      <c r="CB131" s="23">
        <v>0</v>
      </c>
      <c r="CC131" s="23">
        <v>0</v>
      </c>
      <c r="CD131" s="23">
        <v>0</v>
      </c>
      <c r="CE131" s="23">
        <v>0</v>
      </c>
      <c r="CF131" s="23">
        <v>0</v>
      </c>
      <c r="CG131" s="23">
        <v>0</v>
      </c>
      <c r="CH131" s="23">
        <v>0</v>
      </c>
      <c r="CI131" s="23">
        <v>0</v>
      </c>
      <c r="CJ131" s="23">
        <v>0</v>
      </c>
      <c r="CK131" s="23">
        <v>0</v>
      </c>
      <c r="CL131" s="23">
        <v>0</v>
      </c>
      <c r="CM131" s="23">
        <v>0</v>
      </c>
      <c r="CN131" s="23">
        <v>0</v>
      </c>
      <c r="CO131" s="23">
        <v>0</v>
      </c>
      <c r="CP131" s="23">
        <v>0</v>
      </c>
      <c r="CQ131" s="23">
        <v>0</v>
      </c>
      <c r="CR131" s="86">
        <v>0</v>
      </c>
    </row>
    <row r="132" spans="1:96" ht="51" x14ac:dyDescent="0.2">
      <c r="A132" s="85">
        <v>2</v>
      </c>
      <c r="B132" s="15">
        <f t="shared" si="2"/>
        <v>2</v>
      </c>
      <c r="C132" s="16" t="s">
        <v>205</v>
      </c>
      <c r="D132" s="17" t="s">
        <v>248</v>
      </c>
      <c r="E132" s="25" t="s">
        <v>109</v>
      </c>
      <c r="F132" s="18">
        <v>2</v>
      </c>
      <c r="G132" s="19">
        <v>41978</v>
      </c>
      <c r="H132" s="19">
        <v>51048</v>
      </c>
      <c r="I132" s="28">
        <v>190.56</v>
      </c>
      <c r="J132" s="29" t="s">
        <v>182</v>
      </c>
      <c r="K132" s="29">
        <v>2</v>
      </c>
      <c r="L132" s="20">
        <v>1465609000000</v>
      </c>
      <c r="M132" s="20">
        <v>0</v>
      </c>
      <c r="N132" s="20">
        <v>0</v>
      </c>
      <c r="O132" s="21"/>
      <c r="P132" s="21"/>
      <c r="Q132" s="22" t="s">
        <v>206</v>
      </c>
      <c r="R132" s="23">
        <v>1</v>
      </c>
      <c r="S132" s="23">
        <v>0</v>
      </c>
      <c r="T132" s="23">
        <v>0</v>
      </c>
      <c r="U132" s="7">
        <v>0</v>
      </c>
      <c r="V132" s="7">
        <v>0</v>
      </c>
      <c r="W132" s="7">
        <v>0</v>
      </c>
      <c r="X132" s="7">
        <v>1</v>
      </c>
      <c r="Y132" s="7">
        <v>0</v>
      </c>
      <c r="Z132" s="7">
        <v>0</v>
      </c>
      <c r="AA132" s="7">
        <v>0</v>
      </c>
      <c r="AB132" s="7">
        <v>0</v>
      </c>
      <c r="AC132" s="7">
        <v>0</v>
      </c>
      <c r="AD132" s="7">
        <v>1</v>
      </c>
      <c r="AE132" s="7">
        <v>0</v>
      </c>
      <c r="AF132" s="7">
        <v>0</v>
      </c>
      <c r="AG132" s="7">
        <v>0</v>
      </c>
      <c r="AH132" s="7">
        <v>0</v>
      </c>
      <c r="AI132" s="7">
        <v>0</v>
      </c>
      <c r="AJ132" s="7">
        <v>0</v>
      </c>
      <c r="AK132" s="7">
        <v>1</v>
      </c>
      <c r="AL132" s="7">
        <v>0</v>
      </c>
      <c r="AM132" s="7">
        <v>1</v>
      </c>
      <c r="AN132" s="7">
        <v>0</v>
      </c>
      <c r="AO132" s="7">
        <v>0</v>
      </c>
      <c r="AP132" s="7">
        <v>0</v>
      </c>
      <c r="AQ132" s="7">
        <v>0</v>
      </c>
      <c r="AR132" s="7">
        <v>0</v>
      </c>
      <c r="AS132" s="7">
        <v>0</v>
      </c>
      <c r="AT132" s="7">
        <v>0</v>
      </c>
      <c r="AU132" s="7">
        <v>0</v>
      </c>
      <c r="AV132" s="7">
        <v>0</v>
      </c>
      <c r="AW132" s="7">
        <v>0</v>
      </c>
      <c r="AX132" s="7">
        <v>0</v>
      </c>
      <c r="AY132" s="7">
        <v>0</v>
      </c>
      <c r="AZ132" s="7">
        <v>0</v>
      </c>
      <c r="BA132" s="7" t="s">
        <v>108</v>
      </c>
      <c r="BB132" s="7" t="s">
        <v>135</v>
      </c>
      <c r="BC132" s="7" t="s">
        <v>136</v>
      </c>
      <c r="BD132" s="25" t="s">
        <v>280</v>
      </c>
      <c r="BE132" s="45">
        <v>41978</v>
      </c>
      <c r="BF132" s="32"/>
      <c r="BG132" s="23">
        <v>0</v>
      </c>
      <c r="BH132" s="23">
        <v>0</v>
      </c>
      <c r="BI132" s="23">
        <v>0</v>
      </c>
      <c r="BJ132" s="23">
        <v>0</v>
      </c>
      <c r="BK132" s="23">
        <v>0</v>
      </c>
      <c r="BL132" s="23">
        <v>0</v>
      </c>
      <c r="BM132" s="23">
        <v>0</v>
      </c>
      <c r="BN132" s="23">
        <v>0</v>
      </c>
      <c r="BO132" s="23">
        <v>0</v>
      </c>
      <c r="BP132" s="23">
        <v>0</v>
      </c>
      <c r="BQ132" s="23">
        <v>0</v>
      </c>
      <c r="BR132" s="23">
        <v>0</v>
      </c>
      <c r="BS132" s="23">
        <v>0</v>
      </c>
      <c r="BT132" s="23">
        <v>0</v>
      </c>
      <c r="BU132" s="23">
        <v>0</v>
      </c>
      <c r="BV132" s="23">
        <v>0</v>
      </c>
      <c r="BW132" s="23">
        <v>0</v>
      </c>
      <c r="BX132" s="23">
        <v>0</v>
      </c>
      <c r="BY132" s="23">
        <v>0</v>
      </c>
      <c r="BZ132" s="23">
        <v>0</v>
      </c>
      <c r="CA132" s="23">
        <v>0</v>
      </c>
      <c r="CB132" s="23">
        <v>0</v>
      </c>
      <c r="CC132" s="23">
        <v>0</v>
      </c>
      <c r="CD132" s="23">
        <v>0</v>
      </c>
      <c r="CE132" s="23">
        <v>0</v>
      </c>
      <c r="CF132" s="23">
        <v>0</v>
      </c>
      <c r="CG132" s="23">
        <v>0</v>
      </c>
      <c r="CH132" s="23">
        <v>0</v>
      </c>
      <c r="CI132" s="23">
        <v>0</v>
      </c>
      <c r="CJ132" s="23">
        <v>0</v>
      </c>
      <c r="CK132" s="23">
        <v>0</v>
      </c>
      <c r="CL132" s="23">
        <v>0</v>
      </c>
      <c r="CM132" s="23">
        <v>0</v>
      </c>
      <c r="CN132" s="23">
        <v>0</v>
      </c>
      <c r="CO132" s="23">
        <v>0</v>
      </c>
      <c r="CP132" s="23">
        <v>0</v>
      </c>
      <c r="CQ132" s="23">
        <v>0</v>
      </c>
      <c r="CR132" s="86">
        <v>0</v>
      </c>
    </row>
    <row r="133" spans="1:96" ht="51" x14ac:dyDescent="0.2">
      <c r="A133" s="85">
        <v>2</v>
      </c>
      <c r="B133" s="15">
        <f t="shared" si="2"/>
        <v>3</v>
      </c>
      <c r="C133" s="16" t="s">
        <v>205</v>
      </c>
      <c r="D133" s="17" t="s">
        <v>248</v>
      </c>
      <c r="E133" s="25" t="s">
        <v>109</v>
      </c>
      <c r="F133" s="18">
        <v>3</v>
      </c>
      <c r="G133" s="19">
        <v>42026</v>
      </c>
      <c r="H133" s="19">
        <v>51048</v>
      </c>
      <c r="I133" s="28">
        <v>190.56</v>
      </c>
      <c r="J133" s="29" t="s">
        <v>182</v>
      </c>
      <c r="K133" s="29">
        <v>2</v>
      </c>
      <c r="L133" s="20">
        <v>1465609000000</v>
      </c>
      <c r="M133" s="20">
        <v>0</v>
      </c>
      <c r="N133" s="20">
        <v>0</v>
      </c>
      <c r="O133" s="21"/>
      <c r="P133" s="21"/>
      <c r="Q133" s="22" t="s">
        <v>207</v>
      </c>
      <c r="R133" s="23">
        <v>1</v>
      </c>
      <c r="S133" s="23">
        <v>0</v>
      </c>
      <c r="T133" s="23">
        <v>0</v>
      </c>
      <c r="U133" s="7">
        <v>0</v>
      </c>
      <c r="V133" s="7">
        <v>0</v>
      </c>
      <c r="W133" s="7">
        <v>0</v>
      </c>
      <c r="X133" s="7">
        <v>0</v>
      </c>
      <c r="Y133" s="7">
        <v>0</v>
      </c>
      <c r="Z133" s="7">
        <v>0</v>
      </c>
      <c r="AA133" s="7">
        <v>0</v>
      </c>
      <c r="AB133" s="7">
        <v>0</v>
      </c>
      <c r="AC133" s="7">
        <v>0</v>
      </c>
      <c r="AD133" s="7">
        <v>1</v>
      </c>
      <c r="AE133" s="7">
        <v>0</v>
      </c>
      <c r="AF133" s="7">
        <v>0</v>
      </c>
      <c r="AG133" s="7">
        <v>0</v>
      </c>
      <c r="AH133" s="7">
        <v>0</v>
      </c>
      <c r="AI133" s="7">
        <v>0</v>
      </c>
      <c r="AJ133" s="7">
        <v>0</v>
      </c>
      <c r="AK133" s="7">
        <v>1</v>
      </c>
      <c r="AL133" s="7">
        <v>0</v>
      </c>
      <c r="AM133" s="7">
        <v>1</v>
      </c>
      <c r="AN133" s="7">
        <v>0</v>
      </c>
      <c r="AO133" s="7">
        <v>0</v>
      </c>
      <c r="AP133" s="7">
        <v>0</v>
      </c>
      <c r="AQ133" s="7">
        <v>0</v>
      </c>
      <c r="AR133" s="7">
        <v>0</v>
      </c>
      <c r="AS133" s="7">
        <v>0</v>
      </c>
      <c r="AT133" s="7">
        <v>0</v>
      </c>
      <c r="AU133" s="7">
        <v>0</v>
      </c>
      <c r="AV133" s="7">
        <v>0</v>
      </c>
      <c r="AW133" s="7">
        <v>0</v>
      </c>
      <c r="AX133" s="7">
        <v>0</v>
      </c>
      <c r="AY133" s="7">
        <v>0</v>
      </c>
      <c r="AZ133" s="7">
        <v>0</v>
      </c>
      <c r="BA133" s="7" t="s">
        <v>108</v>
      </c>
      <c r="BB133" s="7" t="s">
        <v>135</v>
      </c>
      <c r="BC133" s="7" t="s">
        <v>136</v>
      </c>
      <c r="BD133" s="25" t="s">
        <v>281</v>
      </c>
      <c r="BE133" s="45">
        <v>42026</v>
      </c>
      <c r="BF133" s="32"/>
      <c r="BG133" s="23">
        <v>0</v>
      </c>
      <c r="BH133" s="23">
        <v>0</v>
      </c>
      <c r="BI133" s="23">
        <v>0</v>
      </c>
      <c r="BJ133" s="23">
        <v>0</v>
      </c>
      <c r="BK133" s="23">
        <v>0</v>
      </c>
      <c r="BL133" s="23">
        <v>0</v>
      </c>
      <c r="BM133" s="23">
        <v>0</v>
      </c>
      <c r="BN133" s="23">
        <v>0</v>
      </c>
      <c r="BO133" s="23">
        <v>0</v>
      </c>
      <c r="BP133" s="23">
        <v>0</v>
      </c>
      <c r="BQ133" s="23">
        <v>0</v>
      </c>
      <c r="BR133" s="23">
        <v>0</v>
      </c>
      <c r="BS133" s="23">
        <v>0</v>
      </c>
      <c r="BT133" s="23">
        <v>0</v>
      </c>
      <c r="BU133" s="23">
        <v>0</v>
      </c>
      <c r="BV133" s="23">
        <v>0</v>
      </c>
      <c r="BW133" s="23">
        <v>0</v>
      </c>
      <c r="BX133" s="23">
        <v>0</v>
      </c>
      <c r="BY133" s="23">
        <v>0</v>
      </c>
      <c r="BZ133" s="23">
        <v>0</v>
      </c>
      <c r="CA133" s="23">
        <v>0</v>
      </c>
      <c r="CB133" s="23">
        <v>0</v>
      </c>
      <c r="CC133" s="23">
        <v>0</v>
      </c>
      <c r="CD133" s="23">
        <v>0</v>
      </c>
      <c r="CE133" s="23">
        <v>0</v>
      </c>
      <c r="CF133" s="23">
        <v>0</v>
      </c>
      <c r="CG133" s="23">
        <v>0</v>
      </c>
      <c r="CH133" s="23">
        <v>0</v>
      </c>
      <c r="CI133" s="23">
        <v>0</v>
      </c>
      <c r="CJ133" s="23">
        <v>0</v>
      </c>
      <c r="CK133" s="23">
        <v>0</v>
      </c>
      <c r="CL133" s="23">
        <v>0</v>
      </c>
      <c r="CM133" s="23">
        <v>0</v>
      </c>
      <c r="CN133" s="23">
        <v>0</v>
      </c>
      <c r="CO133" s="23">
        <v>0</v>
      </c>
      <c r="CP133" s="23">
        <v>0</v>
      </c>
      <c r="CQ133" s="23">
        <v>0</v>
      </c>
      <c r="CR133" s="86">
        <v>0</v>
      </c>
    </row>
    <row r="134" spans="1:96" ht="51" x14ac:dyDescent="0.2">
      <c r="A134" s="85">
        <v>2</v>
      </c>
      <c r="B134" s="15">
        <f t="shared" si="2"/>
        <v>4</v>
      </c>
      <c r="C134" s="16" t="s">
        <v>205</v>
      </c>
      <c r="D134" s="17" t="s">
        <v>248</v>
      </c>
      <c r="E134" s="25" t="s">
        <v>109</v>
      </c>
      <c r="F134" s="18">
        <v>4</v>
      </c>
      <c r="G134" s="19">
        <v>42046</v>
      </c>
      <c r="H134" s="19">
        <v>51048</v>
      </c>
      <c r="I134" s="28">
        <v>190.56</v>
      </c>
      <c r="J134" s="29" t="s">
        <v>182</v>
      </c>
      <c r="K134" s="29">
        <v>2</v>
      </c>
      <c r="L134" s="20">
        <v>1465609000000</v>
      </c>
      <c r="M134" s="20">
        <v>0</v>
      </c>
      <c r="N134" s="20">
        <v>0</v>
      </c>
      <c r="O134" s="21"/>
      <c r="P134" s="21"/>
      <c r="Q134" s="22" t="s">
        <v>208</v>
      </c>
      <c r="R134" s="23">
        <v>0</v>
      </c>
      <c r="S134" s="23">
        <v>1</v>
      </c>
      <c r="T134" s="23">
        <v>0</v>
      </c>
      <c r="U134" s="7">
        <v>0</v>
      </c>
      <c r="V134" s="7">
        <v>0</v>
      </c>
      <c r="W134" s="7">
        <v>0</v>
      </c>
      <c r="X134" s="7">
        <v>1</v>
      </c>
      <c r="Y134" s="7">
        <v>0</v>
      </c>
      <c r="Z134" s="7">
        <v>0</v>
      </c>
      <c r="AA134" s="7">
        <v>0</v>
      </c>
      <c r="AB134" s="7">
        <v>0</v>
      </c>
      <c r="AC134" s="7">
        <v>1</v>
      </c>
      <c r="AD134" s="7">
        <v>0</v>
      </c>
      <c r="AE134" s="7">
        <v>0</v>
      </c>
      <c r="AF134" s="7">
        <v>0</v>
      </c>
      <c r="AG134" s="7">
        <v>0</v>
      </c>
      <c r="AH134" s="7">
        <v>0</v>
      </c>
      <c r="AI134" s="7">
        <v>0</v>
      </c>
      <c r="AJ134" s="7">
        <v>0</v>
      </c>
      <c r="AK134" s="7">
        <v>1</v>
      </c>
      <c r="AL134" s="7">
        <v>0</v>
      </c>
      <c r="AM134" s="7">
        <v>0</v>
      </c>
      <c r="AN134" s="7">
        <v>1</v>
      </c>
      <c r="AO134" s="7">
        <v>0</v>
      </c>
      <c r="AP134" s="7">
        <v>0</v>
      </c>
      <c r="AQ134" s="7">
        <v>0</v>
      </c>
      <c r="AR134" s="7">
        <v>0</v>
      </c>
      <c r="AS134" s="7">
        <v>0</v>
      </c>
      <c r="AT134" s="7">
        <v>0</v>
      </c>
      <c r="AU134" s="7">
        <v>0</v>
      </c>
      <c r="AV134" s="7">
        <v>0</v>
      </c>
      <c r="AW134" s="7">
        <v>0</v>
      </c>
      <c r="AX134" s="7">
        <v>0</v>
      </c>
      <c r="AY134" s="7">
        <v>0</v>
      </c>
      <c r="AZ134" s="7">
        <v>0</v>
      </c>
      <c r="BA134" s="7" t="s">
        <v>108</v>
      </c>
      <c r="BB134" s="7" t="s">
        <v>135</v>
      </c>
      <c r="BC134" s="7" t="s">
        <v>136</v>
      </c>
      <c r="BD134" s="25" t="s">
        <v>282</v>
      </c>
      <c r="BE134" s="45">
        <v>42046</v>
      </c>
      <c r="BF134" s="32"/>
      <c r="BG134" s="23">
        <v>0</v>
      </c>
      <c r="BH134" s="23">
        <v>0</v>
      </c>
      <c r="BI134" s="23">
        <v>0</v>
      </c>
      <c r="BJ134" s="23">
        <v>0</v>
      </c>
      <c r="BK134" s="23">
        <v>0</v>
      </c>
      <c r="BL134" s="23">
        <v>0</v>
      </c>
      <c r="BM134" s="23">
        <v>0</v>
      </c>
      <c r="BN134" s="23">
        <v>0</v>
      </c>
      <c r="BO134" s="23">
        <v>0</v>
      </c>
      <c r="BP134" s="23">
        <v>0</v>
      </c>
      <c r="BQ134" s="23">
        <v>0</v>
      </c>
      <c r="BR134" s="23">
        <v>0</v>
      </c>
      <c r="BS134" s="23">
        <v>0</v>
      </c>
      <c r="BT134" s="23">
        <v>0</v>
      </c>
      <c r="BU134" s="23">
        <v>0</v>
      </c>
      <c r="BV134" s="23">
        <v>0</v>
      </c>
      <c r="BW134" s="23">
        <v>0</v>
      </c>
      <c r="BX134" s="23">
        <v>0</v>
      </c>
      <c r="BY134" s="23">
        <v>0</v>
      </c>
      <c r="BZ134" s="23">
        <v>0</v>
      </c>
      <c r="CA134" s="23">
        <v>0</v>
      </c>
      <c r="CB134" s="23">
        <v>0</v>
      </c>
      <c r="CC134" s="23">
        <v>0</v>
      </c>
      <c r="CD134" s="23">
        <v>0</v>
      </c>
      <c r="CE134" s="23">
        <v>0</v>
      </c>
      <c r="CF134" s="23">
        <v>0</v>
      </c>
      <c r="CG134" s="23">
        <v>0</v>
      </c>
      <c r="CH134" s="23">
        <v>0</v>
      </c>
      <c r="CI134" s="23">
        <v>0</v>
      </c>
      <c r="CJ134" s="23">
        <v>0</v>
      </c>
      <c r="CK134" s="23">
        <v>0</v>
      </c>
      <c r="CL134" s="23">
        <v>0</v>
      </c>
      <c r="CM134" s="23">
        <v>0</v>
      </c>
      <c r="CN134" s="23">
        <v>0</v>
      </c>
      <c r="CO134" s="23">
        <v>0</v>
      </c>
      <c r="CP134" s="23">
        <v>0</v>
      </c>
      <c r="CQ134" s="23">
        <v>0</v>
      </c>
      <c r="CR134" s="86">
        <v>0</v>
      </c>
    </row>
    <row r="135" spans="1:96" ht="51" x14ac:dyDescent="0.2">
      <c r="A135" s="85">
        <v>2</v>
      </c>
      <c r="B135" s="15">
        <f t="shared" si="2"/>
        <v>5</v>
      </c>
      <c r="C135" s="16" t="s">
        <v>205</v>
      </c>
      <c r="D135" s="17" t="s">
        <v>248</v>
      </c>
      <c r="E135" s="25" t="s">
        <v>109</v>
      </c>
      <c r="F135" s="18">
        <v>5</v>
      </c>
      <c r="G135" s="19">
        <v>42068</v>
      </c>
      <c r="H135" s="19">
        <v>51048</v>
      </c>
      <c r="I135" s="28">
        <v>190.56</v>
      </c>
      <c r="J135" s="29" t="s">
        <v>182</v>
      </c>
      <c r="K135" s="29">
        <v>2</v>
      </c>
      <c r="L135" s="20">
        <v>1465609000000</v>
      </c>
      <c r="M135" s="20">
        <v>0</v>
      </c>
      <c r="N135" s="20">
        <v>0</v>
      </c>
      <c r="O135" s="21"/>
      <c r="P135" s="21"/>
      <c r="Q135" s="22" t="s">
        <v>209</v>
      </c>
      <c r="R135" s="23">
        <v>0</v>
      </c>
      <c r="S135" s="23">
        <v>1</v>
      </c>
      <c r="T135" s="23">
        <v>0</v>
      </c>
      <c r="U135" s="7">
        <v>0</v>
      </c>
      <c r="V135" s="7">
        <v>0</v>
      </c>
      <c r="W135" s="7">
        <v>0</v>
      </c>
      <c r="X135" s="7">
        <v>1</v>
      </c>
      <c r="Y135" s="7">
        <v>0</v>
      </c>
      <c r="Z135" s="7">
        <v>0</v>
      </c>
      <c r="AA135" s="7">
        <v>0</v>
      </c>
      <c r="AB135" s="7">
        <v>0</v>
      </c>
      <c r="AC135" s="7">
        <v>1</v>
      </c>
      <c r="AD135" s="7">
        <v>0</v>
      </c>
      <c r="AE135" s="7">
        <v>0</v>
      </c>
      <c r="AF135" s="7">
        <v>0</v>
      </c>
      <c r="AG135" s="7">
        <v>0</v>
      </c>
      <c r="AH135" s="7">
        <v>0</v>
      </c>
      <c r="AI135" s="7">
        <v>0</v>
      </c>
      <c r="AJ135" s="7">
        <v>0</v>
      </c>
      <c r="AK135" s="7">
        <v>1</v>
      </c>
      <c r="AL135" s="7">
        <v>0</v>
      </c>
      <c r="AM135" s="7">
        <v>0</v>
      </c>
      <c r="AN135" s="7">
        <v>1</v>
      </c>
      <c r="AO135" s="7">
        <v>0</v>
      </c>
      <c r="AP135" s="7">
        <v>0</v>
      </c>
      <c r="AQ135" s="7">
        <v>0</v>
      </c>
      <c r="AR135" s="7">
        <v>0</v>
      </c>
      <c r="AS135" s="7">
        <v>0</v>
      </c>
      <c r="AT135" s="7">
        <v>0</v>
      </c>
      <c r="AU135" s="7">
        <v>0</v>
      </c>
      <c r="AV135" s="7">
        <v>0</v>
      </c>
      <c r="AW135" s="7">
        <v>0</v>
      </c>
      <c r="AX135" s="7">
        <v>0</v>
      </c>
      <c r="AY135" s="7">
        <v>0</v>
      </c>
      <c r="AZ135" s="7">
        <v>0</v>
      </c>
      <c r="BA135" s="7" t="s">
        <v>108</v>
      </c>
      <c r="BB135" s="7" t="s">
        <v>135</v>
      </c>
      <c r="BC135" s="7" t="s">
        <v>136</v>
      </c>
      <c r="BD135" s="25" t="s">
        <v>283</v>
      </c>
      <c r="BE135" s="45">
        <v>42068</v>
      </c>
      <c r="BF135" s="32"/>
      <c r="BG135" s="23">
        <v>0</v>
      </c>
      <c r="BH135" s="23">
        <v>0</v>
      </c>
      <c r="BI135" s="23">
        <v>0</v>
      </c>
      <c r="BJ135" s="23">
        <v>0</v>
      </c>
      <c r="BK135" s="23">
        <v>0</v>
      </c>
      <c r="BL135" s="23">
        <v>0</v>
      </c>
      <c r="BM135" s="23">
        <v>0</v>
      </c>
      <c r="BN135" s="23">
        <v>0</v>
      </c>
      <c r="BO135" s="23">
        <v>0</v>
      </c>
      <c r="BP135" s="23">
        <v>0</v>
      </c>
      <c r="BQ135" s="23">
        <v>0</v>
      </c>
      <c r="BR135" s="23">
        <v>0</v>
      </c>
      <c r="BS135" s="23">
        <v>0</v>
      </c>
      <c r="BT135" s="23">
        <v>0</v>
      </c>
      <c r="BU135" s="23">
        <v>0</v>
      </c>
      <c r="BV135" s="23">
        <v>0</v>
      </c>
      <c r="BW135" s="23">
        <v>0</v>
      </c>
      <c r="BX135" s="23">
        <v>0</v>
      </c>
      <c r="BY135" s="23">
        <v>0</v>
      </c>
      <c r="BZ135" s="23">
        <v>0</v>
      </c>
      <c r="CA135" s="23">
        <v>0</v>
      </c>
      <c r="CB135" s="23">
        <v>0</v>
      </c>
      <c r="CC135" s="23">
        <v>0</v>
      </c>
      <c r="CD135" s="23">
        <v>0</v>
      </c>
      <c r="CE135" s="23">
        <v>0</v>
      </c>
      <c r="CF135" s="23">
        <v>0</v>
      </c>
      <c r="CG135" s="23">
        <v>0</v>
      </c>
      <c r="CH135" s="23">
        <v>0</v>
      </c>
      <c r="CI135" s="23">
        <v>0</v>
      </c>
      <c r="CJ135" s="23">
        <v>0</v>
      </c>
      <c r="CK135" s="23">
        <v>0</v>
      </c>
      <c r="CL135" s="23">
        <v>0</v>
      </c>
      <c r="CM135" s="23">
        <v>0</v>
      </c>
      <c r="CN135" s="23">
        <v>0</v>
      </c>
      <c r="CO135" s="23">
        <v>0</v>
      </c>
      <c r="CP135" s="23">
        <v>0</v>
      </c>
      <c r="CQ135" s="23">
        <v>0</v>
      </c>
      <c r="CR135" s="86">
        <v>0</v>
      </c>
    </row>
    <row r="136" spans="1:96" ht="51" x14ac:dyDescent="0.2">
      <c r="A136" s="85">
        <v>2</v>
      </c>
      <c r="B136" s="15">
        <f t="shared" si="2"/>
        <v>6</v>
      </c>
      <c r="C136" s="16" t="s">
        <v>205</v>
      </c>
      <c r="D136" s="17" t="s">
        <v>248</v>
      </c>
      <c r="E136" s="25" t="s">
        <v>109</v>
      </c>
      <c r="F136" s="18">
        <v>6</v>
      </c>
      <c r="G136" s="19">
        <v>42607</v>
      </c>
      <c r="H136" s="19">
        <v>51048</v>
      </c>
      <c r="I136" s="28">
        <v>190.56</v>
      </c>
      <c r="J136" s="29" t="s">
        <v>182</v>
      </c>
      <c r="K136" s="29">
        <v>2</v>
      </c>
      <c r="L136" s="20">
        <v>1465609000000</v>
      </c>
      <c r="M136" s="20">
        <v>0</v>
      </c>
      <c r="N136" s="20">
        <v>0</v>
      </c>
      <c r="O136" s="21"/>
      <c r="P136" s="21"/>
      <c r="Q136" s="22" t="s">
        <v>284</v>
      </c>
      <c r="R136" s="23">
        <v>0</v>
      </c>
      <c r="S136" s="23">
        <v>0</v>
      </c>
      <c r="T136" s="23">
        <v>1</v>
      </c>
      <c r="U136" s="7">
        <v>0</v>
      </c>
      <c r="V136" s="7">
        <v>0</v>
      </c>
      <c r="W136" s="7">
        <v>0</v>
      </c>
      <c r="X136" s="7">
        <v>0</v>
      </c>
      <c r="Y136" s="7">
        <v>0</v>
      </c>
      <c r="Z136" s="7">
        <v>0</v>
      </c>
      <c r="AA136" s="7">
        <v>0</v>
      </c>
      <c r="AB136" s="7">
        <v>0</v>
      </c>
      <c r="AC136" s="7">
        <v>0</v>
      </c>
      <c r="AD136" s="7">
        <v>0</v>
      </c>
      <c r="AE136" s="7">
        <v>1</v>
      </c>
      <c r="AF136" s="7">
        <v>0</v>
      </c>
      <c r="AG136" s="7">
        <v>0</v>
      </c>
      <c r="AH136" s="7">
        <v>0</v>
      </c>
      <c r="AI136" s="7">
        <v>0</v>
      </c>
      <c r="AJ136" s="7">
        <v>0</v>
      </c>
      <c r="AK136" s="7">
        <v>1</v>
      </c>
      <c r="AL136" s="7">
        <v>0</v>
      </c>
      <c r="AM136" s="7">
        <v>0</v>
      </c>
      <c r="AN136" s="7">
        <v>0</v>
      </c>
      <c r="AO136" s="7">
        <v>1</v>
      </c>
      <c r="AP136" s="7">
        <v>0</v>
      </c>
      <c r="AQ136" s="7">
        <v>0</v>
      </c>
      <c r="AR136" s="7">
        <v>0</v>
      </c>
      <c r="AS136" s="7">
        <v>0</v>
      </c>
      <c r="AT136" s="7">
        <v>0</v>
      </c>
      <c r="AU136" s="7">
        <v>0</v>
      </c>
      <c r="AV136" s="7">
        <v>0</v>
      </c>
      <c r="AW136" s="7">
        <v>0</v>
      </c>
      <c r="AX136" s="7">
        <v>0</v>
      </c>
      <c r="AY136" s="7">
        <v>0</v>
      </c>
      <c r="AZ136" s="7">
        <v>0</v>
      </c>
      <c r="BA136" s="7" t="s">
        <v>108</v>
      </c>
      <c r="BB136" s="7" t="s">
        <v>115</v>
      </c>
      <c r="BC136" s="7" t="s">
        <v>136</v>
      </c>
      <c r="BD136" s="25" t="s">
        <v>285</v>
      </c>
      <c r="BE136" s="45">
        <v>42607</v>
      </c>
      <c r="BF136" s="32"/>
      <c r="BG136" s="23">
        <v>0</v>
      </c>
      <c r="BH136" s="23">
        <v>0</v>
      </c>
      <c r="BI136" s="23">
        <v>0</v>
      </c>
      <c r="BJ136" s="23">
        <v>0</v>
      </c>
      <c r="BK136" s="23">
        <v>0</v>
      </c>
      <c r="BL136" s="23">
        <v>0</v>
      </c>
      <c r="BM136" s="23">
        <v>0</v>
      </c>
      <c r="BN136" s="23">
        <v>0</v>
      </c>
      <c r="BO136" s="23">
        <v>0</v>
      </c>
      <c r="BP136" s="23">
        <v>0</v>
      </c>
      <c r="BQ136" s="23">
        <v>0</v>
      </c>
      <c r="BR136" s="23">
        <v>0</v>
      </c>
      <c r="BS136" s="23">
        <v>0</v>
      </c>
      <c r="BT136" s="23">
        <v>0</v>
      </c>
      <c r="BU136" s="23">
        <v>0</v>
      </c>
      <c r="BV136" s="23">
        <v>0</v>
      </c>
      <c r="BW136" s="23">
        <v>0</v>
      </c>
      <c r="BX136" s="23">
        <v>0</v>
      </c>
      <c r="BY136" s="23">
        <v>0</v>
      </c>
      <c r="BZ136" s="23">
        <v>0</v>
      </c>
      <c r="CA136" s="23">
        <v>0</v>
      </c>
      <c r="CB136" s="23">
        <v>0</v>
      </c>
      <c r="CC136" s="23">
        <v>0</v>
      </c>
      <c r="CD136" s="23">
        <v>0</v>
      </c>
      <c r="CE136" s="23">
        <v>0</v>
      </c>
      <c r="CF136" s="23">
        <v>0</v>
      </c>
      <c r="CG136" s="23">
        <v>0</v>
      </c>
      <c r="CH136" s="23">
        <v>0</v>
      </c>
      <c r="CI136" s="23">
        <v>0</v>
      </c>
      <c r="CJ136" s="23">
        <v>0</v>
      </c>
      <c r="CK136" s="23">
        <v>0</v>
      </c>
      <c r="CL136" s="23">
        <v>0</v>
      </c>
      <c r="CM136" s="23">
        <v>0</v>
      </c>
      <c r="CN136" s="23">
        <v>0</v>
      </c>
      <c r="CO136" s="23">
        <v>0</v>
      </c>
      <c r="CP136" s="23">
        <v>0</v>
      </c>
      <c r="CQ136" s="23">
        <v>0</v>
      </c>
      <c r="CR136" s="86">
        <v>0</v>
      </c>
    </row>
    <row r="137" spans="1:96" ht="51" x14ac:dyDescent="0.2">
      <c r="A137" s="85">
        <v>2</v>
      </c>
      <c r="B137" s="15">
        <f t="shared" si="2"/>
        <v>7</v>
      </c>
      <c r="C137" s="16" t="s">
        <v>205</v>
      </c>
      <c r="D137" s="17" t="s">
        <v>248</v>
      </c>
      <c r="E137" s="25" t="s">
        <v>109</v>
      </c>
      <c r="F137" s="18">
        <v>7</v>
      </c>
      <c r="G137" s="19">
        <v>43042</v>
      </c>
      <c r="H137" s="19">
        <v>51048</v>
      </c>
      <c r="I137" s="28">
        <v>190.56</v>
      </c>
      <c r="J137" s="29" t="s">
        <v>182</v>
      </c>
      <c r="K137" s="29">
        <v>2</v>
      </c>
      <c r="L137" s="20">
        <v>1465609000000</v>
      </c>
      <c r="M137" s="20">
        <v>0</v>
      </c>
      <c r="N137" s="20">
        <v>0</v>
      </c>
      <c r="O137" s="21"/>
      <c r="P137" s="21"/>
      <c r="Q137" s="22" t="s">
        <v>210</v>
      </c>
      <c r="R137" s="23">
        <v>0</v>
      </c>
      <c r="S137" s="23">
        <v>1</v>
      </c>
      <c r="T137" s="23">
        <v>0</v>
      </c>
      <c r="U137" s="7">
        <v>0</v>
      </c>
      <c r="V137" s="7">
        <v>0</v>
      </c>
      <c r="W137" s="7">
        <v>1</v>
      </c>
      <c r="X137" s="7">
        <v>0</v>
      </c>
      <c r="Y137" s="7">
        <v>0</v>
      </c>
      <c r="Z137" s="7">
        <v>0</v>
      </c>
      <c r="AA137" s="7">
        <v>0</v>
      </c>
      <c r="AB137" s="7">
        <v>0</v>
      </c>
      <c r="AC137" s="7">
        <v>1</v>
      </c>
      <c r="AD137" s="7">
        <v>0</v>
      </c>
      <c r="AE137" s="7">
        <v>0</v>
      </c>
      <c r="AF137" s="7">
        <v>1</v>
      </c>
      <c r="AG137" s="7">
        <v>0</v>
      </c>
      <c r="AH137" s="7">
        <v>1</v>
      </c>
      <c r="AI137" s="7">
        <v>0</v>
      </c>
      <c r="AJ137" s="7">
        <v>0</v>
      </c>
      <c r="AK137" s="7">
        <v>1</v>
      </c>
      <c r="AL137" s="7">
        <v>0</v>
      </c>
      <c r="AM137" s="7">
        <v>0</v>
      </c>
      <c r="AN137" s="7">
        <v>0</v>
      </c>
      <c r="AO137" s="7">
        <v>0</v>
      </c>
      <c r="AP137" s="7">
        <v>0</v>
      </c>
      <c r="AQ137" s="7">
        <v>0</v>
      </c>
      <c r="AR137" s="7">
        <v>0</v>
      </c>
      <c r="AS137" s="7">
        <v>0</v>
      </c>
      <c r="AT137" s="7">
        <v>0</v>
      </c>
      <c r="AU137" s="7">
        <v>0</v>
      </c>
      <c r="AV137" s="7">
        <v>0</v>
      </c>
      <c r="AW137" s="7">
        <v>0</v>
      </c>
      <c r="AX137" s="7">
        <v>0</v>
      </c>
      <c r="AY137" s="7">
        <v>0</v>
      </c>
      <c r="AZ137" s="7">
        <v>0</v>
      </c>
      <c r="BA137" s="7" t="s">
        <v>108</v>
      </c>
      <c r="BB137" s="7" t="s">
        <v>115</v>
      </c>
      <c r="BC137" s="7" t="s">
        <v>136</v>
      </c>
      <c r="BD137" s="25" t="s">
        <v>286</v>
      </c>
      <c r="BE137" s="45">
        <v>43042</v>
      </c>
      <c r="BF137" s="32"/>
      <c r="BG137" s="23">
        <v>0</v>
      </c>
      <c r="BH137" s="23">
        <v>0</v>
      </c>
      <c r="BI137" s="23">
        <v>0</v>
      </c>
      <c r="BJ137" s="23">
        <v>0</v>
      </c>
      <c r="BK137" s="23">
        <v>0</v>
      </c>
      <c r="BL137" s="23">
        <v>0</v>
      </c>
      <c r="BM137" s="23">
        <v>0</v>
      </c>
      <c r="BN137" s="23">
        <v>0</v>
      </c>
      <c r="BO137" s="23">
        <v>0</v>
      </c>
      <c r="BP137" s="23">
        <v>0</v>
      </c>
      <c r="BQ137" s="23">
        <v>0</v>
      </c>
      <c r="BR137" s="23">
        <v>0</v>
      </c>
      <c r="BS137" s="23">
        <v>0</v>
      </c>
      <c r="BT137" s="23">
        <v>0</v>
      </c>
      <c r="BU137" s="23">
        <v>0</v>
      </c>
      <c r="BV137" s="23">
        <v>0</v>
      </c>
      <c r="BW137" s="23">
        <v>0</v>
      </c>
      <c r="BX137" s="23">
        <v>0</v>
      </c>
      <c r="BY137" s="23">
        <v>0</v>
      </c>
      <c r="BZ137" s="23">
        <v>0</v>
      </c>
      <c r="CA137" s="23">
        <v>0</v>
      </c>
      <c r="CB137" s="23">
        <v>0</v>
      </c>
      <c r="CC137" s="23">
        <v>0</v>
      </c>
      <c r="CD137" s="23">
        <v>0</v>
      </c>
      <c r="CE137" s="23">
        <v>0</v>
      </c>
      <c r="CF137" s="23">
        <v>0</v>
      </c>
      <c r="CG137" s="23">
        <v>0</v>
      </c>
      <c r="CH137" s="23">
        <v>0</v>
      </c>
      <c r="CI137" s="23">
        <v>0</v>
      </c>
      <c r="CJ137" s="23">
        <v>0</v>
      </c>
      <c r="CK137" s="23">
        <v>0</v>
      </c>
      <c r="CL137" s="23">
        <v>0</v>
      </c>
      <c r="CM137" s="23">
        <v>0</v>
      </c>
      <c r="CN137" s="23">
        <v>0</v>
      </c>
      <c r="CO137" s="23">
        <v>0</v>
      </c>
      <c r="CP137" s="23">
        <v>0</v>
      </c>
      <c r="CQ137" s="23">
        <v>0</v>
      </c>
      <c r="CR137" s="86">
        <v>0</v>
      </c>
    </row>
    <row r="138" spans="1:96" ht="51" x14ac:dyDescent="0.2">
      <c r="A138" s="85">
        <v>2</v>
      </c>
      <c r="B138" s="15">
        <f t="shared" si="2"/>
        <v>8</v>
      </c>
      <c r="C138" s="16" t="s">
        <v>205</v>
      </c>
      <c r="D138" s="17" t="s">
        <v>248</v>
      </c>
      <c r="E138" s="25" t="s">
        <v>109</v>
      </c>
      <c r="F138" s="18">
        <v>8</v>
      </c>
      <c r="G138" s="19">
        <v>43042</v>
      </c>
      <c r="H138" s="19">
        <v>51048</v>
      </c>
      <c r="I138" s="28">
        <v>190.56</v>
      </c>
      <c r="J138" s="29" t="s">
        <v>182</v>
      </c>
      <c r="K138" s="29">
        <v>2</v>
      </c>
      <c r="L138" s="20">
        <v>1465609000000</v>
      </c>
      <c r="M138" s="20">
        <v>0</v>
      </c>
      <c r="N138" s="20">
        <v>0</v>
      </c>
      <c r="O138" s="21"/>
      <c r="P138" s="21"/>
      <c r="Q138" s="22" t="s">
        <v>211</v>
      </c>
      <c r="R138" s="23">
        <v>0</v>
      </c>
      <c r="S138" s="23">
        <v>1</v>
      </c>
      <c r="T138" s="23">
        <v>0</v>
      </c>
      <c r="U138" s="7">
        <v>0</v>
      </c>
      <c r="V138" s="7">
        <v>0</v>
      </c>
      <c r="W138" s="7">
        <v>0</v>
      </c>
      <c r="X138" s="7">
        <v>0</v>
      </c>
      <c r="Y138" s="7">
        <v>0</v>
      </c>
      <c r="Z138" s="7">
        <v>0</v>
      </c>
      <c r="AA138" s="7">
        <v>0</v>
      </c>
      <c r="AB138" s="7">
        <v>0</v>
      </c>
      <c r="AC138" s="7">
        <v>1</v>
      </c>
      <c r="AD138" s="7">
        <v>0</v>
      </c>
      <c r="AE138" s="7">
        <v>0</v>
      </c>
      <c r="AF138" s="7">
        <v>0</v>
      </c>
      <c r="AG138" s="7">
        <v>0</v>
      </c>
      <c r="AH138" s="7">
        <v>0</v>
      </c>
      <c r="AI138" s="7">
        <v>0</v>
      </c>
      <c r="AJ138" s="7">
        <v>0</v>
      </c>
      <c r="AK138" s="7">
        <v>1</v>
      </c>
      <c r="AL138" s="7">
        <v>0</v>
      </c>
      <c r="AM138" s="7">
        <v>0</v>
      </c>
      <c r="AN138" s="7">
        <v>0</v>
      </c>
      <c r="AO138" s="7">
        <v>0</v>
      </c>
      <c r="AP138" s="7">
        <v>0</v>
      </c>
      <c r="AQ138" s="7">
        <v>0</v>
      </c>
      <c r="AR138" s="7">
        <v>0</v>
      </c>
      <c r="AS138" s="7">
        <v>0</v>
      </c>
      <c r="AT138" s="7">
        <v>0</v>
      </c>
      <c r="AU138" s="7">
        <v>0</v>
      </c>
      <c r="AV138" s="23">
        <v>0</v>
      </c>
      <c r="AW138" s="23">
        <v>0</v>
      </c>
      <c r="AX138" s="23">
        <v>0</v>
      </c>
      <c r="AY138" s="23">
        <v>0</v>
      </c>
      <c r="AZ138" s="23">
        <v>0</v>
      </c>
      <c r="BA138" s="7" t="s">
        <v>108</v>
      </c>
      <c r="BB138" s="7" t="s">
        <v>115</v>
      </c>
      <c r="BC138" s="7" t="s">
        <v>136</v>
      </c>
      <c r="BD138" s="25" t="s">
        <v>287</v>
      </c>
      <c r="BE138" s="45">
        <v>43042</v>
      </c>
      <c r="BF138" s="32"/>
      <c r="BG138" s="23">
        <v>0</v>
      </c>
      <c r="BH138" s="23">
        <v>0</v>
      </c>
      <c r="BI138" s="23">
        <v>0</v>
      </c>
      <c r="BJ138" s="23">
        <v>0</v>
      </c>
      <c r="BK138" s="23">
        <v>0</v>
      </c>
      <c r="BL138" s="23">
        <v>0</v>
      </c>
      <c r="BM138" s="23">
        <v>0</v>
      </c>
      <c r="BN138" s="23">
        <v>0</v>
      </c>
      <c r="BO138" s="23">
        <v>0</v>
      </c>
      <c r="BP138" s="23">
        <v>0</v>
      </c>
      <c r="BQ138" s="23">
        <v>0</v>
      </c>
      <c r="BR138" s="23">
        <v>0</v>
      </c>
      <c r="BS138" s="23">
        <v>0</v>
      </c>
      <c r="BT138" s="23">
        <v>0</v>
      </c>
      <c r="BU138" s="23">
        <v>0</v>
      </c>
      <c r="BV138" s="23">
        <v>0</v>
      </c>
      <c r="BW138" s="23">
        <v>0</v>
      </c>
      <c r="BX138" s="23">
        <v>0</v>
      </c>
      <c r="BY138" s="23">
        <v>0</v>
      </c>
      <c r="BZ138" s="23">
        <v>0</v>
      </c>
      <c r="CA138" s="23">
        <v>0</v>
      </c>
      <c r="CB138" s="23">
        <v>0</v>
      </c>
      <c r="CC138" s="23">
        <v>0</v>
      </c>
      <c r="CD138" s="23">
        <v>0</v>
      </c>
      <c r="CE138" s="23">
        <v>0</v>
      </c>
      <c r="CF138" s="23">
        <v>0</v>
      </c>
      <c r="CG138" s="23">
        <v>0</v>
      </c>
      <c r="CH138" s="23">
        <v>0</v>
      </c>
      <c r="CI138" s="23">
        <v>0</v>
      </c>
      <c r="CJ138" s="23">
        <v>0</v>
      </c>
      <c r="CK138" s="23">
        <v>0</v>
      </c>
      <c r="CL138" s="23">
        <v>0</v>
      </c>
      <c r="CM138" s="23">
        <v>0</v>
      </c>
      <c r="CN138" s="23">
        <v>0</v>
      </c>
      <c r="CO138" s="23">
        <v>0</v>
      </c>
      <c r="CP138" s="23">
        <v>0</v>
      </c>
      <c r="CQ138" s="23">
        <v>0</v>
      </c>
      <c r="CR138" s="86">
        <v>0</v>
      </c>
    </row>
    <row r="139" spans="1:96" ht="51" x14ac:dyDescent="0.2">
      <c r="A139" s="85">
        <v>2</v>
      </c>
      <c r="B139" s="15">
        <f t="shared" si="2"/>
        <v>9</v>
      </c>
      <c r="C139" s="16" t="s">
        <v>205</v>
      </c>
      <c r="D139" s="17" t="s">
        <v>248</v>
      </c>
      <c r="E139" s="25" t="s">
        <v>201</v>
      </c>
      <c r="F139" s="18">
        <v>1</v>
      </c>
      <c r="G139" s="19">
        <v>43027</v>
      </c>
      <c r="H139" s="19">
        <v>51048</v>
      </c>
      <c r="I139" s="28">
        <v>190.56</v>
      </c>
      <c r="J139" s="29" t="s">
        <v>182</v>
      </c>
      <c r="K139" s="29">
        <v>2</v>
      </c>
      <c r="L139" s="20">
        <v>1465609000000</v>
      </c>
      <c r="M139" s="20">
        <v>0</v>
      </c>
      <c r="N139" s="20">
        <v>0</v>
      </c>
      <c r="O139" s="21"/>
      <c r="P139" s="21"/>
      <c r="Q139" s="22" t="s">
        <v>288</v>
      </c>
      <c r="R139" s="23">
        <v>0</v>
      </c>
      <c r="S139" s="23">
        <v>0</v>
      </c>
      <c r="T139" s="23">
        <v>0</v>
      </c>
      <c r="U139" s="7">
        <v>0</v>
      </c>
      <c r="V139" s="7">
        <v>0</v>
      </c>
      <c r="W139" s="7">
        <v>0</v>
      </c>
      <c r="X139" s="7">
        <v>1</v>
      </c>
      <c r="Y139" s="7">
        <v>0</v>
      </c>
      <c r="Z139" s="7">
        <v>0</v>
      </c>
      <c r="AA139" s="7">
        <v>0</v>
      </c>
      <c r="AB139" s="7">
        <v>0</v>
      </c>
      <c r="AC139" s="7">
        <v>0</v>
      </c>
      <c r="AD139" s="7">
        <v>0</v>
      </c>
      <c r="AE139" s="7">
        <v>0</v>
      </c>
      <c r="AF139" s="7">
        <v>0</v>
      </c>
      <c r="AG139" s="7">
        <v>0</v>
      </c>
      <c r="AH139" s="7">
        <v>0</v>
      </c>
      <c r="AI139" s="7">
        <v>0</v>
      </c>
      <c r="AJ139" s="7">
        <v>0</v>
      </c>
      <c r="AK139" s="7">
        <v>1</v>
      </c>
      <c r="AL139" s="7">
        <v>0</v>
      </c>
      <c r="AM139" s="7">
        <v>0</v>
      </c>
      <c r="AN139" s="7">
        <v>0</v>
      </c>
      <c r="AO139" s="7">
        <v>0</v>
      </c>
      <c r="AP139" s="7">
        <v>0</v>
      </c>
      <c r="AQ139" s="7">
        <v>1</v>
      </c>
      <c r="AR139" s="7">
        <v>0</v>
      </c>
      <c r="AS139" s="7">
        <v>0</v>
      </c>
      <c r="AT139" s="7">
        <v>0</v>
      </c>
      <c r="AU139" s="7">
        <v>0</v>
      </c>
      <c r="AV139" s="7">
        <v>0</v>
      </c>
      <c r="AW139" s="7">
        <v>0</v>
      </c>
      <c r="AX139" s="7">
        <v>0</v>
      </c>
      <c r="AY139" s="7">
        <v>0</v>
      </c>
      <c r="AZ139" s="7">
        <v>0</v>
      </c>
      <c r="BA139" s="7" t="s">
        <v>108</v>
      </c>
      <c r="BB139" s="7" t="s">
        <v>115</v>
      </c>
      <c r="BC139" s="7" t="s">
        <v>136</v>
      </c>
      <c r="BD139" s="25" t="s">
        <v>289</v>
      </c>
      <c r="BE139" s="45">
        <v>43027</v>
      </c>
      <c r="BF139" s="32"/>
      <c r="BG139" s="23">
        <v>0</v>
      </c>
      <c r="BH139" s="23">
        <v>0</v>
      </c>
      <c r="BI139" s="23">
        <v>0</v>
      </c>
      <c r="BJ139" s="23">
        <v>0</v>
      </c>
      <c r="BK139" s="23">
        <v>0</v>
      </c>
      <c r="BL139" s="23">
        <v>0</v>
      </c>
      <c r="BM139" s="23">
        <v>0</v>
      </c>
      <c r="BN139" s="23">
        <v>0</v>
      </c>
      <c r="BO139" s="23">
        <v>0</v>
      </c>
      <c r="BP139" s="23">
        <v>0</v>
      </c>
      <c r="BQ139" s="23">
        <v>0</v>
      </c>
      <c r="BR139" s="23">
        <v>0</v>
      </c>
      <c r="BS139" s="23">
        <v>0</v>
      </c>
      <c r="BT139" s="23">
        <v>0</v>
      </c>
      <c r="BU139" s="23">
        <v>0</v>
      </c>
      <c r="BV139" s="23">
        <v>0</v>
      </c>
      <c r="BW139" s="23">
        <v>0</v>
      </c>
      <c r="BX139" s="23">
        <v>0</v>
      </c>
      <c r="BY139" s="23">
        <v>0</v>
      </c>
      <c r="BZ139" s="23">
        <v>0</v>
      </c>
      <c r="CA139" s="23">
        <v>0</v>
      </c>
      <c r="CB139" s="23">
        <v>0</v>
      </c>
      <c r="CC139" s="23">
        <v>0</v>
      </c>
      <c r="CD139" s="23">
        <v>0</v>
      </c>
      <c r="CE139" s="23">
        <v>0</v>
      </c>
      <c r="CF139" s="23">
        <v>0</v>
      </c>
      <c r="CG139" s="23">
        <v>0</v>
      </c>
      <c r="CH139" s="23">
        <v>0</v>
      </c>
      <c r="CI139" s="23">
        <v>0</v>
      </c>
      <c r="CJ139" s="23">
        <v>0</v>
      </c>
      <c r="CK139" s="23">
        <v>0</v>
      </c>
      <c r="CL139" s="23">
        <v>0</v>
      </c>
      <c r="CM139" s="23">
        <v>0</v>
      </c>
      <c r="CN139" s="23">
        <v>0</v>
      </c>
      <c r="CO139" s="23">
        <v>0</v>
      </c>
      <c r="CP139" s="23">
        <v>0</v>
      </c>
      <c r="CQ139" s="23">
        <v>0</v>
      </c>
      <c r="CR139" s="86">
        <v>0</v>
      </c>
    </row>
    <row r="140" spans="1:96" ht="51" x14ac:dyDescent="0.2">
      <c r="A140" s="85">
        <v>2</v>
      </c>
      <c r="B140" s="15">
        <f t="shared" si="2"/>
        <v>10</v>
      </c>
      <c r="C140" s="16" t="s">
        <v>205</v>
      </c>
      <c r="D140" s="17" t="s">
        <v>248</v>
      </c>
      <c r="E140" s="25" t="s">
        <v>109</v>
      </c>
      <c r="F140" s="18">
        <v>9</v>
      </c>
      <c r="G140" s="19">
        <v>43937</v>
      </c>
      <c r="H140" s="19">
        <v>51048</v>
      </c>
      <c r="I140" s="28">
        <v>190.56</v>
      </c>
      <c r="J140" s="29" t="s">
        <v>182</v>
      </c>
      <c r="K140" s="29">
        <v>2</v>
      </c>
      <c r="L140" s="20">
        <v>1465609000000</v>
      </c>
      <c r="M140" s="20">
        <v>-324597300</v>
      </c>
      <c r="N140" s="20">
        <v>0</v>
      </c>
      <c r="O140" s="21"/>
      <c r="P140" s="21"/>
      <c r="Q140" s="22" t="s">
        <v>290</v>
      </c>
      <c r="R140" s="23">
        <v>0</v>
      </c>
      <c r="S140" s="23">
        <v>1</v>
      </c>
      <c r="T140" s="23">
        <v>0</v>
      </c>
      <c r="U140" s="7">
        <v>0</v>
      </c>
      <c r="V140" s="7">
        <v>1</v>
      </c>
      <c r="W140" s="7">
        <v>1</v>
      </c>
      <c r="X140" s="7">
        <v>0</v>
      </c>
      <c r="Y140" s="7">
        <v>0</v>
      </c>
      <c r="Z140" s="7">
        <v>0</v>
      </c>
      <c r="AA140" s="7">
        <v>0</v>
      </c>
      <c r="AB140" s="7">
        <v>0</v>
      </c>
      <c r="AC140" s="7">
        <v>1</v>
      </c>
      <c r="AD140" s="7">
        <v>0</v>
      </c>
      <c r="AE140" s="7">
        <v>0</v>
      </c>
      <c r="AF140" s="7">
        <v>0</v>
      </c>
      <c r="AG140" s="7">
        <v>0</v>
      </c>
      <c r="AH140" s="7">
        <v>1</v>
      </c>
      <c r="AI140" s="7">
        <v>1</v>
      </c>
      <c r="AJ140" s="7">
        <v>0</v>
      </c>
      <c r="AK140" s="7">
        <v>1</v>
      </c>
      <c r="AL140" s="7">
        <v>0</v>
      </c>
      <c r="AM140" s="7">
        <v>0</v>
      </c>
      <c r="AN140" s="7">
        <v>0</v>
      </c>
      <c r="AO140" s="7">
        <v>0</v>
      </c>
      <c r="AP140" s="7">
        <v>0</v>
      </c>
      <c r="AQ140" s="7">
        <v>0</v>
      </c>
      <c r="AR140" s="7">
        <v>0</v>
      </c>
      <c r="AS140" s="7">
        <v>1</v>
      </c>
      <c r="AT140" s="7">
        <v>0</v>
      </c>
      <c r="AU140" s="7">
        <v>0</v>
      </c>
      <c r="AV140" s="7">
        <v>0</v>
      </c>
      <c r="AW140" s="7">
        <v>0</v>
      </c>
      <c r="AX140" s="7">
        <v>0</v>
      </c>
      <c r="AY140" s="7">
        <v>0</v>
      </c>
      <c r="AZ140" s="7">
        <v>0</v>
      </c>
      <c r="BA140" s="7" t="s">
        <v>108</v>
      </c>
      <c r="BB140" s="7" t="s">
        <v>115</v>
      </c>
      <c r="BC140" s="7" t="s">
        <v>140</v>
      </c>
      <c r="BD140" s="25" t="s">
        <v>291</v>
      </c>
      <c r="BE140" s="45">
        <v>43937</v>
      </c>
      <c r="BF140" s="32"/>
      <c r="BG140" s="23">
        <v>0</v>
      </c>
      <c r="BH140" s="23">
        <v>0</v>
      </c>
      <c r="BI140" s="23">
        <v>0</v>
      </c>
      <c r="BJ140" s="23">
        <v>0</v>
      </c>
      <c r="BK140" s="23">
        <v>0</v>
      </c>
      <c r="BL140" s="23">
        <v>0</v>
      </c>
      <c r="BM140" s="23">
        <v>0</v>
      </c>
      <c r="BN140" s="23">
        <v>0</v>
      </c>
      <c r="BO140" s="23">
        <v>0</v>
      </c>
      <c r="BP140" s="23">
        <v>0</v>
      </c>
      <c r="BQ140" s="23">
        <v>0</v>
      </c>
      <c r="BR140" s="23">
        <v>0</v>
      </c>
      <c r="BS140" s="23">
        <v>0</v>
      </c>
      <c r="BT140" s="23">
        <v>0</v>
      </c>
      <c r="BU140" s="23">
        <v>0</v>
      </c>
      <c r="BV140" s="23">
        <v>0</v>
      </c>
      <c r="BW140" s="23">
        <v>0</v>
      </c>
      <c r="BX140" s="23">
        <v>0</v>
      </c>
      <c r="BY140" s="23">
        <v>0</v>
      </c>
      <c r="BZ140" s="23">
        <v>0</v>
      </c>
      <c r="CA140" s="23">
        <v>0</v>
      </c>
      <c r="CB140" s="23">
        <v>0</v>
      </c>
      <c r="CC140" s="23">
        <v>0</v>
      </c>
      <c r="CD140" s="23">
        <v>0</v>
      </c>
      <c r="CE140" s="23">
        <v>0</v>
      </c>
      <c r="CF140" s="23">
        <v>0</v>
      </c>
      <c r="CG140" s="23">
        <v>0</v>
      </c>
      <c r="CH140" s="23">
        <v>0</v>
      </c>
      <c r="CI140" s="23">
        <v>0</v>
      </c>
      <c r="CJ140" s="23">
        <v>0</v>
      </c>
      <c r="CK140" s="23">
        <v>0</v>
      </c>
      <c r="CL140" s="23">
        <v>0</v>
      </c>
      <c r="CM140" s="23">
        <v>0</v>
      </c>
      <c r="CN140" s="23">
        <v>0</v>
      </c>
      <c r="CO140" s="23">
        <v>0</v>
      </c>
      <c r="CP140" s="23">
        <v>0</v>
      </c>
      <c r="CQ140" s="23">
        <v>0</v>
      </c>
      <c r="CR140" s="86">
        <v>0</v>
      </c>
    </row>
    <row r="141" spans="1:96" ht="51" x14ac:dyDescent="0.2">
      <c r="A141" s="85">
        <v>2</v>
      </c>
      <c r="B141" s="15">
        <f t="shared" si="2"/>
        <v>11</v>
      </c>
      <c r="C141" s="16" t="s">
        <v>205</v>
      </c>
      <c r="D141" s="17" t="s">
        <v>248</v>
      </c>
      <c r="E141" s="25" t="s">
        <v>109</v>
      </c>
      <c r="F141" s="18">
        <v>10</v>
      </c>
      <c r="G141" s="19">
        <v>44089</v>
      </c>
      <c r="H141" s="19">
        <v>51048</v>
      </c>
      <c r="I141" s="28">
        <v>190.56</v>
      </c>
      <c r="J141" s="29" t="s">
        <v>182</v>
      </c>
      <c r="K141" s="29">
        <v>2</v>
      </c>
      <c r="L141" s="20">
        <v>1465609000000</v>
      </c>
      <c r="M141" s="20">
        <v>0</v>
      </c>
      <c r="N141" s="20">
        <v>0</v>
      </c>
      <c r="O141" s="21"/>
      <c r="P141" s="21"/>
      <c r="Q141" s="22" t="s">
        <v>192</v>
      </c>
      <c r="R141" s="23">
        <v>1</v>
      </c>
      <c r="S141" s="23">
        <v>1</v>
      </c>
      <c r="T141" s="23">
        <v>0</v>
      </c>
      <c r="U141" s="7">
        <v>0</v>
      </c>
      <c r="V141" s="7">
        <v>0</v>
      </c>
      <c r="W141" s="7">
        <v>0</v>
      </c>
      <c r="X141" s="7">
        <v>1</v>
      </c>
      <c r="Y141" s="7">
        <v>0</v>
      </c>
      <c r="Z141" s="7">
        <v>0</v>
      </c>
      <c r="AA141" s="7">
        <v>0</v>
      </c>
      <c r="AB141" s="7">
        <v>0</v>
      </c>
      <c r="AC141" s="7">
        <v>0</v>
      </c>
      <c r="AD141" s="7">
        <v>1</v>
      </c>
      <c r="AE141" s="7">
        <v>0</v>
      </c>
      <c r="AF141" s="7">
        <v>0</v>
      </c>
      <c r="AG141" s="7">
        <v>0</v>
      </c>
      <c r="AH141" s="7">
        <v>0</v>
      </c>
      <c r="AI141" s="7">
        <v>0</v>
      </c>
      <c r="AJ141" s="7">
        <v>0</v>
      </c>
      <c r="AK141" s="7">
        <v>0</v>
      </c>
      <c r="AL141" s="7">
        <v>1</v>
      </c>
      <c r="AM141" s="7">
        <v>0</v>
      </c>
      <c r="AN141" s="7">
        <v>0</v>
      </c>
      <c r="AO141" s="7">
        <v>0</v>
      </c>
      <c r="AP141" s="7">
        <v>0</v>
      </c>
      <c r="AQ141" s="7">
        <v>0</v>
      </c>
      <c r="AR141" s="7">
        <v>0</v>
      </c>
      <c r="AS141" s="7">
        <v>0</v>
      </c>
      <c r="AT141" s="7">
        <v>0</v>
      </c>
      <c r="AU141" s="7">
        <v>1</v>
      </c>
      <c r="AV141" s="7">
        <v>0</v>
      </c>
      <c r="AW141" s="7">
        <v>0</v>
      </c>
      <c r="AX141" s="7">
        <v>0</v>
      </c>
      <c r="AY141" s="7">
        <v>0</v>
      </c>
      <c r="AZ141" s="7">
        <v>0</v>
      </c>
      <c r="BA141" s="7" t="s">
        <v>108</v>
      </c>
      <c r="BB141" s="7" t="s">
        <v>115</v>
      </c>
      <c r="BC141" s="7" t="s">
        <v>140</v>
      </c>
      <c r="BD141" s="25" t="s">
        <v>292</v>
      </c>
      <c r="BE141" s="45">
        <v>44089</v>
      </c>
      <c r="BF141" s="32"/>
      <c r="BG141" s="23">
        <v>0</v>
      </c>
      <c r="BH141" s="23">
        <v>0</v>
      </c>
      <c r="BI141" s="23">
        <v>0</v>
      </c>
      <c r="BJ141" s="23">
        <v>0</v>
      </c>
      <c r="BK141" s="23">
        <v>0</v>
      </c>
      <c r="BL141" s="23">
        <v>0</v>
      </c>
      <c r="BM141" s="23">
        <v>0</v>
      </c>
      <c r="BN141" s="23">
        <v>0</v>
      </c>
      <c r="BO141" s="23">
        <v>0</v>
      </c>
      <c r="BP141" s="23">
        <v>0</v>
      </c>
      <c r="BQ141" s="23">
        <v>0</v>
      </c>
      <c r="BR141" s="23">
        <v>0</v>
      </c>
      <c r="BS141" s="23">
        <v>0</v>
      </c>
      <c r="BT141" s="23">
        <v>0</v>
      </c>
      <c r="BU141" s="23">
        <v>0</v>
      </c>
      <c r="BV141" s="23">
        <v>0</v>
      </c>
      <c r="BW141" s="23">
        <v>0</v>
      </c>
      <c r="BX141" s="23">
        <v>0</v>
      </c>
      <c r="BY141" s="23">
        <v>0</v>
      </c>
      <c r="BZ141" s="23">
        <v>0</v>
      </c>
      <c r="CA141" s="23">
        <v>0</v>
      </c>
      <c r="CB141" s="23">
        <v>0</v>
      </c>
      <c r="CC141" s="23">
        <v>0</v>
      </c>
      <c r="CD141" s="23">
        <v>0</v>
      </c>
      <c r="CE141" s="23">
        <v>0</v>
      </c>
      <c r="CF141" s="23">
        <v>0</v>
      </c>
      <c r="CG141" s="23">
        <v>0</v>
      </c>
      <c r="CH141" s="23">
        <v>0</v>
      </c>
      <c r="CI141" s="23">
        <v>0</v>
      </c>
      <c r="CJ141" s="23">
        <v>0</v>
      </c>
      <c r="CK141" s="23">
        <v>0</v>
      </c>
      <c r="CL141" s="23">
        <v>0</v>
      </c>
      <c r="CM141" s="23">
        <v>0</v>
      </c>
      <c r="CN141" s="23">
        <v>0</v>
      </c>
      <c r="CO141" s="23">
        <v>0</v>
      </c>
      <c r="CP141" s="23">
        <v>0</v>
      </c>
      <c r="CQ141" s="23">
        <v>0</v>
      </c>
      <c r="CR141" s="86">
        <v>0</v>
      </c>
    </row>
    <row r="142" spans="1:96" ht="63.75" x14ac:dyDescent="0.2">
      <c r="A142" s="85">
        <v>1</v>
      </c>
      <c r="B142" s="15">
        <v>0</v>
      </c>
      <c r="C142" s="16" t="s">
        <v>212</v>
      </c>
      <c r="D142" s="17" t="s">
        <v>248</v>
      </c>
      <c r="E142" s="17" t="s">
        <v>134</v>
      </c>
      <c r="F142" s="18">
        <v>0</v>
      </c>
      <c r="G142" s="19">
        <v>41992</v>
      </c>
      <c r="H142" s="19">
        <v>51093</v>
      </c>
      <c r="I142" s="28">
        <v>152.24</v>
      </c>
      <c r="J142" s="14" t="s">
        <v>182</v>
      </c>
      <c r="K142" s="14">
        <v>3</v>
      </c>
      <c r="L142" s="20">
        <v>1647776111169</v>
      </c>
      <c r="M142" s="20"/>
      <c r="N142" s="20"/>
      <c r="O142" s="31">
        <v>9000</v>
      </c>
      <c r="P142" s="31"/>
      <c r="Q142" s="22" t="s">
        <v>213</v>
      </c>
      <c r="R142" s="7">
        <v>0</v>
      </c>
      <c r="S142" s="7">
        <v>0</v>
      </c>
      <c r="T142" s="7">
        <v>0</v>
      </c>
      <c r="U142" s="7">
        <v>0</v>
      </c>
      <c r="V142" s="7">
        <v>0</v>
      </c>
      <c r="W142" s="7">
        <v>0</v>
      </c>
      <c r="X142" s="7">
        <v>0</v>
      </c>
      <c r="Y142" s="7">
        <v>0</v>
      </c>
      <c r="Z142" s="7">
        <v>0</v>
      </c>
      <c r="AA142" s="7">
        <v>0</v>
      </c>
      <c r="AB142" s="7">
        <v>0</v>
      </c>
      <c r="AC142" s="7">
        <v>0</v>
      </c>
      <c r="AD142" s="7">
        <v>0</v>
      </c>
      <c r="AE142" s="7">
        <v>0</v>
      </c>
      <c r="AF142" s="7">
        <v>0</v>
      </c>
      <c r="AG142" s="7">
        <v>0</v>
      </c>
      <c r="AH142" s="7">
        <v>0</v>
      </c>
      <c r="AI142" s="7">
        <v>0</v>
      </c>
      <c r="AJ142" s="7">
        <v>0</v>
      </c>
      <c r="AK142" s="7">
        <v>0</v>
      </c>
      <c r="AL142" s="7">
        <v>0</v>
      </c>
      <c r="AM142" s="7">
        <v>0</v>
      </c>
      <c r="AN142" s="7">
        <v>0</v>
      </c>
      <c r="AO142" s="7">
        <v>0</v>
      </c>
      <c r="AP142" s="7">
        <v>0</v>
      </c>
      <c r="AQ142" s="7">
        <v>0</v>
      </c>
      <c r="AR142" s="7">
        <v>0</v>
      </c>
      <c r="AS142" s="7">
        <v>0</v>
      </c>
      <c r="AT142" s="7">
        <v>0</v>
      </c>
      <c r="AU142" s="7">
        <v>0</v>
      </c>
      <c r="AV142" s="7">
        <v>0</v>
      </c>
      <c r="AW142" s="7">
        <v>0</v>
      </c>
      <c r="AX142" s="7">
        <v>0</v>
      </c>
      <c r="AY142" s="7">
        <v>0</v>
      </c>
      <c r="AZ142" s="7">
        <v>0</v>
      </c>
      <c r="BA142" s="7" t="s">
        <v>108</v>
      </c>
      <c r="BB142" s="7">
        <v>0</v>
      </c>
      <c r="BC142" s="7" t="s">
        <v>136</v>
      </c>
      <c r="BD142" s="25" t="s">
        <v>134</v>
      </c>
      <c r="BE142" s="45">
        <v>41992</v>
      </c>
      <c r="BF142" s="32">
        <v>51093</v>
      </c>
      <c r="BG142" s="23">
        <v>0</v>
      </c>
      <c r="BH142" s="23">
        <v>0</v>
      </c>
      <c r="BI142" s="23">
        <v>0</v>
      </c>
      <c r="BJ142" s="23">
        <v>0</v>
      </c>
      <c r="BK142" s="23">
        <v>0</v>
      </c>
      <c r="BL142" s="23">
        <v>0</v>
      </c>
      <c r="BM142" s="23">
        <v>0</v>
      </c>
      <c r="BN142" s="23">
        <v>0</v>
      </c>
      <c r="BO142" s="23">
        <v>0</v>
      </c>
      <c r="BP142" s="23">
        <v>0</v>
      </c>
      <c r="BQ142" s="23">
        <v>0</v>
      </c>
      <c r="BR142" s="23">
        <v>0</v>
      </c>
      <c r="BS142" s="23">
        <v>0</v>
      </c>
      <c r="BT142" s="23">
        <v>0</v>
      </c>
      <c r="BU142" s="23">
        <v>0</v>
      </c>
      <c r="BV142" s="23">
        <v>0</v>
      </c>
      <c r="BW142" s="23">
        <v>0</v>
      </c>
      <c r="BX142" s="23">
        <v>0</v>
      </c>
      <c r="BY142" s="23">
        <v>0</v>
      </c>
      <c r="BZ142" s="23">
        <v>0</v>
      </c>
      <c r="CA142" s="23">
        <v>0</v>
      </c>
      <c r="CB142" s="23">
        <v>0</v>
      </c>
      <c r="CC142" s="23">
        <v>0</v>
      </c>
      <c r="CD142" s="23">
        <v>0</v>
      </c>
      <c r="CE142" s="23">
        <v>0</v>
      </c>
      <c r="CF142" s="23">
        <v>0</v>
      </c>
      <c r="CG142" s="23">
        <v>0</v>
      </c>
      <c r="CH142" s="23">
        <v>0</v>
      </c>
      <c r="CI142" s="23">
        <v>0</v>
      </c>
      <c r="CJ142" s="23">
        <v>0</v>
      </c>
      <c r="CK142" s="23">
        <v>0</v>
      </c>
      <c r="CL142" s="23">
        <v>0</v>
      </c>
      <c r="CM142" s="23">
        <v>0</v>
      </c>
      <c r="CN142" s="23">
        <v>0</v>
      </c>
      <c r="CO142" s="23">
        <v>0</v>
      </c>
      <c r="CP142" s="23">
        <v>0</v>
      </c>
      <c r="CQ142" s="23">
        <v>0</v>
      </c>
      <c r="CR142" s="86">
        <v>0</v>
      </c>
    </row>
    <row r="143" spans="1:96" ht="63.75" x14ac:dyDescent="0.2">
      <c r="A143" s="85">
        <v>1</v>
      </c>
      <c r="B143" s="15">
        <f t="shared" si="2"/>
        <v>1</v>
      </c>
      <c r="C143" s="16" t="s">
        <v>212</v>
      </c>
      <c r="D143" s="17" t="s">
        <v>248</v>
      </c>
      <c r="E143" s="25" t="s">
        <v>109</v>
      </c>
      <c r="F143" s="18">
        <v>1</v>
      </c>
      <c r="G143" s="19">
        <v>41992</v>
      </c>
      <c r="H143" s="19">
        <v>51093</v>
      </c>
      <c r="I143" s="28">
        <v>152.24</v>
      </c>
      <c r="J143" s="14" t="s">
        <v>182</v>
      </c>
      <c r="K143" s="14">
        <v>3</v>
      </c>
      <c r="L143" s="20">
        <v>1647776111169</v>
      </c>
      <c r="M143" s="20">
        <v>0</v>
      </c>
      <c r="N143" s="20">
        <v>0</v>
      </c>
      <c r="O143" s="21"/>
      <c r="P143" s="21"/>
      <c r="Q143" s="22" t="s">
        <v>194</v>
      </c>
      <c r="R143" s="7">
        <v>1</v>
      </c>
      <c r="S143" s="7">
        <v>0</v>
      </c>
      <c r="T143" s="7">
        <v>0</v>
      </c>
      <c r="U143" s="7">
        <v>0</v>
      </c>
      <c r="V143" s="7">
        <v>0</v>
      </c>
      <c r="W143" s="7">
        <v>0</v>
      </c>
      <c r="X143" s="7">
        <v>0</v>
      </c>
      <c r="Y143" s="7">
        <v>0</v>
      </c>
      <c r="Z143" s="7">
        <v>0</v>
      </c>
      <c r="AA143" s="7">
        <v>0</v>
      </c>
      <c r="AB143" s="7">
        <v>0</v>
      </c>
      <c r="AC143" s="7">
        <v>0</v>
      </c>
      <c r="AD143" s="7">
        <v>1</v>
      </c>
      <c r="AE143" s="7">
        <v>0</v>
      </c>
      <c r="AF143" s="7">
        <v>0</v>
      </c>
      <c r="AG143" s="7">
        <v>0</v>
      </c>
      <c r="AH143" s="7">
        <v>0</v>
      </c>
      <c r="AI143" s="7">
        <v>0</v>
      </c>
      <c r="AJ143" s="7">
        <v>0</v>
      </c>
      <c r="AK143" s="7">
        <v>1</v>
      </c>
      <c r="AL143" s="7">
        <v>0</v>
      </c>
      <c r="AM143" s="7">
        <v>1</v>
      </c>
      <c r="AN143" s="7">
        <v>0</v>
      </c>
      <c r="AO143" s="7">
        <v>0</v>
      </c>
      <c r="AP143" s="7">
        <v>0</v>
      </c>
      <c r="AQ143" s="7">
        <v>0</v>
      </c>
      <c r="AR143" s="7">
        <v>0</v>
      </c>
      <c r="AS143" s="7">
        <v>0</v>
      </c>
      <c r="AT143" s="7">
        <v>0</v>
      </c>
      <c r="AU143" s="7">
        <v>0</v>
      </c>
      <c r="AV143" s="7">
        <v>0</v>
      </c>
      <c r="AW143" s="7">
        <v>0</v>
      </c>
      <c r="AX143" s="7">
        <v>0</v>
      </c>
      <c r="AY143" s="7">
        <v>0</v>
      </c>
      <c r="AZ143" s="7">
        <v>0</v>
      </c>
      <c r="BA143" s="7" t="s">
        <v>108</v>
      </c>
      <c r="BB143" s="7" t="s">
        <v>135</v>
      </c>
      <c r="BC143" s="7" t="s">
        <v>136</v>
      </c>
      <c r="BD143" s="25" t="s">
        <v>279</v>
      </c>
      <c r="BE143" s="45">
        <v>41992</v>
      </c>
      <c r="BF143" s="32"/>
      <c r="BG143" s="23">
        <v>0</v>
      </c>
      <c r="BH143" s="23">
        <v>0</v>
      </c>
      <c r="BI143" s="23">
        <v>0</v>
      </c>
      <c r="BJ143" s="23">
        <v>0</v>
      </c>
      <c r="BK143" s="23">
        <v>0</v>
      </c>
      <c r="BL143" s="23">
        <v>0</v>
      </c>
      <c r="BM143" s="23">
        <v>0</v>
      </c>
      <c r="BN143" s="23">
        <v>0</v>
      </c>
      <c r="BO143" s="23">
        <v>0</v>
      </c>
      <c r="BP143" s="23">
        <v>0</v>
      </c>
      <c r="BQ143" s="23">
        <v>0</v>
      </c>
      <c r="BR143" s="23">
        <v>0</v>
      </c>
      <c r="BS143" s="23">
        <v>0</v>
      </c>
      <c r="BT143" s="23">
        <v>0</v>
      </c>
      <c r="BU143" s="23">
        <v>0</v>
      </c>
      <c r="BV143" s="23">
        <v>0</v>
      </c>
      <c r="BW143" s="23">
        <v>0</v>
      </c>
      <c r="BX143" s="23">
        <v>0</v>
      </c>
      <c r="BY143" s="23">
        <v>0</v>
      </c>
      <c r="BZ143" s="23">
        <v>0</v>
      </c>
      <c r="CA143" s="23">
        <v>0</v>
      </c>
      <c r="CB143" s="23">
        <v>0</v>
      </c>
      <c r="CC143" s="23">
        <v>0</v>
      </c>
      <c r="CD143" s="23">
        <v>0</v>
      </c>
      <c r="CE143" s="23">
        <v>0</v>
      </c>
      <c r="CF143" s="23">
        <v>0</v>
      </c>
      <c r="CG143" s="23">
        <v>0</v>
      </c>
      <c r="CH143" s="23">
        <v>0</v>
      </c>
      <c r="CI143" s="23">
        <v>0</v>
      </c>
      <c r="CJ143" s="23">
        <v>0</v>
      </c>
      <c r="CK143" s="23">
        <v>0</v>
      </c>
      <c r="CL143" s="23">
        <v>0</v>
      </c>
      <c r="CM143" s="23">
        <v>0</v>
      </c>
      <c r="CN143" s="23">
        <v>0</v>
      </c>
      <c r="CO143" s="23">
        <v>0</v>
      </c>
      <c r="CP143" s="23">
        <v>0</v>
      </c>
      <c r="CQ143" s="23">
        <v>0</v>
      </c>
      <c r="CR143" s="86">
        <v>0</v>
      </c>
    </row>
    <row r="144" spans="1:96" ht="63.75" x14ac:dyDescent="0.2">
      <c r="A144" s="85">
        <v>1</v>
      </c>
      <c r="B144" s="15">
        <f t="shared" si="2"/>
        <v>2</v>
      </c>
      <c r="C144" s="16" t="s">
        <v>212</v>
      </c>
      <c r="D144" s="17" t="s">
        <v>248</v>
      </c>
      <c r="E144" s="25" t="s">
        <v>109</v>
      </c>
      <c r="F144" s="18">
        <v>2</v>
      </c>
      <c r="G144" s="19">
        <v>42151</v>
      </c>
      <c r="H144" s="19">
        <v>51093</v>
      </c>
      <c r="I144" s="28">
        <v>152.24</v>
      </c>
      <c r="J144" s="14" t="s">
        <v>182</v>
      </c>
      <c r="K144" s="14">
        <v>3</v>
      </c>
      <c r="L144" s="20">
        <v>1647776111169</v>
      </c>
      <c r="M144" s="20">
        <v>0</v>
      </c>
      <c r="N144" s="20">
        <v>0</v>
      </c>
      <c r="O144" s="21"/>
      <c r="P144" s="21"/>
      <c r="Q144" s="22" t="s">
        <v>214</v>
      </c>
      <c r="R144" s="7">
        <v>1</v>
      </c>
      <c r="S144" s="7">
        <v>1</v>
      </c>
      <c r="T144" s="7">
        <v>0</v>
      </c>
      <c r="U144" s="7">
        <v>0</v>
      </c>
      <c r="V144" s="7">
        <v>0</v>
      </c>
      <c r="W144" s="7">
        <v>0</v>
      </c>
      <c r="X144" s="7">
        <v>1</v>
      </c>
      <c r="Y144" s="7">
        <v>0</v>
      </c>
      <c r="Z144" s="7">
        <v>0</v>
      </c>
      <c r="AA144" s="7">
        <v>0</v>
      </c>
      <c r="AB144" s="7">
        <v>0</v>
      </c>
      <c r="AC144" s="7">
        <v>1</v>
      </c>
      <c r="AD144" s="7">
        <v>0</v>
      </c>
      <c r="AE144" s="7">
        <v>0</v>
      </c>
      <c r="AF144" s="7">
        <v>0</v>
      </c>
      <c r="AG144" s="7">
        <v>0</v>
      </c>
      <c r="AH144" s="7">
        <v>0</v>
      </c>
      <c r="AI144" s="7">
        <v>0</v>
      </c>
      <c r="AJ144" s="7">
        <v>0</v>
      </c>
      <c r="AK144" s="7">
        <v>1</v>
      </c>
      <c r="AL144" s="7">
        <v>0</v>
      </c>
      <c r="AM144" s="7">
        <v>0</v>
      </c>
      <c r="AN144" s="7">
        <v>1</v>
      </c>
      <c r="AO144" s="7">
        <v>0</v>
      </c>
      <c r="AP144" s="7">
        <v>0</v>
      </c>
      <c r="AQ144" s="7">
        <v>0</v>
      </c>
      <c r="AR144" s="7">
        <v>0</v>
      </c>
      <c r="AS144" s="7">
        <v>0</v>
      </c>
      <c r="AT144" s="7">
        <v>0</v>
      </c>
      <c r="AU144" s="7">
        <v>0</v>
      </c>
      <c r="AV144" s="7">
        <v>0</v>
      </c>
      <c r="AW144" s="7">
        <v>0</v>
      </c>
      <c r="AX144" s="7">
        <v>0</v>
      </c>
      <c r="AY144" s="7">
        <v>0</v>
      </c>
      <c r="AZ144" s="7">
        <v>0</v>
      </c>
      <c r="BA144" s="7" t="s">
        <v>108</v>
      </c>
      <c r="BB144" s="7" t="s">
        <v>135</v>
      </c>
      <c r="BC144" s="7" t="s">
        <v>136</v>
      </c>
      <c r="BD144" s="25" t="s">
        <v>280</v>
      </c>
      <c r="BE144" s="45">
        <v>42149</v>
      </c>
      <c r="BF144" s="32"/>
      <c r="BG144" s="23">
        <v>0</v>
      </c>
      <c r="BH144" s="23">
        <v>0</v>
      </c>
      <c r="BI144" s="23">
        <v>0</v>
      </c>
      <c r="BJ144" s="23">
        <v>0</v>
      </c>
      <c r="BK144" s="23">
        <v>0</v>
      </c>
      <c r="BL144" s="23">
        <v>0</v>
      </c>
      <c r="BM144" s="23">
        <v>0</v>
      </c>
      <c r="BN144" s="23">
        <v>0</v>
      </c>
      <c r="BO144" s="23">
        <v>0</v>
      </c>
      <c r="BP144" s="23">
        <v>0</v>
      </c>
      <c r="BQ144" s="23">
        <v>0</v>
      </c>
      <c r="BR144" s="23">
        <v>0</v>
      </c>
      <c r="BS144" s="23">
        <v>0</v>
      </c>
      <c r="BT144" s="23">
        <v>0</v>
      </c>
      <c r="BU144" s="23">
        <v>0</v>
      </c>
      <c r="BV144" s="23">
        <v>0</v>
      </c>
      <c r="BW144" s="23">
        <v>0</v>
      </c>
      <c r="BX144" s="23">
        <v>0</v>
      </c>
      <c r="BY144" s="23">
        <v>0</v>
      </c>
      <c r="BZ144" s="23">
        <v>0</v>
      </c>
      <c r="CA144" s="23">
        <v>0</v>
      </c>
      <c r="CB144" s="23">
        <v>0</v>
      </c>
      <c r="CC144" s="23">
        <v>0</v>
      </c>
      <c r="CD144" s="23">
        <v>0</v>
      </c>
      <c r="CE144" s="23">
        <v>0</v>
      </c>
      <c r="CF144" s="23">
        <v>0</v>
      </c>
      <c r="CG144" s="23">
        <v>0</v>
      </c>
      <c r="CH144" s="23">
        <v>0</v>
      </c>
      <c r="CI144" s="23">
        <v>0</v>
      </c>
      <c r="CJ144" s="23">
        <v>0</v>
      </c>
      <c r="CK144" s="23">
        <v>0</v>
      </c>
      <c r="CL144" s="23">
        <v>0</v>
      </c>
      <c r="CM144" s="23">
        <v>0</v>
      </c>
      <c r="CN144" s="23">
        <v>0</v>
      </c>
      <c r="CO144" s="23">
        <v>0</v>
      </c>
      <c r="CP144" s="23">
        <v>0</v>
      </c>
      <c r="CQ144" s="23">
        <v>0</v>
      </c>
      <c r="CR144" s="86">
        <v>0</v>
      </c>
    </row>
    <row r="145" spans="1:96" ht="63.75" x14ac:dyDescent="0.2">
      <c r="A145" s="85">
        <v>1</v>
      </c>
      <c r="B145" s="15">
        <f t="shared" si="2"/>
        <v>3</v>
      </c>
      <c r="C145" s="16" t="s">
        <v>212</v>
      </c>
      <c r="D145" s="17" t="s">
        <v>248</v>
      </c>
      <c r="E145" s="25" t="s">
        <v>109</v>
      </c>
      <c r="F145" s="18">
        <v>3</v>
      </c>
      <c r="G145" s="19">
        <v>42340</v>
      </c>
      <c r="H145" s="19">
        <v>51093</v>
      </c>
      <c r="I145" s="28">
        <v>152.24</v>
      </c>
      <c r="J145" s="14" t="s">
        <v>182</v>
      </c>
      <c r="K145" s="14">
        <v>3</v>
      </c>
      <c r="L145" s="20">
        <v>1647776111169</v>
      </c>
      <c r="M145" s="20">
        <v>0</v>
      </c>
      <c r="N145" s="20">
        <v>0</v>
      </c>
      <c r="O145" s="21"/>
      <c r="P145" s="21"/>
      <c r="Q145" s="22" t="s">
        <v>215</v>
      </c>
      <c r="R145" s="7">
        <v>0</v>
      </c>
      <c r="S145" s="7">
        <v>1</v>
      </c>
      <c r="T145" s="7">
        <v>0</v>
      </c>
      <c r="U145" s="7">
        <v>0</v>
      </c>
      <c r="V145" s="7">
        <v>0</v>
      </c>
      <c r="W145" s="7">
        <v>0</v>
      </c>
      <c r="X145" s="7">
        <v>0</v>
      </c>
      <c r="Y145" s="7">
        <v>0</v>
      </c>
      <c r="Z145" s="7">
        <v>0</v>
      </c>
      <c r="AA145" s="7">
        <v>0</v>
      </c>
      <c r="AB145" s="7">
        <v>0</v>
      </c>
      <c r="AC145" s="7">
        <v>1</v>
      </c>
      <c r="AD145" s="7">
        <v>0</v>
      </c>
      <c r="AE145" s="7">
        <v>0</v>
      </c>
      <c r="AF145" s="7">
        <v>0</v>
      </c>
      <c r="AG145" s="7">
        <v>0</v>
      </c>
      <c r="AH145" s="7">
        <v>0</v>
      </c>
      <c r="AI145" s="7">
        <v>0</v>
      </c>
      <c r="AJ145" s="7">
        <v>0</v>
      </c>
      <c r="AK145" s="7">
        <v>1</v>
      </c>
      <c r="AL145" s="7">
        <v>0</v>
      </c>
      <c r="AM145" s="7">
        <v>0</v>
      </c>
      <c r="AN145" s="7">
        <v>0</v>
      </c>
      <c r="AO145" s="7">
        <v>0</v>
      </c>
      <c r="AP145" s="7">
        <v>0</v>
      </c>
      <c r="AQ145" s="7">
        <v>0</v>
      </c>
      <c r="AR145" s="7">
        <v>0</v>
      </c>
      <c r="AS145" s="7">
        <v>0</v>
      </c>
      <c r="AT145" s="7">
        <v>0</v>
      </c>
      <c r="AU145" s="7">
        <v>0</v>
      </c>
      <c r="AV145" s="7">
        <v>0</v>
      </c>
      <c r="AW145" s="7">
        <v>0</v>
      </c>
      <c r="AX145" s="7">
        <v>0</v>
      </c>
      <c r="AY145" s="7">
        <v>0</v>
      </c>
      <c r="AZ145" s="7">
        <v>0</v>
      </c>
      <c r="BA145" s="7" t="s">
        <v>108</v>
      </c>
      <c r="BB145" s="7" t="s">
        <v>135</v>
      </c>
      <c r="BC145" s="7" t="s">
        <v>136</v>
      </c>
      <c r="BD145" s="25" t="s">
        <v>281</v>
      </c>
      <c r="BE145" s="45">
        <v>42340</v>
      </c>
      <c r="BF145" s="32"/>
      <c r="BG145" s="23">
        <v>0</v>
      </c>
      <c r="BH145" s="23">
        <v>0</v>
      </c>
      <c r="BI145" s="23">
        <v>0</v>
      </c>
      <c r="BJ145" s="23">
        <v>0</v>
      </c>
      <c r="BK145" s="23">
        <v>0</v>
      </c>
      <c r="BL145" s="23">
        <v>0</v>
      </c>
      <c r="BM145" s="23">
        <v>0</v>
      </c>
      <c r="BN145" s="23">
        <v>0</v>
      </c>
      <c r="BO145" s="23">
        <v>0</v>
      </c>
      <c r="BP145" s="23">
        <v>0</v>
      </c>
      <c r="BQ145" s="23">
        <v>0</v>
      </c>
      <c r="BR145" s="23">
        <v>0</v>
      </c>
      <c r="BS145" s="23">
        <v>0</v>
      </c>
      <c r="BT145" s="23">
        <v>0</v>
      </c>
      <c r="BU145" s="23">
        <v>0</v>
      </c>
      <c r="BV145" s="23">
        <v>0</v>
      </c>
      <c r="BW145" s="23">
        <v>0</v>
      </c>
      <c r="BX145" s="23">
        <v>0</v>
      </c>
      <c r="BY145" s="23">
        <v>0</v>
      </c>
      <c r="BZ145" s="23">
        <v>0</v>
      </c>
      <c r="CA145" s="23">
        <v>0</v>
      </c>
      <c r="CB145" s="23">
        <v>0</v>
      </c>
      <c r="CC145" s="23">
        <v>0</v>
      </c>
      <c r="CD145" s="23">
        <v>0</v>
      </c>
      <c r="CE145" s="23">
        <v>0</v>
      </c>
      <c r="CF145" s="23">
        <v>0</v>
      </c>
      <c r="CG145" s="23">
        <v>0</v>
      </c>
      <c r="CH145" s="23">
        <v>0</v>
      </c>
      <c r="CI145" s="23">
        <v>0</v>
      </c>
      <c r="CJ145" s="23">
        <v>0</v>
      </c>
      <c r="CK145" s="23">
        <v>0</v>
      </c>
      <c r="CL145" s="23">
        <v>0</v>
      </c>
      <c r="CM145" s="23">
        <v>0</v>
      </c>
      <c r="CN145" s="23">
        <v>0</v>
      </c>
      <c r="CO145" s="23">
        <v>0</v>
      </c>
      <c r="CP145" s="23">
        <v>0</v>
      </c>
      <c r="CQ145" s="23">
        <v>0</v>
      </c>
      <c r="CR145" s="86">
        <v>0</v>
      </c>
    </row>
    <row r="146" spans="1:96" ht="63.75" x14ac:dyDescent="0.2">
      <c r="A146" s="85">
        <v>1</v>
      </c>
      <c r="B146" s="15">
        <f t="shared" ref="B146:B150" si="3">+B145+1</f>
        <v>4</v>
      </c>
      <c r="C146" s="16" t="s">
        <v>212</v>
      </c>
      <c r="D146" s="17" t="s">
        <v>248</v>
      </c>
      <c r="E146" s="25" t="s">
        <v>109</v>
      </c>
      <c r="F146" s="18">
        <v>4</v>
      </c>
      <c r="G146" s="19">
        <v>42478</v>
      </c>
      <c r="H146" s="19">
        <v>51093</v>
      </c>
      <c r="I146" s="28">
        <v>152.24</v>
      </c>
      <c r="J146" s="14" t="s">
        <v>182</v>
      </c>
      <c r="K146" s="14">
        <v>3</v>
      </c>
      <c r="L146" s="20">
        <v>1647776111169</v>
      </c>
      <c r="M146" s="20">
        <v>0</v>
      </c>
      <c r="N146" s="20">
        <v>0</v>
      </c>
      <c r="O146" s="21"/>
      <c r="P146" s="21">
        <v>630</v>
      </c>
      <c r="Q146" s="22" t="s">
        <v>216</v>
      </c>
      <c r="R146" s="7">
        <v>1</v>
      </c>
      <c r="S146" s="7">
        <v>0</v>
      </c>
      <c r="T146" s="7">
        <v>0</v>
      </c>
      <c r="U146" s="7">
        <v>0</v>
      </c>
      <c r="V146" s="7">
        <v>0</v>
      </c>
      <c r="W146" s="7">
        <v>0</v>
      </c>
      <c r="X146" s="7">
        <v>1</v>
      </c>
      <c r="Y146" s="7">
        <v>0</v>
      </c>
      <c r="Z146" s="7">
        <v>0</v>
      </c>
      <c r="AA146" s="7">
        <v>1</v>
      </c>
      <c r="AB146" s="7">
        <v>0</v>
      </c>
      <c r="AC146" s="7">
        <v>0</v>
      </c>
      <c r="AD146" s="7">
        <v>0</v>
      </c>
      <c r="AE146" s="7">
        <v>0</v>
      </c>
      <c r="AF146" s="7">
        <v>0</v>
      </c>
      <c r="AG146" s="7">
        <v>0</v>
      </c>
      <c r="AH146" s="7">
        <v>0</v>
      </c>
      <c r="AI146" s="7">
        <v>0</v>
      </c>
      <c r="AJ146" s="7">
        <v>0</v>
      </c>
      <c r="AK146" s="7">
        <v>1</v>
      </c>
      <c r="AL146" s="7">
        <v>0</v>
      </c>
      <c r="AM146" s="7">
        <v>0</v>
      </c>
      <c r="AN146" s="7">
        <v>0</v>
      </c>
      <c r="AO146" s="7">
        <v>0</v>
      </c>
      <c r="AP146" s="7">
        <v>1</v>
      </c>
      <c r="AQ146" s="7">
        <v>0</v>
      </c>
      <c r="AR146" s="7">
        <v>0</v>
      </c>
      <c r="AS146" s="7">
        <v>0</v>
      </c>
      <c r="AT146" s="7">
        <v>0</v>
      </c>
      <c r="AU146" s="7">
        <v>0</v>
      </c>
      <c r="AV146" s="7">
        <v>0</v>
      </c>
      <c r="AW146" s="7">
        <v>0</v>
      </c>
      <c r="AX146" s="7">
        <v>0</v>
      </c>
      <c r="AY146" s="7">
        <v>0</v>
      </c>
      <c r="AZ146" s="7">
        <v>0</v>
      </c>
      <c r="BA146" s="7" t="s">
        <v>108</v>
      </c>
      <c r="BB146" s="7" t="s">
        <v>115</v>
      </c>
      <c r="BC146" s="7" t="s">
        <v>136</v>
      </c>
      <c r="BD146" s="25" t="s">
        <v>282</v>
      </c>
      <c r="BE146" s="45">
        <v>42478</v>
      </c>
      <c r="BF146" s="32"/>
      <c r="BG146" s="23">
        <v>0</v>
      </c>
      <c r="BH146" s="23">
        <v>0</v>
      </c>
      <c r="BI146" s="23">
        <v>0</v>
      </c>
      <c r="BJ146" s="23">
        <v>0</v>
      </c>
      <c r="BK146" s="23">
        <v>0</v>
      </c>
      <c r="BL146" s="23">
        <v>0</v>
      </c>
      <c r="BM146" s="23">
        <v>0</v>
      </c>
      <c r="BN146" s="23">
        <v>0</v>
      </c>
      <c r="BO146" s="23">
        <v>0</v>
      </c>
      <c r="BP146" s="23">
        <v>0</v>
      </c>
      <c r="BQ146" s="23">
        <v>0</v>
      </c>
      <c r="BR146" s="23">
        <v>0</v>
      </c>
      <c r="BS146" s="23">
        <v>0</v>
      </c>
      <c r="BT146" s="23">
        <v>0</v>
      </c>
      <c r="BU146" s="23">
        <v>0</v>
      </c>
      <c r="BV146" s="23">
        <v>0</v>
      </c>
      <c r="BW146" s="23">
        <v>0</v>
      </c>
      <c r="BX146" s="23">
        <v>0</v>
      </c>
      <c r="BY146" s="23">
        <v>0</v>
      </c>
      <c r="BZ146" s="23">
        <v>0</v>
      </c>
      <c r="CA146" s="23">
        <v>0</v>
      </c>
      <c r="CB146" s="23">
        <v>0</v>
      </c>
      <c r="CC146" s="23">
        <v>0</v>
      </c>
      <c r="CD146" s="23">
        <v>0</v>
      </c>
      <c r="CE146" s="23">
        <v>0</v>
      </c>
      <c r="CF146" s="23">
        <v>0</v>
      </c>
      <c r="CG146" s="23">
        <v>0</v>
      </c>
      <c r="CH146" s="23">
        <v>0</v>
      </c>
      <c r="CI146" s="23">
        <v>0</v>
      </c>
      <c r="CJ146" s="23">
        <v>0</v>
      </c>
      <c r="CK146" s="23">
        <v>0</v>
      </c>
      <c r="CL146" s="23">
        <v>0</v>
      </c>
      <c r="CM146" s="23">
        <v>0</v>
      </c>
      <c r="CN146" s="23">
        <v>0</v>
      </c>
      <c r="CO146" s="23">
        <v>0</v>
      </c>
      <c r="CP146" s="23">
        <v>0</v>
      </c>
      <c r="CQ146" s="23">
        <v>0</v>
      </c>
      <c r="CR146" s="86">
        <v>0</v>
      </c>
    </row>
    <row r="147" spans="1:96" ht="63.75" x14ac:dyDescent="0.2">
      <c r="A147" s="85">
        <v>1</v>
      </c>
      <c r="B147" s="15">
        <f t="shared" si="3"/>
        <v>5</v>
      </c>
      <c r="C147" s="16" t="s">
        <v>212</v>
      </c>
      <c r="D147" s="17" t="s">
        <v>248</v>
      </c>
      <c r="E147" s="25" t="s">
        <v>109</v>
      </c>
      <c r="F147" s="18">
        <v>5</v>
      </c>
      <c r="G147" s="19">
        <v>42601</v>
      </c>
      <c r="H147" s="19">
        <v>51093</v>
      </c>
      <c r="I147" s="28">
        <v>152.24</v>
      </c>
      <c r="J147" s="14" t="s">
        <v>182</v>
      </c>
      <c r="K147" s="14">
        <v>3</v>
      </c>
      <c r="L147" s="20">
        <v>1647776111169</v>
      </c>
      <c r="M147" s="20">
        <v>0</v>
      </c>
      <c r="N147" s="20">
        <v>0</v>
      </c>
      <c r="O147" s="21"/>
      <c r="P147" s="21"/>
      <c r="Q147" s="22" t="s">
        <v>293</v>
      </c>
      <c r="R147" s="7">
        <v>0</v>
      </c>
      <c r="S147" s="7">
        <v>0</v>
      </c>
      <c r="T147" s="7">
        <v>1</v>
      </c>
      <c r="U147" s="7">
        <v>0</v>
      </c>
      <c r="V147" s="7">
        <v>0</v>
      </c>
      <c r="W147" s="7">
        <v>0</v>
      </c>
      <c r="X147" s="7">
        <v>0</v>
      </c>
      <c r="Y147" s="7">
        <v>0</v>
      </c>
      <c r="Z147" s="7">
        <v>0</v>
      </c>
      <c r="AA147" s="7">
        <v>0</v>
      </c>
      <c r="AB147" s="7">
        <v>0</v>
      </c>
      <c r="AC147" s="7">
        <v>0</v>
      </c>
      <c r="AD147" s="7">
        <v>0</v>
      </c>
      <c r="AE147" s="7">
        <v>1</v>
      </c>
      <c r="AF147" s="7">
        <v>0</v>
      </c>
      <c r="AG147" s="7">
        <v>0</v>
      </c>
      <c r="AH147" s="7">
        <v>0</v>
      </c>
      <c r="AI147" s="7">
        <v>0</v>
      </c>
      <c r="AJ147" s="7">
        <v>0</v>
      </c>
      <c r="AK147" s="7">
        <v>1</v>
      </c>
      <c r="AL147" s="7">
        <v>0</v>
      </c>
      <c r="AM147" s="7">
        <v>0</v>
      </c>
      <c r="AN147" s="7">
        <v>0</v>
      </c>
      <c r="AO147" s="7">
        <v>1</v>
      </c>
      <c r="AP147" s="7">
        <v>0</v>
      </c>
      <c r="AQ147" s="7">
        <v>0</v>
      </c>
      <c r="AR147" s="7">
        <v>0</v>
      </c>
      <c r="AS147" s="7">
        <v>0</v>
      </c>
      <c r="AT147" s="7">
        <v>0</v>
      </c>
      <c r="AU147" s="7">
        <v>0</v>
      </c>
      <c r="AV147" s="7">
        <v>0</v>
      </c>
      <c r="AW147" s="7">
        <v>0</v>
      </c>
      <c r="AX147" s="7">
        <v>0</v>
      </c>
      <c r="AY147" s="7">
        <v>0</v>
      </c>
      <c r="AZ147" s="7">
        <v>0</v>
      </c>
      <c r="BA147" s="7" t="s">
        <v>108</v>
      </c>
      <c r="BB147" s="7" t="s">
        <v>115</v>
      </c>
      <c r="BC147" s="7" t="s">
        <v>136</v>
      </c>
      <c r="BD147" s="25" t="s">
        <v>283</v>
      </c>
      <c r="BE147" s="45">
        <v>42601</v>
      </c>
      <c r="BF147" s="32"/>
      <c r="BG147" s="23">
        <v>0</v>
      </c>
      <c r="BH147" s="23">
        <v>0</v>
      </c>
      <c r="BI147" s="23">
        <v>0</v>
      </c>
      <c r="BJ147" s="23">
        <v>0</v>
      </c>
      <c r="BK147" s="23">
        <v>0</v>
      </c>
      <c r="BL147" s="23">
        <v>0</v>
      </c>
      <c r="BM147" s="23">
        <v>0</v>
      </c>
      <c r="BN147" s="23">
        <v>0</v>
      </c>
      <c r="BO147" s="23">
        <v>0</v>
      </c>
      <c r="BP147" s="23">
        <v>0</v>
      </c>
      <c r="BQ147" s="23">
        <v>0</v>
      </c>
      <c r="BR147" s="23">
        <v>0</v>
      </c>
      <c r="BS147" s="23">
        <v>0</v>
      </c>
      <c r="BT147" s="23">
        <v>0</v>
      </c>
      <c r="BU147" s="23">
        <v>0</v>
      </c>
      <c r="BV147" s="23">
        <v>0</v>
      </c>
      <c r="BW147" s="23">
        <v>0</v>
      </c>
      <c r="BX147" s="23">
        <v>0</v>
      </c>
      <c r="BY147" s="23">
        <v>0</v>
      </c>
      <c r="BZ147" s="23">
        <v>0</v>
      </c>
      <c r="CA147" s="23">
        <v>0</v>
      </c>
      <c r="CB147" s="23">
        <v>0</v>
      </c>
      <c r="CC147" s="23">
        <v>0</v>
      </c>
      <c r="CD147" s="23">
        <v>0</v>
      </c>
      <c r="CE147" s="23">
        <v>0</v>
      </c>
      <c r="CF147" s="23">
        <v>0</v>
      </c>
      <c r="CG147" s="23">
        <v>0</v>
      </c>
      <c r="CH147" s="23">
        <v>0</v>
      </c>
      <c r="CI147" s="23">
        <v>0</v>
      </c>
      <c r="CJ147" s="23">
        <v>0</v>
      </c>
      <c r="CK147" s="23">
        <v>0</v>
      </c>
      <c r="CL147" s="23">
        <v>0</v>
      </c>
      <c r="CM147" s="23">
        <v>0</v>
      </c>
      <c r="CN147" s="23">
        <v>0</v>
      </c>
      <c r="CO147" s="23">
        <v>0</v>
      </c>
      <c r="CP147" s="23">
        <v>0</v>
      </c>
      <c r="CQ147" s="23">
        <v>0</v>
      </c>
      <c r="CR147" s="86">
        <v>0</v>
      </c>
    </row>
    <row r="148" spans="1:96" ht="63.75" x14ac:dyDescent="0.2">
      <c r="A148" s="85">
        <v>1</v>
      </c>
      <c r="B148" s="15">
        <f t="shared" si="3"/>
        <v>6</v>
      </c>
      <c r="C148" s="16" t="s">
        <v>212</v>
      </c>
      <c r="D148" s="17" t="s">
        <v>248</v>
      </c>
      <c r="E148" s="25" t="s">
        <v>109</v>
      </c>
      <c r="F148" s="18">
        <v>6</v>
      </c>
      <c r="G148" s="19">
        <v>42677</v>
      </c>
      <c r="H148" s="19">
        <v>51093</v>
      </c>
      <c r="I148" s="28">
        <v>152.24</v>
      </c>
      <c r="J148" s="14" t="s">
        <v>182</v>
      </c>
      <c r="K148" s="14">
        <v>3</v>
      </c>
      <c r="L148" s="20">
        <v>1647776111169</v>
      </c>
      <c r="M148" s="20">
        <v>0</v>
      </c>
      <c r="N148" s="20">
        <v>0</v>
      </c>
      <c r="O148" s="21"/>
      <c r="P148" s="21"/>
      <c r="Q148" s="22" t="s">
        <v>217</v>
      </c>
      <c r="R148" s="7">
        <v>0</v>
      </c>
      <c r="S148" s="7">
        <v>1</v>
      </c>
      <c r="T148" s="7">
        <v>0</v>
      </c>
      <c r="U148" s="7">
        <v>0</v>
      </c>
      <c r="V148" s="7">
        <v>0</v>
      </c>
      <c r="W148" s="7">
        <v>1</v>
      </c>
      <c r="X148" s="7">
        <v>0</v>
      </c>
      <c r="Y148" s="7">
        <v>0</v>
      </c>
      <c r="Z148" s="7">
        <v>0</v>
      </c>
      <c r="AA148" s="7">
        <v>0</v>
      </c>
      <c r="AB148" s="7">
        <v>0</v>
      </c>
      <c r="AC148" s="7">
        <v>1</v>
      </c>
      <c r="AD148" s="7">
        <v>0</v>
      </c>
      <c r="AE148" s="7">
        <v>0</v>
      </c>
      <c r="AF148" s="7">
        <v>1</v>
      </c>
      <c r="AG148" s="7">
        <v>0</v>
      </c>
      <c r="AH148" s="7">
        <v>0</v>
      </c>
      <c r="AI148" s="7">
        <v>0</v>
      </c>
      <c r="AJ148" s="7">
        <v>0</v>
      </c>
      <c r="AK148" s="7">
        <v>1</v>
      </c>
      <c r="AL148" s="7">
        <v>0</v>
      </c>
      <c r="AM148" s="7">
        <v>0</v>
      </c>
      <c r="AN148" s="7">
        <v>0</v>
      </c>
      <c r="AO148" s="7">
        <v>0</v>
      </c>
      <c r="AP148" s="7">
        <v>0</v>
      </c>
      <c r="AQ148" s="7">
        <v>0</v>
      </c>
      <c r="AR148" s="7">
        <v>0</v>
      </c>
      <c r="AS148" s="7">
        <v>0</v>
      </c>
      <c r="AT148" s="7">
        <v>0</v>
      </c>
      <c r="AU148" s="7">
        <v>0</v>
      </c>
      <c r="AV148" s="7">
        <v>0</v>
      </c>
      <c r="AW148" s="7">
        <v>0</v>
      </c>
      <c r="AX148" s="7">
        <v>0</v>
      </c>
      <c r="AY148" s="7">
        <v>0</v>
      </c>
      <c r="AZ148" s="7">
        <v>0</v>
      </c>
      <c r="BA148" s="7" t="s">
        <v>108</v>
      </c>
      <c r="BB148" s="7" t="s">
        <v>115</v>
      </c>
      <c r="BC148" s="7" t="s">
        <v>136</v>
      </c>
      <c r="BD148" s="25" t="s">
        <v>285</v>
      </c>
      <c r="BE148" s="45">
        <v>42677</v>
      </c>
      <c r="BF148" s="32"/>
      <c r="BG148" s="23">
        <v>0</v>
      </c>
      <c r="BH148" s="23">
        <v>0</v>
      </c>
      <c r="BI148" s="23">
        <v>0</v>
      </c>
      <c r="BJ148" s="23">
        <v>0</v>
      </c>
      <c r="BK148" s="23">
        <v>0</v>
      </c>
      <c r="BL148" s="23">
        <v>0</v>
      </c>
      <c r="BM148" s="23">
        <v>0</v>
      </c>
      <c r="BN148" s="23">
        <v>0</v>
      </c>
      <c r="BO148" s="23">
        <v>0</v>
      </c>
      <c r="BP148" s="23">
        <v>0</v>
      </c>
      <c r="BQ148" s="23">
        <v>0</v>
      </c>
      <c r="BR148" s="23">
        <v>0</v>
      </c>
      <c r="BS148" s="23">
        <v>0</v>
      </c>
      <c r="BT148" s="23">
        <v>0</v>
      </c>
      <c r="BU148" s="23">
        <v>0</v>
      </c>
      <c r="BV148" s="23">
        <v>0</v>
      </c>
      <c r="BW148" s="23">
        <v>0</v>
      </c>
      <c r="BX148" s="23">
        <v>0</v>
      </c>
      <c r="BY148" s="23">
        <v>0</v>
      </c>
      <c r="BZ148" s="23">
        <v>0</v>
      </c>
      <c r="CA148" s="23">
        <v>0</v>
      </c>
      <c r="CB148" s="23">
        <v>0</v>
      </c>
      <c r="CC148" s="23">
        <v>0</v>
      </c>
      <c r="CD148" s="23">
        <v>0</v>
      </c>
      <c r="CE148" s="23">
        <v>0</v>
      </c>
      <c r="CF148" s="23">
        <v>0</v>
      </c>
      <c r="CG148" s="23">
        <v>0</v>
      </c>
      <c r="CH148" s="23">
        <v>0</v>
      </c>
      <c r="CI148" s="23">
        <v>0</v>
      </c>
      <c r="CJ148" s="23">
        <v>0</v>
      </c>
      <c r="CK148" s="23">
        <v>0</v>
      </c>
      <c r="CL148" s="23">
        <v>0</v>
      </c>
      <c r="CM148" s="23">
        <v>0</v>
      </c>
      <c r="CN148" s="23">
        <v>0</v>
      </c>
      <c r="CO148" s="23">
        <v>0</v>
      </c>
      <c r="CP148" s="23">
        <v>0</v>
      </c>
      <c r="CQ148" s="23">
        <v>0</v>
      </c>
      <c r="CR148" s="86">
        <v>0</v>
      </c>
    </row>
    <row r="149" spans="1:96" ht="63.75" x14ac:dyDescent="0.2">
      <c r="A149" s="85">
        <v>1</v>
      </c>
      <c r="B149" s="15">
        <f t="shared" si="3"/>
        <v>7</v>
      </c>
      <c r="C149" s="16" t="s">
        <v>212</v>
      </c>
      <c r="D149" s="17" t="s">
        <v>248</v>
      </c>
      <c r="E149" s="25" t="s">
        <v>109</v>
      </c>
      <c r="F149" s="18">
        <v>7</v>
      </c>
      <c r="G149" s="19">
        <v>43136</v>
      </c>
      <c r="H149" s="19">
        <v>51093</v>
      </c>
      <c r="I149" s="28">
        <v>152.24</v>
      </c>
      <c r="J149" s="14" t="s">
        <v>182</v>
      </c>
      <c r="K149" s="14">
        <v>3</v>
      </c>
      <c r="L149" s="20">
        <v>1647776111169</v>
      </c>
      <c r="M149" s="20">
        <v>0</v>
      </c>
      <c r="N149" s="20">
        <v>0</v>
      </c>
      <c r="O149" s="21">
        <v>60</v>
      </c>
      <c r="P149" s="21"/>
      <c r="Q149" s="22" t="s">
        <v>218</v>
      </c>
      <c r="R149" s="7">
        <v>1</v>
      </c>
      <c r="S149" s="7">
        <v>1</v>
      </c>
      <c r="T149" s="7">
        <v>0</v>
      </c>
      <c r="U149" s="7">
        <v>0</v>
      </c>
      <c r="V149" s="7">
        <v>0</v>
      </c>
      <c r="W149" s="7">
        <v>1</v>
      </c>
      <c r="X149" s="7">
        <v>1</v>
      </c>
      <c r="Y149" s="7">
        <v>0</v>
      </c>
      <c r="Z149" s="7">
        <v>0</v>
      </c>
      <c r="AA149" s="7">
        <v>0</v>
      </c>
      <c r="AB149" s="7">
        <v>0</v>
      </c>
      <c r="AC149" s="7">
        <v>1</v>
      </c>
      <c r="AD149" s="7">
        <v>0</v>
      </c>
      <c r="AE149" s="7">
        <v>0</v>
      </c>
      <c r="AF149" s="7">
        <v>0</v>
      </c>
      <c r="AG149" s="7">
        <v>0</v>
      </c>
      <c r="AH149" s="7">
        <v>0</v>
      </c>
      <c r="AI149" s="7">
        <v>0</v>
      </c>
      <c r="AJ149" s="7">
        <v>0</v>
      </c>
      <c r="AK149" s="7">
        <v>1</v>
      </c>
      <c r="AL149" s="7">
        <v>0</v>
      </c>
      <c r="AM149" s="7">
        <v>0</v>
      </c>
      <c r="AN149" s="7">
        <v>0</v>
      </c>
      <c r="AO149" s="7">
        <v>0</v>
      </c>
      <c r="AP149" s="7">
        <v>0</v>
      </c>
      <c r="AQ149" s="7">
        <v>0</v>
      </c>
      <c r="AR149" s="7">
        <v>0</v>
      </c>
      <c r="AS149" s="7">
        <v>0</v>
      </c>
      <c r="AT149" s="7">
        <v>0</v>
      </c>
      <c r="AU149" s="7">
        <v>1</v>
      </c>
      <c r="AV149" s="7">
        <v>0</v>
      </c>
      <c r="AW149" s="7">
        <v>0</v>
      </c>
      <c r="AX149" s="7">
        <v>0</v>
      </c>
      <c r="AY149" s="7">
        <v>0</v>
      </c>
      <c r="AZ149" s="7">
        <v>0</v>
      </c>
      <c r="BA149" s="7" t="s">
        <v>108</v>
      </c>
      <c r="BB149" s="7" t="s">
        <v>115</v>
      </c>
      <c r="BC149" s="7" t="s">
        <v>136</v>
      </c>
      <c r="BD149" s="25" t="s">
        <v>286</v>
      </c>
      <c r="BE149" s="45">
        <v>43136</v>
      </c>
      <c r="BF149" s="32"/>
      <c r="BG149" s="23">
        <v>0</v>
      </c>
      <c r="BH149" s="23">
        <v>0</v>
      </c>
      <c r="BI149" s="23">
        <v>0</v>
      </c>
      <c r="BJ149" s="23">
        <v>0</v>
      </c>
      <c r="BK149" s="23">
        <v>0</v>
      </c>
      <c r="BL149" s="23">
        <v>0</v>
      </c>
      <c r="BM149" s="23">
        <v>0</v>
      </c>
      <c r="BN149" s="23">
        <v>0</v>
      </c>
      <c r="BO149" s="23">
        <v>0</v>
      </c>
      <c r="BP149" s="23">
        <v>0</v>
      </c>
      <c r="BQ149" s="23">
        <v>0</v>
      </c>
      <c r="BR149" s="23">
        <v>0</v>
      </c>
      <c r="BS149" s="23">
        <v>0</v>
      </c>
      <c r="BT149" s="23">
        <v>0</v>
      </c>
      <c r="BU149" s="23">
        <v>0</v>
      </c>
      <c r="BV149" s="23">
        <v>0</v>
      </c>
      <c r="BW149" s="23">
        <v>0</v>
      </c>
      <c r="BX149" s="23">
        <v>0</v>
      </c>
      <c r="BY149" s="23">
        <v>0</v>
      </c>
      <c r="BZ149" s="23">
        <v>0</v>
      </c>
      <c r="CA149" s="23">
        <v>0</v>
      </c>
      <c r="CB149" s="23">
        <v>0</v>
      </c>
      <c r="CC149" s="23">
        <v>0</v>
      </c>
      <c r="CD149" s="23">
        <v>0</v>
      </c>
      <c r="CE149" s="23">
        <v>0</v>
      </c>
      <c r="CF149" s="23">
        <v>0</v>
      </c>
      <c r="CG149" s="23">
        <v>0</v>
      </c>
      <c r="CH149" s="23">
        <v>0</v>
      </c>
      <c r="CI149" s="23">
        <v>0</v>
      </c>
      <c r="CJ149" s="23">
        <v>0</v>
      </c>
      <c r="CK149" s="23">
        <v>0</v>
      </c>
      <c r="CL149" s="23">
        <v>0</v>
      </c>
      <c r="CM149" s="23">
        <v>0</v>
      </c>
      <c r="CN149" s="23">
        <v>0</v>
      </c>
      <c r="CO149" s="23">
        <v>0</v>
      </c>
      <c r="CP149" s="23">
        <v>0</v>
      </c>
      <c r="CQ149" s="23">
        <v>0</v>
      </c>
      <c r="CR149" s="86">
        <v>0</v>
      </c>
    </row>
    <row r="150" spans="1:96" ht="63.75" x14ac:dyDescent="0.2">
      <c r="A150" s="85">
        <v>1</v>
      </c>
      <c r="B150" s="15">
        <f t="shared" si="3"/>
        <v>8</v>
      </c>
      <c r="C150" s="16" t="s">
        <v>212</v>
      </c>
      <c r="D150" s="17" t="s">
        <v>248</v>
      </c>
      <c r="E150" s="25" t="s">
        <v>109</v>
      </c>
      <c r="F150" s="18">
        <v>8</v>
      </c>
      <c r="G150" s="19">
        <v>43700</v>
      </c>
      <c r="H150" s="19">
        <v>51093</v>
      </c>
      <c r="I150" s="28">
        <v>152.24</v>
      </c>
      <c r="J150" s="14" t="s">
        <v>182</v>
      </c>
      <c r="K150" s="14">
        <v>3</v>
      </c>
      <c r="L150" s="20">
        <v>1647776111169</v>
      </c>
      <c r="M150" s="20">
        <v>0</v>
      </c>
      <c r="N150" s="20">
        <v>0</v>
      </c>
      <c r="O150" s="21"/>
      <c r="P150" s="21"/>
      <c r="Q150" s="22" t="s">
        <v>219</v>
      </c>
      <c r="R150" s="7">
        <v>0</v>
      </c>
      <c r="S150" s="7">
        <v>1</v>
      </c>
      <c r="T150" s="7">
        <v>0</v>
      </c>
      <c r="U150" s="7">
        <v>0</v>
      </c>
      <c r="V150" s="7">
        <v>0</v>
      </c>
      <c r="W150" s="7">
        <v>0</v>
      </c>
      <c r="X150" s="7">
        <v>0</v>
      </c>
      <c r="Y150" s="7">
        <v>0</v>
      </c>
      <c r="Z150" s="7">
        <v>0</v>
      </c>
      <c r="AA150" s="7">
        <v>0</v>
      </c>
      <c r="AB150" s="7">
        <v>0</v>
      </c>
      <c r="AC150" s="7">
        <v>1</v>
      </c>
      <c r="AD150" s="7">
        <v>0</v>
      </c>
      <c r="AE150" s="7">
        <v>0</v>
      </c>
      <c r="AF150" s="7">
        <v>0</v>
      </c>
      <c r="AG150" s="7">
        <v>0</v>
      </c>
      <c r="AH150" s="7">
        <v>0</v>
      </c>
      <c r="AI150" s="7">
        <v>0</v>
      </c>
      <c r="AJ150" s="7">
        <v>0</v>
      </c>
      <c r="AK150" s="7">
        <v>1</v>
      </c>
      <c r="AL150" s="7">
        <v>0</v>
      </c>
      <c r="AM150" s="7">
        <v>0</v>
      </c>
      <c r="AN150" s="7">
        <v>0</v>
      </c>
      <c r="AO150" s="7">
        <v>0</v>
      </c>
      <c r="AP150" s="7">
        <v>0</v>
      </c>
      <c r="AQ150" s="7">
        <v>0</v>
      </c>
      <c r="AR150" s="7">
        <v>0</v>
      </c>
      <c r="AS150" s="7">
        <v>0</v>
      </c>
      <c r="AT150" s="7">
        <v>0</v>
      </c>
      <c r="AU150" s="7">
        <v>0</v>
      </c>
      <c r="AV150" s="23">
        <v>0</v>
      </c>
      <c r="AW150" s="23">
        <v>0</v>
      </c>
      <c r="AX150" s="23">
        <v>0</v>
      </c>
      <c r="AY150" s="23">
        <v>0</v>
      </c>
      <c r="AZ150" s="23">
        <v>0</v>
      </c>
      <c r="BA150" s="7" t="s">
        <v>108</v>
      </c>
      <c r="BB150" s="7" t="s">
        <v>115</v>
      </c>
      <c r="BC150" s="7" t="s">
        <v>140</v>
      </c>
      <c r="BD150" s="25" t="s">
        <v>287</v>
      </c>
      <c r="BE150" s="45">
        <v>43700</v>
      </c>
      <c r="BF150" s="32"/>
      <c r="BG150" s="23">
        <v>0</v>
      </c>
      <c r="BH150" s="23">
        <v>0</v>
      </c>
      <c r="BI150" s="23">
        <v>0</v>
      </c>
      <c r="BJ150" s="23">
        <v>0</v>
      </c>
      <c r="BK150" s="23">
        <v>0</v>
      </c>
      <c r="BL150" s="23">
        <v>0</v>
      </c>
      <c r="BM150" s="23">
        <v>0</v>
      </c>
      <c r="BN150" s="23">
        <v>0</v>
      </c>
      <c r="BO150" s="23">
        <v>0</v>
      </c>
      <c r="BP150" s="23">
        <v>0</v>
      </c>
      <c r="BQ150" s="23">
        <v>0</v>
      </c>
      <c r="BR150" s="23">
        <v>0</v>
      </c>
      <c r="BS150" s="23">
        <v>0</v>
      </c>
      <c r="BT150" s="23">
        <v>0</v>
      </c>
      <c r="BU150" s="23">
        <v>0</v>
      </c>
      <c r="BV150" s="23">
        <v>0</v>
      </c>
      <c r="BW150" s="23">
        <v>0</v>
      </c>
      <c r="BX150" s="23">
        <v>0</v>
      </c>
      <c r="BY150" s="23">
        <v>0</v>
      </c>
      <c r="BZ150" s="23">
        <v>0</v>
      </c>
      <c r="CA150" s="23">
        <v>0</v>
      </c>
      <c r="CB150" s="23">
        <v>0</v>
      </c>
      <c r="CC150" s="23">
        <v>0</v>
      </c>
      <c r="CD150" s="23">
        <v>0</v>
      </c>
      <c r="CE150" s="23">
        <v>0</v>
      </c>
      <c r="CF150" s="23">
        <v>0</v>
      </c>
      <c r="CG150" s="23">
        <v>0</v>
      </c>
      <c r="CH150" s="23">
        <v>0</v>
      </c>
      <c r="CI150" s="23">
        <v>0</v>
      </c>
      <c r="CJ150" s="23">
        <v>0</v>
      </c>
      <c r="CK150" s="23">
        <v>0</v>
      </c>
      <c r="CL150" s="23">
        <v>0</v>
      </c>
      <c r="CM150" s="23">
        <v>0</v>
      </c>
      <c r="CN150" s="23">
        <v>0</v>
      </c>
      <c r="CO150" s="23">
        <v>0</v>
      </c>
      <c r="CP150" s="23">
        <v>0</v>
      </c>
      <c r="CQ150" s="23">
        <v>0</v>
      </c>
      <c r="CR150" s="86">
        <v>0</v>
      </c>
    </row>
    <row r="151" spans="1:96" ht="25.5" x14ac:dyDescent="0.2">
      <c r="A151" s="85">
        <v>13</v>
      </c>
      <c r="B151" s="15">
        <v>0</v>
      </c>
      <c r="C151" s="16" t="s">
        <v>294</v>
      </c>
      <c r="D151" s="17" t="s">
        <v>248</v>
      </c>
      <c r="E151" s="25" t="s">
        <v>295</v>
      </c>
      <c r="F151" s="18"/>
      <c r="G151" s="19">
        <v>42333</v>
      </c>
      <c r="H151" s="19">
        <v>51483</v>
      </c>
      <c r="I151" s="28">
        <v>254</v>
      </c>
      <c r="J151" s="14">
        <v>25</v>
      </c>
      <c r="K151" s="14">
        <v>4</v>
      </c>
      <c r="L151" s="20">
        <v>2574127191649</v>
      </c>
      <c r="M151" s="20"/>
      <c r="N151" s="20"/>
      <c r="O151" s="21"/>
      <c r="P151" s="21"/>
      <c r="Q151" s="22" t="s">
        <v>213</v>
      </c>
      <c r="R151" s="7">
        <v>0</v>
      </c>
      <c r="S151" s="7">
        <v>0</v>
      </c>
      <c r="T151" s="7">
        <v>0</v>
      </c>
      <c r="U151" s="7">
        <v>0</v>
      </c>
      <c r="V151" s="7">
        <v>0</v>
      </c>
      <c r="W151" s="7">
        <v>0</v>
      </c>
      <c r="X151" s="7">
        <v>0</v>
      </c>
      <c r="Y151" s="7">
        <v>0</v>
      </c>
      <c r="Z151" s="7">
        <v>0</v>
      </c>
      <c r="AA151" s="7">
        <v>0</v>
      </c>
      <c r="AB151" s="7">
        <v>0</v>
      </c>
      <c r="AC151" s="7">
        <v>0</v>
      </c>
      <c r="AD151" s="7">
        <v>0</v>
      </c>
      <c r="AE151" s="7">
        <v>0</v>
      </c>
      <c r="AF151" s="7">
        <v>0</v>
      </c>
      <c r="AG151" s="7">
        <v>0</v>
      </c>
      <c r="AH151" s="7">
        <v>0</v>
      </c>
      <c r="AI151" s="7">
        <v>0</v>
      </c>
      <c r="AJ151" s="7">
        <v>0</v>
      </c>
      <c r="AK151" s="7">
        <v>0</v>
      </c>
      <c r="AL151" s="7">
        <v>0</v>
      </c>
      <c r="AM151" s="7">
        <v>0</v>
      </c>
      <c r="AN151" s="7">
        <v>0</v>
      </c>
      <c r="AO151" s="7">
        <v>0</v>
      </c>
      <c r="AP151" s="7">
        <v>0</v>
      </c>
      <c r="AQ151" s="7">
        <v>0</v>
      </c>
      <c r="AR151" s="7">
        <v>0</v>
      </c>
      <c r="AS151" s="7">
        <v>0</v>
      </c>
      <c r="AT151" s="7">
        <v>0</v>
      </c>
      <c r="AU151" s="7">
        <v>0</v>
      </c>
      <c r="AV151" s="23">
        <v>0</v>
      </c>
      <c r="AW151" s="23">
        <v>0</v>
      </c>
      <c r="AX151" s="23">
        <v>0</v>
      </c>
      <c r="AY151" s="23">
        <v>0</v>
      </c>
      <c r="AZ151" s="23">
        <v>0</v>
      </c>
      <c r="BA151" s="7" t="s">
        <v>108</v>
      </c>
      <c r="BB151" s="7" t="s">
        <v>296</v>
      </c>
      <c r="BC151" s="7" t="s">
        <v>136</v>
      </c>
      <c r="BD151" s="25" t="s">
        <v>297</v>
      </c>
      <c r="BE151" s="45">
        <v>42333</v>
      </c>
      <c r="BF151" s="32">
        <v>51464</v>
      </c>
      <c r="BG151" s="23">
        <v>0</v>
      </c>
      <c r="BH151" s="23">
        <v>0</v>
      </c>
      <c r="BI151" s="23">
        <v>0</v>
      </c>
      <c r="BJ151" s="23">
        <v>0</v>
      </c>
      <c r="BK151" s="23">
        <v>0</v>
      </c>
      <c r="BL151" s="23">
        <v>0</v>
      </c>
      <c r="BM151" s="23">
        <v>0</v>
      </c>
      <c r="BN151" s="23">
        <v>0</v>
      </c>
      <c r="BO151" s="23">
        <v>0</v>
      </c>
      <c r="BP151" s="23">
        <v>0</v>
      </c>
      <c r="BQ151" s="23">
        <v>0</v>
      </c>
      <c r="BR151" s="23">
        <v>0</v>
      </c>
      <c r="BS151" s="23">
        <v>0</v>
      </c>
      <c r="BT151" s="23">
        <v>0</v>
      </c>
      <c r="BU151" s="23">
        <v>0</v>
      </c>
      <c r="BV151" s="23">
        <v>0</v>
      </c>
      <c r="BW151" s="23">
        <v>0</v>
      </c>
      <c r="BX151" s="23">
        <v>0</v>
      </c>
      <c r="BY151" s="23">
        <v>0</v>
      </c>
      <c r="BZ151" s="23">
        <v>0</v>
      </c>
      <c r="CA151" s="23">
        <v>0</v>
      </c>
      <c r="CB151" s="23">
        <v>0</v>
      </c>
      <c r="CC151" s="23">
        <v>0</v>
      </c>
      <c r="CD151" s="23">
        <v>0</v>
      </c>
      <c r="CE151" s="23">
        <v>0</v>
      </c>
      <c r="CF151" s="23">
        <v>0</v>
      </c>
      <c r="CG151" s="23">
        <v>0</v>
      </c>
      <c r="CH151" s="23">
        <v>0</v>
      </c>
      <c r="CI151" s="23">
        <v>0</v>
      </c>
      <c r="CJ151" s="23">
        <v>0</v>
      </c>
      <c r="CK151" s="23">
        <v>0</v>
      </c>
      <c r="CL151" s="23">
        <v>0</v>
      </c>
      <c r="CM151" s="23">
        <v>0</v>
      </c>
      <c r="CN151" s="23">
        <v>0</v>
      </c>
      <c r="CO151" s="23">
        <v>0</v>
      </c>
      <c r="CP151" s="23">
        <v>0</v>
      </c>
      <c r="CQ151" s="23">
        <v>0</v>
      </c>
      <c r="CR151" s="86">
        <v>0</v>
      </c>
    </row>
    <row r="152" spans="1:96" ht="38.25" x14ac:dyDescent="0.2">
      <c r="A152" s="85">
        <v>13</v>
      </c>
      <c r="B152" s="15">
        <v>1</v>
      </c>
      <c r="C152" s="16" t="s">
        <v>294</v>
      </c>
      <c r="D152" s="17" t="s">
        <v>248</v>
      </c>
      <c r="E152" s="25" t="s">
        <v>109</v>
      </c>
      <c r="F152" s="18">
        <v>1</v>
      </c>
      <c r="G152" s="19">
        <v>42462</v>
      </c>
      <c r="H152" s="19">
        <v>51483</v>
      </c>
      <c r="I152" s="28">
        <v>254</v>
      </c>
      <c r="J152" s="14">
        <v>25</v>
      </c>
      <c r="K152" s="14">
        <v>4</v>
      </c>
      <c r="L152" s="20">
        <v>2574127191649</v>
      </c>
      <c r="M152" s="20">
        <v>0</v>
      </c>
      <c r="N152" s="20">
        <v>0</v>
      </c>
      <c r="O152" s="21">
        <v>0</v>
      </c>
      <c r="P152" s="21"/>
      <c r="Q152" s="22" t="s">
        <v>298</v>
      </c>
      <c r="R152" s="7">
        <v>1</v>
      </c>
      <c r="S152" s="7">
        <v>0</v>
      </c>
      <c r="T152" s="7">
        <v>0</v>
      </c>
      <c r="U152" s="7">
        <v>0</v>
      </c>
      <c r="V152" s="7">
        <v>0</v>
      </c>
      <c r="W152" s="7">
        <v>0</v>
      </c>
      <c r="X152" s="7">
        <v>1</v>
      </c>
      <c r="Y152" s="7">
        <v>0</v>
      </c>
      <c r="Z152" s="7">
        <v>0</v>
      </c>
      <c r="AA152" s="7">
        <v>0</v>
      </c>
      <c r="AB152" s="7">
        <v>0</v>
      </c>
      <c r="AC152" s="7">
        <v>0</v>
      </c>
      <c r="AD152" s="7">
        <v>1</v>
      </c>
      <c r="AE152" s="7">
        <v>0</v>
      </c>
      <c r="AF152" s="7">
        <v>0</v>
      </c>
      <c r="AG152" s="7">
        <v>0</v>
      </c>
      <c r="AH152" s="7">
        <v>0</v>
      </c>
      <c r="AI152" s="7">
        <v>0</v>
      </c>
      <c r="AJ152" s="7">
        <v>0</v>
      </c>
      <c r="AK152" s="7">
        <v>1</v>
      </c>
      <c r="AL152" s="7">
        <v>0</v>
      </c>
      <c r="AM152" s="7">
        <v>1</v>
      </c>
      <c r="AN152" s="7">
        <v>0</v>
      </c>
      <c r="AO152" s="7">
        <v>0</v>
      </c>
      <c r="AP152" s="7">
        <v>0</v>
      </c>
      <c r="AQ152" s="7">
        <v>0</v>
      </c>
      <c r="AR152" s="7">
        <v>0</v>
      </c>
      <c r="AS152" s="7">
        <v>0</v>
      </c>
      <c r="AT152" s="7">
        <v>0</v>
      </c>
      <c r="AU152" s="7">
        <v>0</v>
      </c>
      <c r="AV152" s="23">
        <v>0</v>
      </c>
      <c r="AW152" s="23">
        <v>0</v>
      </c>
      <c r="AX152" s="23">
        <v>0</v>
      </c>
      <c r="AY152" s="23">
        <v>0</v>
      </c>
      <c r="AZ152" s="23">
        <v>0</v>
      </c>
      <c r="BA152" s="7" t="s">
        <v>108</v>
      </c>
      <c r="BB152" s="7" t="s">
        <v>135</v>
      </c>
      <c r="BC152" s="7" t="s">
        <v>136</v>
      </c>
      <c r="BD152" s="25" t="s">
        <v>299</v>
      </c>
      <c r="BE152" s="45">
        <v>42462</v>
      </c>
      <c r="BF152" s="32"/>
      <c r="BG152" s="23">
        <v>0</v>
      </c>
      <c r="BH152" s="23">
        <v>0</v>
      </c>
      <c r="BI152" s="23">
        <v>0</v>
      </c>
      <c r="BJ152" s="23">
        <v>0</v>
      </c>
      <c r="BK152" s="23">
        <v>0</v>
      </c>
      <c r="BL152" s="23">
        <v>0</v>
      </c>
      <c r="BM152" s="23">
        <v>0</v>
      </c>
      <c r="BN152" s="23">
        <v>0</v>
      </c>
      <c r="BO152" s="23">
        <v>0</v>
      </c>
      <c r="BP152" s="23">
        <v>0</v>
      </c>
      <c r="BQ152" s="23">
        <v>0</v>
      </c>
      <c r="BR152" s="23">
        <v>0</v>
      </c>
      <c r="BS152" s="23">
        <v>0</v>
      </c>
      <c r="BT152" s="23">
        <v>0</v>
      </c>
      <c r="BU152" s="23">
        <v>0</v>
      </c>
      <c r="BV152" s="23">
        <v>0</v>
      </c>
      <c r="BW152" s="23">
        <v>0</v>
      </c>
      <c r="BX152" s="23">
        <v>0</v>
      </c>
      <c r="BY152" s="23">
        <v>0</v>
      </c>
      <c r="BZ152" s="23">
        <v>0</v>
      </c>
      <c r="CA152" s="23">
        <v>0</v>
      </c>
      <c r="CB152" s="23">
        <v>0</v>
      </c>
      <c r="CC152" s="23">
        <v>0</v>
      </c>
      <c r="CD152" s="23">
        <v>0</v>
      </c>
      <c r="CE152" s="23">
        <v>0</v>
      </c>
      <c r="CF152" s="23">
        <v>0</v>
      </c>
      <c r="CG152" s="23">
        <v>0</v>
      </c>
      <c r="CH152" s="23">
        <v>0</v>
      </c>
      <c r="CI152" s="23">
        <v>0</v>
      </c>
      <c r="CJ152" s="23">
        <v>0</v>
      </c>
      <c r="CK152" s="23">
        <v>0</v>
      </c>
      <c r="CL152" s="23">
        <v>0</v>
      </c>
      <c r="CM152" s="23">
        <v>0</v>
      </c>
      <c r="CN152" s="23">
        <v>0</v>
      </c>
      <c r="CO152" s="23">
        <v>0</v>
      </c>
      <c r="CP152" s="23">
        <v>0</v>
      </c>
      <c r="CQ152" s="23">
        <v>0</v>
      </c>
      <c r="CR152" s="86">
        <v>0</v>
      </c>
    </row>
    <row r="153" spans="1:96" ht="37.5" customHeight="1" x14ac:dyDescent="0.2">
      <c r="A153" s="85">
        <v>13</v>
      </c>
      <c r="B153" s="15">
        <v>2</v>
      </c>
      <c r="C153" s="16" t="s">
        <v>294</v>
      </c>
      <c r="D153" s="17" t="s">
        <v>248</v>
      </c>
      <c r="E153" s="25" t="s">
        <v>109</v>
      </c>
      <c r="F153" s="18">
        <v>2</v>
      </c>
      <c r="G153" s="19">
        <v>42566</v>
      </c>
      <c r="H153" s="19">
        <v>51483</v>
      </c>
      <c r="I153" s="28">
        <v>254</v>
      </c>
      <c r="J153" s="14">
        <v>25</v>
      </c>
      <c r="K153" s="14">
        <v>4</v>
      </c>
      <c r="L153" s="20">
        <v>2574127191649</v>
      </c>
      <c r="M153" s="20">
        <v>0</v>
      </c>
      <c r="N153" s="20">
        <v>0</v>
      </c>
      <c r="O153" s="21"/>
      <c r="P153" s="21"/>
      <c r="Q153" s="22" t="s">
        <v>300</v>
      </c>
      <c r="R153" s="7">
        <v>0</v>
      </c>
      <c r="S153" s="7">
        <v>1</v>
      </c>
      <c r="T153" s="7">
        <v>0</v>
      </c>
      <c r="U153" s="7">
        <v>0</v>
      </c>
      <c r="V153" s="7">
        <v>0</v>
      </c>
      <c r="W153" s="7">
        <v>0</v>
      </c>
      <c r="X153" s="7">
        <v>1</v>
      </c>
      <c r="Y153" s="7">
        <v>0</v>
      </c>
      <c r="Z153" s="7">
        <v>0</v>
      </c>
      <c r="AA153" s="7">
        <v>0</v>
      </c>
      <c r="AB153" s="7">
        <v>0</v>
      </c>
      <c r="AC153" s="7">
        <v>1</v>
      </c>
      <c r="AD153" s="7">
        <v>1</v>
      </c>
      <c r="AE153" s="7">
        <v>0</v>
      </c>
      <c r="AF153" s="7">
        <v>0</v>
      </c>
      <c r="AG153" s="7">
        <v>0</v>
      </c>
      <c r="AH153" s="7">
        <v>0</v>
      </c>
      <c r="AI153" s="7">
        <v>0</v>
      </c>
      <c r="AJ153" s="7">
        <v>0</v>
      </c>
      <c r="AK153" s="7">
        <v>1</v>
      </c>
      <c r="AL153" s="7">
        <v>0</v>
      </c>
      <c r="AM153" s="7">
        <v>0</v>
      </c>
      <c r="AN153" s="7">
        <v>1</v>
      </c>
      <c r="AO153" s="7">
        <v>0</v>
      </c>
      <c r="AP153" s="7">
        <v>0</v>
      </c>
      <c r="AQ153" s="7">
        <v>0</v>
      </c>
      <c r="AR153" s="7">
        <v>0</v>
      </c>
      <c r="AS153" s="7">
        <v>0</v>
      </c>
      <c r="AT153" s="7">
        <v>0</v>
      </c>
      <c r="AU153" s="7">
        <v>0</v>
      </c>
      <c r="AV153" s="23">
        <v>0</v>
      </c>
      <c r="AW153" s="23">
        <v>0</v>
      </c>
      <c r="AX153" s="23">
        <v>0</v>
      </c>
      <c r="AY153" s="23">
        <v>0</v>
      </c>
      <c r="AZ153" s="23">
        <v>0</v>
      </c>
      <c r="BA153" s="7" t="s">
        <v>108</v>
      </c>
      <c r="BB153" s="7" t="s">
        <v>135</v>
      </c>
      <c r="BC153" s="7" t="s">
        <v>136</v>
      </c>
      <c r="BD153" s="25" t="s">
        <v>301</v>
      </c>
      <c r="BE153" s="45">
        <v>42566</v>
      </c>
      <c r="BF153" s="32"/>
      <c r="BG153" s="23">
        <v>0</v>
      </c>
      <c r="BH153" s="23">
        <v>0</v>
      </c>
      <c r="BI153" s="23">
        <v>0</v>
      </c>
      <c r="BJ153" s="23">
        <v>0</v>
      </c>
      <c r="BK153" s="23">
        <v>0</v>
      </c>
      <c r="BL153" s="23">
        <v>0</v>
      </c>
      <c r="BM153" s="23">
        <v>0</v>
      </c>
      <c r="BN153" s="23">
        <v>0</v>
      </c>
      <c r="BO153" s="23">
        <v>0</v>
      </c>
      <c r="BP153" s="23">
        <v>0</v>
      </c>
      <c r="BQ153" s="23">
        <v>0</v>
      </c>
      <c r="BR153" s="23">
        <v>0</v>
      </c>
      <c r="BS153" s="23">
        <v>0</v>
      </c>
      <c r="BT153" s="23">
        <v>0</v>
      </c>
      <c r="BU153" s="23">
        <v>0</v>
      </c>
      <c r="BV153" s="23">
        <v>0</v>
      </c>
      <c r="BW153" s="23">
        <v>0</v>
      </c>
      <c r="BX153" s="23">
        <v>0</v>
      </c>
      <c r="BY153" s="23">
        <v>0</v>
      </c>
      <c r="BZ153" s="23">
        <v>0</v>
      </c>
      <c r="CA153" s="23">
        <v>0</v>
      </c>
      <c r="CB153" s="23">
        <v>0</v>
      </c>
      <c r="CC153" s="23">
        <v>0</v>
      </c>
      <c r="CD153" s="23">
        <v>0</v>
      </c>
      <c r="CE153" s="23">
        <v>0</v>
      </c>
      <c r="CF153" s="23">
        <v>0</v>
      </c>
      <c r="CG153" s="23">
        <v>0</v>
      </c>
      <c r="CH153" s="23">
        <v>0</v>
      </c>
      <c r="CI153" s="23">
        <v>0</v>
      </c>
      <c r="CJ153" s="23">
        <v>0</v>
      </c>
      <c r="CK153" s="23">
        <v>0</v>
      </c>
      <c r="CL153" s="23">
        <v>0</v>
      </c>
      <c r="CM153" s="23">
        <v>0</v>
      </c>
      <c r="CN153" s="23">
        <v>0</v>
      </c>
      <c r="CO153" s="23">
        <v>0</v>
      </c>
      <c r="CP153" s="23">
        <v>0</v>
      </c>
      <c r="CQ153" s="23">
        <v>0</v>
      </c>
      <c r="CR153" s="86">
        <v>0</v>
      </c>
    </row>
    <row r="154" spans="1:96" ht="38.25" x14ac:dyDescent="0.2">
      <c r="A154" s="85">
        <v>13</v>
      </c>
      <c r="B154" s="15">
        <v>3</v>
      </c>
      <c r="C154" s="16" t="s">
        <v>294</v>
      </c>
      <c r="D154" s="17" t="s">
        <v>248</v>
      </c>
      <c r="E154" s="25" t="s">
        <v>109</v>
      </c>
      <c r="F154" s="18">
        <v>3</v>
      </c>
      <c r="G154" s="19">
        <v>43522</v>
      </c>
      <c r="H154" s="19">
        <v>51483</v>
      </c>
      <c r="I154" s="28">
        <v>254</v>
      </c>
      <c r="J154" s="14">
        <v>25</v>
      </c>
      <c r="K154" s="14">
        <v>4</v>
      </c>
      <c r="L154" s="20">
        <v>2574127191649</v>
      </c>
      <c r="M154" s="20">
        <v>0</v>
      </c>
      <c r="N154" s="20">
        <v>0</v>
      </c>
      <c r="O154" s="21"/>
      <c r="P154" s="21"/>
      <c r="Q154" s="22" t="s">
        <v>302</v>
      </c>
      <c r="R154" s="7">
        <v>0</v>
      </c>
      <c r="S154" s="7">
        <v>0</v>
      </c>
      <c r="T154" s="7">
        <v>1</v>
      </c>
      <c r="U154" s="7">
        <v>0</v>
      </c>
      <c r="V154" s="7">
        <v>0</v>
      </c>
      <c r="W154" s="7">
        <v>0</v>
      </c>
      <c r="X154" s="7">
        <v>0</v>
      </c>
      <c r="Y154" s="7">
        <v>0</v>
      </c>
      <c r="Z154" s="7">
        <v>0</v>
      </c>
      <c r="AA154" s="7">
        <v>0</v>
      </c>
      <c r="AB154" s="7">
        <v>0</v>
      </c>
      <c r="AC154" s="7">
        <v>0</v>
      </c>
      <c r="AD154" s="7">
        <v>0</v>
      </c>
      <c r="AE154" s="7">
        <v>0</v>
      </c>
      <c r="AF154" s="7">
        <v>0</v>
      </c>
      <c r="AG154" s="7">
        <v>0</v>
      </c>
      <c r="AH154" s="7">
        <v>0</v>
      </c>
      <c r="AI154" s="7">
        <v>0</v>
      </c>
      <c r="AJ154" s="7">
        <v>0</v>
      </c>
      <c r="AK154" s="7">
        <v>1</v>
      </c>
      <c r="AL154" s="7">
        <v>0</v>
      </c>
      <c r="AM154" s="7">
        <v>0</v>
      </c>
      <c r="AN154" s="7">
        <v>0</v>
      </c>
      <c r="AO154" s="7">
        <v>1</v>
      </c>
      <c r="AP154" s="7">
        <v>0</v>
      </c>
      <c r="AQ154" s="7">
        <v>0</v>
      </c>
      <c r="AR154" s="7">
        <v>0</v>
      </c>
      <c r="AS154" s="7">
        <v>0</v>
      </c>
      <c r="AT154" s="7">
        <v>0</v>
      </c>
      <c r="AU154" s="7">
        <v>0</v>
      </c>
      <c r="AV154" s="23">
        <v>0</v>
      </c>
      <c r="AW154" s="23">
        <v>0</v>
      </c>
      <c r="AX154" s="23">
        <v>0</v>
      </c>
      <c r="AY154" s="23">
        <v>0</v>
      </c>
      <c r="AZ154" s="23">
        <v>0</v>
      </c>
      <c r="BA154" s="7" t="s">
        <v>108</v>
      </c>
      <c r="BB154" s="7" t="s">
        <v>115</v>
      </c>
      <c r="BC154" s="7" t="s">
        <v>303</v>
      </c>
      <c r="BD154" s="25" t="s">
        <v>304</v>
      </c>
      <c r="BE154" s="45">
        <v>43522</v>
      </c>
      <c r="BF154" s="32"/>
      <c r="BG154" s="23">
        <v>0</v>
      </c>
      <c r="BH154" s="23">
        <v>0</v>
      </c>
      <c r="BI154" s="23">
        <v>0</v>
      </c>
      <c r="BJ154" s="23">
        <v>0</v>
      </c>
      <c r="BK154" s="23">
        <v>0</v>
      </c>
      <c r="BL154" s="23">
        <v>0</v>
      </c>
      <c r="BM154" s="23">
        <v>0</v>
      </c>
      <c r="BN154" s="23">
        <v>0</v>
      </c>
      <c r="BO154" s="23">
        <v>0</v>
      </c>
      <c r="BP154" s="23">
        <v>0</v>
      </c>
      <c r="BQ154" s="23">
        <v>0</v>
      </c>
      <c r="BR154" s="23">
        <v>0</v>
      </c>
      <c r="BS154" s="23">
        <v>0</v>
      </c>
      <c r="BT154" s="23">
        <v>0</v>
      </c>
      <c r="BU154" s="23">
        <v>0</v>
      </c>
      <c r="BV154" s="23">
        <v>0</v>
      </c>
      <c r="BW154" s="23">
        <v>0</v>
      </c>
      <c r="BX154" s="23">
        <v>0</v>
      </c>
      <c r="BY154" s="23">
        <v>0</v>
      </c>
      <c r="BZ154" s="23">
        <v>0</v>
      </c>
      <c r="CA154" s="23">
        <v>0</v>
      </c>
      <c r="CB154" s="23">
        <v>0</v>
      </c>
      <c r="CC154" s="23">
        <v>0</v>
      </c>
      <c r="CD154" s="23">
        <v>0</v>
      </c>
      <c r="CE154" s="23">
        <v>0</v>
      </c>
      <c r="CF154" s="23">
        <v>0</v>
      </c>
      <c r="CG154" s="23">
        <v>0</v>
      </c>
      <c r="CH154" s="23">
        <v>0</v>
      </c>
      <c r="CI154" s="23">
        <v>0</v>
      </c>
      <c r="CJ154" s="23">
        <v>0</v>
      </c>
      <c r="CK154" s="23">
        <v>0</v>
      </c>
      <c r="CL154" s="23">
        <v>0</v>
      </c>
      <c r="CM154" s="23">
        <v>0</v>
      </c>
      <c r="CN154" s="23">
        <v>0</v>
      </c>
      <c r="CO154" s="23">
        <v>0</v>
      </c>
      <c r="CP154" s="23">
        <v>0</v>
      </c>
      <c r="CQ154" s="23">
        <v>0</v>
      </c>
      <c r="CR154" s="86">
        <v>0</v>
      </c>
    </row>
    <row r="155" spans="1:96" ht="51" x14ac:dyDescent="0.2">
      <c r="A155" s="85">
        <v>13</v>
      </c>
      <c r="B155" s="15">
        <v>4</v>
      </c>
      <c r="C155" s="16" t="s">
        <v>294</v>
      </c>
      <c r="D155" s="17" t="s">
        <v>248</v>
      </c>
      <c r="E155" s="25" t="s">
        <v>109</v>
      </c>
      <c r="F155" s="18">
        <v>4</v>
      </c>
      <c r="G155" s="19">
        <v>44195</v>
      </c>
      <c r="H155" s="19">
        <v>51483</v>
      </c>
      <c r="I155" s="28">
        <v>254</v>
      </c>
      <c r="J155" s="14">
        <v>25</v>
      </c>
      <c r="K155" s="14">
        <v>4</v>
      </c>
      <c r="L155" s="20">
        <v>2574127191649</v>
      </c>
      <c r="M155" s="20">
        <v>0</v>
      </c>
      <c r="N155" s="20">
        <v>0</v>
      </c>
      <c r="O155" s="21"/>
      <c r="P155" s="21"/>
      <c r="Q155" s="22" t="s">
        <v>305</v>
      </c>
      <c r="R155" s="7">
        <v>0</v>
      </c>
      <c r="S155" s="7">
        <v>0</v>
      </c>
      <c r="T155" s="7">
        <v>0</v>
      </c>
      <c r="U155" s="7">
        <v>0</v>
      </c>
      <c r="V155" s="7">
        <v>0</v>
      </c>
      <c r="W155" s="7">
        <v>0</v>
      </c>
      <c r="X155" s="7">
        <v>0</v>
      </c>
      <c r="Y155" s="7">
        <v>0</v>
      </c>
      <c r="Z155" s="7">
        <v>0</v>
      </c>
      <c r="AA155" s="7">
        <v>0</v>
      </c>
      <c r="AB155" s="7">
        <v>0</v>
      </c>
      <c r="AC155" s="7">
        <v>0</v>
      </c>
      <c r="AD155" s="7">
        <v>1</v>
      </c>
      <c r="AE155" s="7">
        <v>1</v>
      </c>
      <c r="AF155" s="7">
        <v>0</v>
      </c>
      <c r="AG155" s="7">
        <v>0</v>
      </c>
      <c r="AH155" s="7">
        <v>0</v>
      </c>
      <c r="AI155" s="7">
        <v>0</v>
      </c>
      <c r="AJ155" s="7">
        <v>0</v>
      </c>
      <c r="AK155" s="7">
        <v>1</v>
      </c>
      <c r="AL155" s="7">
        <v>0</v>
      </c>
      <c r="AM155" s="7">
        <v>0</v>
      </c>
      <c r="AN155" s="7">
        <v>0</v>
      </c>
      <c r="AO155" s="7">
        <v>0</v>
      </c>
      <c r="AP155" s="7">
        <v>0</v>
      </c>
      <c r="AQ155" s="7">
        <v>0</v>
      </c>
      <c r="AR155" s="7">
        <v>0</v>
      </c>
      <c r="AS155" s="7">
        <v>0</v>
      </c>
      <c r="AT155" s="7">
        <v>0</v>
      </c>
      <c r="AU155" s="7">
        <v>0</v>
      </c>
      <c r="AV155" s="23">
        <v>0</v>
      </c>
      <c r="AW155" s="23">
        <v>0</v>
      </c>
      <c r="AX155" s="23">
        <v>0</v>
      </c>
      <c r="AY155" s="23">
        <v>0</v>
      </c>
      <c r="AZ155" s="23">
        <v>0</v>
      </c>
      <c r="BA155" s="7" t="s">
        <v>108</v>
      </c>
      <c r="BB155" s="7" t="s">
        <v>115</v>
      </c>
      <c r="BC155" s="7" t="s">
        <v>303</v>
      </c>
      <c r="BD155" s="25" t="s">
        <v>306</v>
      </c>
      <c r="BE155" s="45">
        <v>44195</v>
      </c>
      <c r="BF155" s="32"/>
      <c r="BG155" s="23">
        <v>0</v>
      </c>
      <c r="BH155" s="23">
        <v>0</v>
      </c>
      <c r="BI155" s="23">
        <v>0</v>
      </c>
      <c r="BJ155" s="23">
        <v>0</v>
      </c>
      <c r="BK155" s="23">
        <v>0</v>
      </c>
      <c r="BL155" s="23">
        <v>0</v>
      </c>
      <c r="BM155" s="23">
        <v>0</v>
      </c>
      <c r="BN155" s="23">
        <v>0</v>
      </c>
      <c r="BO155" s="23">
        <v>0</v>
      </c>
      <c r="BP155" s="23">
        <v>0</v>
      </c>
      <c r="BQ155" s="23">
        <v>0</v>
      </c>
      <c r="BR155" s="23">
        <v>0</v>
      </c>
      <c r="BS155" s="23">
        <v>0</v>
      </c>
      <c r="BT155" s="23">
        <v>0</v>
      </c>
      <c r="BU155" s="23">
        <v>0</v>
      </c>
      <c r="BV155" s="23">
        <v>0</v>
      </c>
      <c r="BW155" s="23">
        <v>0</v>
      </c>
      <c r="BX155" s="23">
        <v>0</v>
      </c>
      <c r="BY155" s="23">
        <v>0</v>
      </c>
      <c r="BZ155" s="23">
        <v>0</v>
      </c>
      <c r="CA155" s="23">
        <v>0</v>
      </c>
      <c r="CB155" s="23">
        <v>0</v>
      </c>
      <c r="CC155" s="23">
        <v>0</v>
      </c>
      <c r="CD155" s="23">
        <v>0</v>
      </c>
      <c r="CE155" s="23">
        <v>0</v>
      </c>
      <c r="CF155" s="23">
        <v>0</v>
      </c>
      <c r="CG155" s="23">
        <v>0</v>
      </c>
      <c r="CH155" s="23">
        <v>0</v>
      </c>
      <c r="CI155" s="23">
        <v>0</v>
      </c>
      <c r="CJ155" s="23">
        <v>0</v>
      </c>
      <c r="CK155" s="23">
        <v>0</v>
      </c>
      <c r="CL155" s="23">
        <v>0</v>
      </c>
      <c r="CM155" s="23">
        <v>0</v>
      </c>
      <c r="CN155" s="23">
        <v>0</v>
      </c>
      <c r="CO155" s="23">
        <v>0</v>
      </c>
      <c r="CP155" s="23">
        <v>0</v>
      </c>
      <c r="CQ155" s="23">
        <v>0</v>
      </c>
      <c r="CR155" s="86">
        <v>0</v>
      </c>
    </row>
    <row r="156" spans="1:96" ht="102" x14ac:dyDescent="0.2">
      <c r="A156" s="85">
        <v>13</v>
      </c>
      <c r="B156" s="15">
        <v>5</v>
      </c>
      <c r="C156" s="16" t="s">
        <v>294</v>
      </c>
      <c r="D156" s="17" t="s">
        <v>248</v>
      </c>
      <c r="E156" s="25" t="s">
        <v>109</v>
      </c>
      <c r="F156" s="18">
        <v>5</v>
      </c>
      <c r="G156" s="19">
        <v>44735</v>
      </c>
      <c r="H156" s="19">
        <v>51483</v>
      </c>
      <c r="I156" s="28">
        <v>254</v>
      </c>
      <c r="J156" s="14">
        <v>25</v>
      </c>
      <c r="K156" s="14">
        <v>4</v>
      </c>
      <c r="L156" s="20">
        <v>2574127191649</v>
      </c>
      <c r="M156" s="20">
        <v>0</v>
      </c>
      <c r="N156" s="20">
        <v>0</v>
      </c>
      <c r="O156" s="21"/>
      <c r="P156" s="21">
        <v>180</v>
      </c>
      <c r="Q156" s="22" t="s">
        <v>307</v>
      </c>
      <c r="R156" s="7">
        <v>1</v>
      </c>
      <c r="S156" s="7">
        <v>0</v>
      </c>
      <c r="T156" s="7">
        <v>0</v>
      </c>
      <c r="U156" s="7">
        <v>0</v>
      </c>
      <c r="V156" s="7">
        <v>0</v>
      </c>
      <c r="W156" s="7">
        <v>0</v>
      </c>
      <c r="X156" s="7">
        <v>0</v>
      </c>
      <c r="Y156" s="7">
        <v>0</v>
      </c>
      <c r="Z156" s="7">
        <v>0</v>
      </c>
      <c r="AA156" s="7">
        <v>0</v>
      </c>
      <c r="AB156" s="7">
        <v>0</v>
      </c>
      <c r="AC156" s="7">
        <v>0</v>
      </c>
      <c r="AD156" s="7">
        <v>0</v>
      </c>
      <c r="AE156" s="7">
        <v>0</v>
      </c>
      <c r="AF156" s="7">
        <v>1</v>
      </c>
      <c r="AG156" s="7">
        <v>0</v>
      </c>
      <c r="AH156" s="7">
        <v>1</v>
      </c>
      <c r="AI156" s="7">
        <v>1</v>
      </c>
      <c r="AJ156" s="7">
        <v>0</v>
      </c>
      <c r="AK156" s="7">
        <v>1</v>
      </c>
      <c r="AL156" s="7">
        <v>0</v>
      </c>
      <c r="AM156" s="7">
        <v>0</v>
      </c>
      <c r="AN156" s="7">
        <v>0</v>
      </c>
      <c r="AO156" s="7">
        <v>0</v>
      </c>
      <c r="AP156" s="7">
        <v>0</v>
      </c>
      <c r="AQ156" s="7">
        <v>0</v>
      </c>
      <c r="AR156" s="7">
        <v>0</v>
      </c>
      <c r="AS156" s="7">
        <v>0</v>
      </c>
      <c r="AT156" s="7">
        <v>0</v>
      </c>
      <c r="AU156" s="7">
        <v>0</v>
      </c>
      <c r="AV156" s="23">
        <v>0</v>
      </c>
      <c r="AW156" s="23">
        <v>0</v>
      </c>
      <c r="AX156" s="23">
        <v>0</v>
      </c>
      <c r="AY156" s="23">
        <v>0</v>
      </c>
      <c r="AZ156" s="23">
        <v>0</v>
      </c>
      <c r="BA156" s="7" t="s">
        <v>108</v>
      </c>
      <c r="BB156" s="7" t="s">
        <v>115</v>
      </c>
      <c r="BC156" s="7" t="s">
        <v>303</v>
      </c>
      <c r="BD156" s="25" t="s">
        <v>308</v>
      </c>
      <c r="BE156" s="45">
        <v>44735</v>
      </c>
      <c r="BF156" s="32"/>
      <c r="BG156" s="23">
        <v>1</v>
      </c>
      <c r="BH156" s="23">
        <v>0</v>
      </c>
      <c r="BI156" s="23">
        <v>0</v>
      </c>
      <c r="BJ156" s="23">
        <v>0</v>
      </c>
      <c r="BK156" s="23">
        <v>0</v>
      </c>
      <c r="BL156" s="23">
        <v>0</v>
      </c>
      <c r="BM156" s="23">
        <v>0</v>
      </c>
      <c r="BN156" s="23">
        <v>0</v>
      </c>
      <c r="BO156" s="23">
        <v>0</v>
      </c>
      <c r="BP156" s="23">
        <v>0</v>
      </c>
      <c r="BQ156" s="23">
        <v>0</v>
      </c>
      <c r="BR156" s="23">
        <v>0</v>
      </c>
      <c r="BS156" s="23">
        <v>0</v>
      </c>
      <c r="BT156" s="23">
        <v>0</v>
      </c>
      <c r="BU156" s="23">
        <v>0</v>
      </c>
      <c r="BV156" s="23">
        <v>0</v>
      </c>
      <c r="BW156" s="23">
        <v>0</v>
      </c>
      <c r="BX156" s="23">
        <v>0</v>
      </c>
      <c r="BY156" s="23">
        <v>0</v>
      </c>
      <c r="BZ156" s="23">
        <v>0</v>
      </c>
      <c r="CA156" s="23">
        <v>0</v>
      </c>
      <c r="CB156" s="23">
        <v>0</v>
      </c>
      <c r="CC156" s="23">
        <v>0</v>
      </c>
      <c r="CD156" s="23">
        <v>0</v>
      </c>
      <c r="CE156" s="23">
        <v>0</v>
      </c>
      <c r="CF156" s="23">
        <v>0</v>
      </c>
      <c r="CG156" s="23">
        <v>0</v>
      </c>
      <c r="CH156" s="23">
        <v>0</v>
      </c>
      <c r="CI156" s="23">
        <v>0</v>
      </c>
      <c r="CJ156" s="23">
        <v>0</v>
      </c>
      <c r="CK156" s="23">
        <v>0</v>
      </c>
      <c r="CL156" s="23">
        <v>0</v>
      </c>
      <c r="CM156" s="23">
        <v>0</v>
      </c>
      <c r="CN156" s="23">
        <v>0</v>
      </c>
      <c r="CO156" s="23">
        <v>0</v>
      </c>
      <c r="CP156" s="23">
        <v>0</v>
      </c>
      <c r="CQ156" s="23">
        <v>0</v>
      </c>
      <c r="CR156" s="86">
        <v>0</v>
      </c>
    </row>
    <row r="157" spans="1:96" ht="153" x14ac:dyDescent="0.2">
      <c r="A157" s="85">
        <v>13</v>
      </c>
      <c r="B157" s="15">
        <v>6</v>
      </c>
      <c r="C157" s="16" t="s">
        <v>294</v>
      </c>
      <c r="D157" s="17" t="s">
        <v>248</v>
      </c>
      <c r="E157" s="25" t="s">
        <v>109</v>
      </c>
      <c r="F157" s="18">
        <v>6</v>
      </c>
      <c r="G157" s="19">
        <v>44777</v>
      </c>
      <c r="H157" s="19">
        <v>51483</v>
      </c>
      <c r="I157" s="28">
        <v>254</v>
      </c>
      <c r="J157" s="14">
        <v>25</v>
      </c>
      <c r="K157" s="14">
        <v>4</v>
      </c>
      <c r="L157" s="20">
        <v>2574127191649</v>
      </c>
      <c r="M157" s="20">
        <v>0</v>
      </c>
      <c r="N157" s="20">
        <v>-286775255</v>
      </c>
      <c r="O157" s="21"/>
      <c r="P157" s="21"/>
      <c r="Q157" s="22" t="s">
        <v>309</v>
      </c>
      <c r="R157" s="7">
        <v>1</v>
      </c>
      <c r="S157" s="7">
        <v>0</v>
      </c>
      <c r="T157" s="7">
        <v>0</v>
      </c>
      <c r="U157" s="7">
        <v>0</v>
      </c>
      <c r="V157" s="7">
        <v>0</v>
      </c>
      <c r="W157" s="7">
        <v>1</v>
      </c>
      <c r="X157" s="7">
        <v>0</v>
      </c>
      <c r="Y157" s="7">
        <v>0</v>
      </c>
      <c r="Z157" s="7">
        <v>0</v>
      </c>
      <c r="AA157" s="7">
        <v>0</v>
      </c>
      <c r="AB157" s="7">
        <v>0</v>
      </c>
      <c r="AC157" s="7">
        <v>1</v>
      </c>
      <c r="AD157" s="7">
        <v>0</v>
      </c>
      <c r="AE157" s="7">
        <v>1</v>
      </c>
      <c r="AF157" s="7">
        <v>1</v>
      </c>
      <c r="AG157" s="7">
        <v>0</v>
      </c>
      <c r="AH157" s="7">
        <v>0</v>
      </c>
      <c r="AI157" s="7">
        <v>1</v>
      </c>
      <c r="AJ157" s="7">
        <v>0</v>
      </c>
      <c r="AK157" s="7">
        <v>1</v>
      </c>
      <c r="AL157" s="7">
        <v>0</v>
      </c>
      <c r="AM157" s="7">
        <v>0</v>
      </c>
      <c r="AN157" s="7">
        <v>0</v>
      </c>
      <c r="AO157" s="7">
        <v>0</v>
      </c>
      <c r="AP157" s="7">
        <v>0</v>
      </c>
      <c r="AQ157" s="7">
        <v>0</v>
      </c>
      <c r="AR157" s="7">
        <v>0</v>
      </c>
      <c r="AS157" s="7">
        <v>0</v>
      </c>
      <c r="AT157" s="7">
        <v>0</v>
      </c>
      <c r="AU157" s="7">
        <v>0</v>
      </c>
      <c r="AV157" s="23">
        <v>0</v>
      </c>
      <c r="AW157" s="23">
        <v>0</v>
      </c>
      <c r="AX157" s="23">
        <v>0</v>
      </c>
      <c r="AY157" s="23">
        <v>0</v>
      </c>
      <c r="AZ157" s="23">
        <v>0</v>
      </c>
      <c r="BA157" s="7" t="s">
        <v>108</v>
      </c>
      <c r="BB157" s="7" t="s">
        <v>115</v>
      </c>
      <c r="BC157" s="7" t="s">
        <v>303</v>
      </c>
      <c r="BD157" s="25" t="s">
        <v>310</v>
      </c>
      <c r="BE157" s="45">
        <v>44777</v>
      </c>
      <c r="BF157" s="32"/>
      <c r="BG157" s="23">
        <v>0</v>
      </c>
      <c r="BH157" s="23">
        <v>0</v>
      </c>
      <c r="BI157" s="23">
        <v>0</v>
      </c>
      <c r="BJ157" s="23">
        <v>0</v>
      </c>
      <c r="BK157" s="23">
        <v>0</v>
      </c>
      <c r="BL157" s="23">
        <v>0</v>
      </c>
      <c r="BM157" s="23">
        <v>0</v>
      </c>
      <c r="BN157" s="23">
        <v>0</v>
      </c>
      <c r="BO157" s="23">
        <v>0</v>
      </c>
      <c r="BP157" s="23">
        <v>0</v>
      </c>
      <c r="BQ157" s="23">
        <v>0</v>
      </c>
      <c r="BR157" s="23">
        <v>0</v>
      </c>
      <c r="BS157" s="23">
        <v>0</v>
      </c>
      <c r="BT157" s="23">
        <v>0</v>
      </c>
      <c r="BU157" s="23">
        <v>0</v>
      </c>
      <c r="BV157" s="23">
        <v>0</v>
      </c>
      <c r="BW157" s="23">
        <v>0</v>
      </c>
      <c r="BX157" s="23">
        <v>0</v>
      </c>
      <c r="BY157" s="23">
        <v>0</v>
      </c>
      <c r="BZ157" s="23">
        <v>0</v>
      </c>
      <c r="CA157" s="23">
        <v>0</v>
      </c>
      <c r="CB157" s="23">
        <v>0</v>
      </c>
      <c r="CC157" s="23">
        <v>0</v>
      </c>
      <c r="CD157" s="23">
        <v>0</v>
      </c>
      <c r="CE157" s="23">
        <v>0</v>
      </c>
      <c r="CF157" s="23">
        <v>0</v>
      </c>
      <c r="CG157" s="23">
        <v>0</v>
      </c>
      <c r="CH157" s="23">
        <v>0</v>
      </c>
      <c r="CI157" s="23">
        <v>0</v>
      </c>
      <c r="CJ157" s="23">
        <v>0</v>
      </c>
      <c r="CK157" s="23">
        <v>0</v>
      </c>
      <c r="CL157" s="23">
        <v>0</v>
      </c>
      <c r="CM157" s="23">
        <v>0</v>
      </c>
      <c r="CN157" s="23">
        <v>0</v>
      </c>
      <c r="CO157" s="23">
        <v>0</v>
      </c>
      <c r="CP157" s="23">
        <v>0</v>
      </c>
      <c r="CQ157" s="23">
        <v>0</v>
      </c>
      <c r="CR157" s="86">
        <v>0</v>
      </c>
    </row>
    <row r="158" spans="1:96" ht="63.75" x14ac:dyDescent="0.2">
      <c r="A158" s="85">
        <v>13</v>
      </c>
      <c r="B158" s="15">
        <v>7</v>
      </c>
      <c r="C158" s="16" t="s">
        <v>294</v>
      </c>
      <c r="D158" s="17" t="s">
        <v>248</v>
      </c>
      <c r="E158" s="25" t="s">
        <v>109</v>
      </c>
      <c r="F158" s="18">
        <v>7</v>
      </c>
      <c r="G158" s="19">
        <v>44777</v>
      </c>
      <c r="H158" s="19">
        <v>51483</v>
      </c>
      <c r="I158" s="28">
        <v>254</v>
      </c>
      <c r="J158" s="14">
        <v>25</v>
      </c>
      <c r="K158" s="14">
        <v>4</v>
      </c>
      <c r="L158" s="20">
        <v>2574127191649</v>
      </c>
      <c r="M158" s="20">
        <v>-5511659800.6899996</v>
      </c>
      <c r="N158" s="20">
        <v>-5710391233</v>
      </c>
      <c r="O158" s="21"/>
      <c r="P158" s="21"/>
      <c r="Q158" s="22" t="s">
        <v>311</v>
      </c>
      <c r="R158" s="7">
        <v>0</v>
      </c>
      <c r="S158" s="7">
        <v>1</v>
      </c>
      <c r="T158" s="7">
        <v>1</v>
      </c>
      <c r="U158" s="7">
        <v>0</v>
      </c>
      <c r="V158" s="7">
        <v>0</v>
      </c>
      <c r="W158" s="7">
        <v>0</v>
      </c>
      <c r="X158" s="7">
        <v>0</v>
      </c>
      <c r="Y158" s="7">
        <v>0</v>
      </c>
      <c r="Z158" s="7">
        <v>0</v>
      </c>
      <c r="AA158" s="7">
        <v>0</v>
      </c>
      <c r="AB158" s="7">
        <v>0</v>
      </c>
      <c r="AC158" s="7">
        <v>1</v>
      </c>
      <c r="AD158" s="7">
        <v>0</v>
      </c>
      <c r="AE158" s="7">
        <v>1</v>
      </c>
      <c r="AF158" s="7">
        <v>0</v>
      </c>
      <c r="AG158" s="7">
        <v>0</v>
      </c>
      <c r="AH158" s="7">
        <v>0</v>
      </c>
      <c r="AI158" s="7">
        <v>0</v>
      </c>
      <c r="AJ158" s="7">
        <v>0</v>
      </c>
      <c r="AK158" s="7">
        <v>1</v>
      </c>
      <c r="AL158" s="7">
        <v>0</v>
      </c>
      <c r="AM158" s="7">
        <v>0</v>
      </c>
      <c r="AN158" s="7">
        <v>0</v>
      </c>
      <c r="AO158" s="7">
        <v>0</v>
      </c>
      <c r="AP158" s="7">
        <v>0</v>
      </c>
      <c r="AQ158" s="7">
        <v>0</v>
      </c>
      <c r="AR158" s="7">
        <v>0</v>
      </c>
      <c r="AS158" s="7">
        <v>0</v>
      </c>
      <c r="AT158" s="7">
        <v>0</v>
      </c>
      <c r="AU158" s="7">
        <v>0</v>
      </c>
      <c r="AV158" s="23">
        <v>0</v>
      </c>
      <c r="AW158" s="23">
        <v>0</v>
      </c>
      <c r="AX158" s="23">
        <v>0</v>
      </c>
      <c r="AY158" s="23">
        <v>0</v>
      </c>
      <c r="AZ158" s="23">
        <v>0</v>
      </c>
      <c r="BA158" s="7" t="s">
        <v>108</v>
      </c>
      <c r="BB158" s="7" t="s">
        <v>115</v>
      </c>
      <c r="BC158" s="7" t="s">
        <v>303</v>
      </c>
      <c r="BD158" s="25" t="s">
        <v>312</v>
      </c>
      <c r="BE158" s="45">
        <v>44777</v>
      </c>
      <c r="BF158" s="32"/>
      <c r="BG158" s="23">
        <v>0</v>
      </c>
      <c r="BH158" s="23">
        <v>0</v>
      </c>
      <c r="BI158" s="23">
        <v>0</v>
      </c>
      <c r="BJ158" s="23">
        <v>0</v>
      </c>
      <c r="BK158" s="23">
        <v>0</v>
      </c>
      <c r="BL158" s="23">
        <v>0</v>
      </c>
      <c r="BM158" s="23">
        <v>0</v>
      </c>
      <c r="BN158" s="23">
        <v>0</v>
      </c>
      <c r="BO158" s="23">
        <v>0</v>
      </c>
      <c r="BP158" s="23">
        <v>0</v>
      </c>
      <c r="BQ158" s="23">
        <v>0</v>
      </c>
      <c r="BR158" s="23">
        <v>0</v>
      </c>
      <c r="BS158" s="23">
        <v>0</v>
      </c>
      <c r="BT158" s="23">
        <v>0</v>
      </c>
      <c r="BU158" s="23">
        <v>0</v>
      </c>
      <c r="BV158" s="23">
        <v>0</v>
      </c>
      <c r="BW158" s="23">
        <v>0</v>
      </c>
      <c r="BX158" s="23">
        <v>0</v>
      </c>
      <c r="BY158" s="23">
        <v>0</v>
      </c>
      <c r="BZ158" s="23">
        <v>0</v>
      </c>
      <c r="CA158" s="23">
        <v>0</v>
      </c>
      <c r="CB158" s="23">
        <v>0</v>
      </c>
      <c r="CC158" s="23">
        <v>0</v>
      </c>
      <c r="CD158" s="23">
        <v>0</v>
      </c>
      <c r="CE158" s="23">
        <v>0</v>
      </c>
      <c r="CF158" s="23">
        <v>0</v>
      </c>
      <c r="CG158" s="23">
        <v>0</v>
      </c>
      <c r="CH158" s="23">
        <v>0</v>
      </c>
      <c r="CI158" s="23">
        <v>0</v>
      </c>
      <c r="CJ158" s="23">
        <v>0</v>
      </c>
      <c r="CK158" s="23">
        <v>0</v>
      </c>
      <c r="CL158" s="23">
        <v>0</v>
      </c>
      <c r="CM158" s="23">
        <v>0</v>
      </c>
      <c r="CN158" s="23">
        <v>0</v>
      </c>
      <c r="CO158" s="23">
        <v>0</v>
      </c>
      <c r="CP158" s="23">
        <v>0</v>
      </c>
      <c r="CQ158" s="23">
        <v>0</v>
      </c>
      <c r="CR158" s="86">
        <v>0</v>
      </c>
    </row>
    <row r="159" spans="1:96" ht="150.75" customHeight="1" x14ac:dyDescent="0.2">
      <c r="A159" s="85">
        <v>13</v>
      </c>
      <c r="B159" s="15">
        <v>8</v>
      </c>
      <c r="C159" s="16" t="s">
        <v>294</v>
      </c>
      <c r="D159" s="17" t="s">
        <v>248</v>
      </c>
      <c r="E159" s="25" t="s">
        <v>225</v>
      </c>
      <c r="F159" s="18">
        <v>1</v>
      </c>
      <c r="G159" s="19">
        <v>44629</v>
      </c>
      <c r="H159" s="19">
        <v>51483</v>
      </c>
      <c r="I159" s="28">
        <v>254</v>
      </c>
      <c r="J159" s="14">
        <v>25</v>
      </c>
      <c r="K159" s="14">
        <v>4</v>
      </c>
      <c r="L159" s="20">
        <v>2574127191649</v>
      </c>
      <c r="M159" s="20">
        <v>0</v>
      </c>
      <c r="N159" s="20">
        <v>0</v>
      </c>
      <c r="O159" s="21"/>
      <c r="P159" s="21"/>
      <c r="Q159" s="22" t="s">
        <v>313</v>
      </c>
      <c r="R159" s="7">
        <v>0</v>
      </c>
      <c r="S159" s="7">
        <v>0</v>
      </c>
      <c r="T159" s="7">
        <v>0</v>
      </c>
      <c r="U159" s="7">
        <v>0</v>
      </c>
      <c r="V159" s="7">
        <v>0</v>
      </c>
      <c r="W159" s="7">
        <v>0</v>
      </c>
      <c r="X159" s="7">
        <v>0</v>
      </c>
      <c r="Y159" s="7">
        <v>0</v>
      </c>
      <c r="Z159" s="7">
        <v>0</v>
      </c>
      <c r="AA159" s="7">
        <v>0</v>
      </c>
      <c r="AB159" s="7">
        <v>0</v>
      </c>
      <c r="AC159" s="7">
        <v>0</v>
      </c>
      <c r="AD159" s="7">
        <v>0</v>
      </c>
      <c r="AE159" s="7">
        <v>1</v>
      </c>
      <c r="AF159" s="7">
        <v>1</v>
      </c>
      <c r="AG159" s="7">
        <v>0</v>
      </c>
      <c r="AH159" s="7">
        <v>0</v>
      </c>
      <c r="AI159" s="7">
        <v>0</v>
      </c>
      <c r="AJ159" s="7">
        <v>1</v>
      </c>
      <c r="AK159" s="7">
        <v>1</v>
      </c>
      <c r="AL159" s="7">
        <v>0</v>
      </c>
      <c r="AM159" s="7">
        <v>0</v>
      </c>
      <c r="AN159" s="7">
        <v>0</v>
      </c>
      <c r="AO159" s="7">
        <v>0</v>
      </c>
      <c r="AP159" s="7">
        <v>0</v>
      </c>
      <c r="AQ159" s="7">
        <v>1</v>
      </c>
      <c r="AR159" s="7">
        <v>0</v>
      </c>
      <c r="AS159" s="7">
        <v>0</v>
      </c>
      <c r="AT159" s="7">
        <v>1</v>
      </c>
      <c r="AU159" s="7">
        <v>0</v>
      </c>
      <c r="AV159" s="23">
        <v>0</v>
      </c>
      <c r="AW159" s="23">
        <v>0</v>
      </c>
      <c r="AX159" s="23">
        <v>0</v>
      </c>
      <c r="AY159" s="23">
        <v>0</v>
      </c>
      <c r="AZ159" s="23">
        <v>0</v>
      </c>
      <c r="BA159" s="7" t="s">
        <v>108</v>
      </c>
      <c r="BB159" s="7" t="s">
        <v>115</v>
      </c>
      <c r="BC159" s="7" t="s">
        <v>303</v>
      </c>
      <c r="BD159" s="25" t="s">
        <v>314</v>
      </c>
      <c r="BE159" s="45">
        <v>44629</v>
      </c>
      <c r="BF159" s="32"/>
      <c r="BG159" s="23">
        <v>0</v>
      </c>
      <c r="BH159" s="23">
        <v>0</v>
      </c>
      <c r="BI159" s="23">
        <v>0</v>
      </c>
      <c r="BJ159" s="23">
        <v>0</v>
      </c>
      <c r="BK159" s="23">
        <v>0</v>
      </c>
      <c r="BL159" s="23">
        <v>0</v>
      </c>
      <c r="BM159" s="23">
        <v>0</v>
      </c>
      <c r="BN159" s="23">
        <v>0</v>
      </c>
      <c r="BO159" s="23">
        <v>0</v>
      </c>
      <c r="BP159" s="23">
        <v>0</v>
      </c>
      <c r="BQ159" s="23">
        <v>0</v>
      </c>
      <c r="BR159" s="23">
        <v>0</v>
      </c>
      <c r="BS159" s="23">
        <v>0</v>
      </c>
      <c r="BT159" s="23">
        <v>0</v>
      </c>
      <c r="BU159" s="23">
        <v>0</v>
      </c>
      <c r="BV159" s="23">
        <v>0</v>
      </c>
      <c r="BW159" s="23">
        <v>0</v>
      </c>
      <c r="BX159" s="23">
        <v>0</v>
      </c>
      <c r="BY159" s="23">
        <v>0</v>
      </c>
      <c r="BZ159" s="23">
        <v>0</v>
      </c>
      <c r="CA159" s="23">
        <v>0</v>
      </c>
      <c r="CB159" s="23">
        <v>0</v>
      </c>
      <c r="CC159" s="23">
        <v>0</v>
      </c>
      <c r="CD159" s="23">
        <v>0</v>
      </c>
      <c r="CE159" s="23">
        <v>0</v>
      </c>
      <c r="CF159" s="23">
        <v>0</v>
      </c>
      <c r="CG159" s="23">
        <v>0</v>
      </c>
      <c r="CH159" s="23">
        <v>0</v>
      </c>
      <c r="CI159" s="23">
        <v>0</v>
      </c>
      <c r="CJ159" s="23">
        <v>0</v>
      </c>
      <c r="CK159" s="23">
        <v>0</v>
      </c>
      <c r="CL159" s="23">
        <v>0</v>
      </c>
      <c r="CM159" s="23">
        <v>0</v>
      </c>
      <c r="CN159" s="23">
        <v>0</v>
      </c>
      <c r="CO159" s="23">
        <v>0</v>
      </c>
      <c r="CP159" s="23">
        <v>0</v>
      </c>
      <c r="CQ159" s="23">
        <v>0</v>
      </c>
      <c r="CR159" s="86">
        <v>0</v>
      </c>
    </row>
    <row r="160" spans="1:96" ht="196.5" customHeight="1" x14ac:dyDescent="0.2">
      <c r="A160" s="85">
        <v>13</v>
      </c>
      <c r="B160" s="15">
        <v>9</v>
      </c>
      <c r="C160" s="16" t="s">
        <v>294</v>
      </c>
      <c r="D160" s="17" t="s">
        <v>248</v>
      </c>
      <c r="E160" s="25" t="s">
        <v>225</v>
      </c>
      <c r="F160" s="18">
        <v>2</v>
      </c>
      <c r="G160" s="19">
        <v>44807</v>
      </c>
      <c r="H160" s="19">
        <v>51483</v>
      </c>
      <c r="I160" s="28">
        <v>254</v>
      </c>
      <c r="J160" s="14">
        <v>25</v>
      </c>
      <c r="K160" s="14">
        <v>4</v>
      </c>
      <c r="L160" s="20">
        <v>2574127191649</v>
      </c>
      <c r="M160" s="20">
        <v>0</v>
      </c>
      <c r="N160" s="20">
        <v>0</v>
      </c>
      <c r="O160" s="21"/>
      <c r="P160" s="21">
        <v>42</v>
      </c>
      <c r="Q160" s="22" t="s">
        <v>315</v>
      </c>
      <c r="R160" s="7">
        <v>0</v>
      </c>
      <c r="S160" s="7">
        <v>0</v>
      </c>
      <c r="T160" s="7">
        <v>0</v>
      </c>
      <c r="U160" s="7">
        <v>0</v>
      </c>
      <c r="V160" s="7">
        <v>0</v>
      </c>
      <c r="W160" s="7">
        <v>0</v>
      </c>
      <c r="X160" s="7">
        <v>0</v>
      </c>
      <c r="Y160" s="7">
        <v>0</v>
      </c>
      <c r="Z160" s="7">
        <v>0</v>
      </c>
      <c r="AA160" s="7">
        <v>1</v>
      </c>
      <c r="AB160" s="7">
        <v>0</v>
      </c>
      <c r="AC160" s="7">
        <v>0</v>
      </c>
      <c r="AD160" s="7">
        <v>0</v>
      </c>
      <c r="AE160" s="7">
        <v>1</v>
      </c>
      <c r="AF160" s="7">
        <v>0</v>
      </c>
      <c r="AG160" s="7">
        <v>0</v>
      </c>
      <c r="AH160" s="7">
        <v>0</v>
      </c>
      <c r="AI160" s="7">
        <v>0</v>
      </c>
      <c r="AJ160" s="7">
        <v>1</v>
      </c>
      <c r="AK160" s="7">
        <v>1</v>
      </c>
      <c r="AL160" s="7">
        <v>0</v>
      </c>
      <c r="AM160" s="7">
        <v>0</v>
      </c>
      <c r="AN160" s="7">
        <v>0</v>
      </c>
      <c r="AO160" s="7">
        <v>0</v>
      </c>
      <c r="AP160" s="7">
        <v>0</v>
      </c>
      <c r="AQ160" s="7">
        <v>1</v>
      </c>
      <c r="AR160" s="7">
        <v>0</v>
      </c>
      <c r="AS160" s="7">
        <v>0</v>
      </c>
      <c r="AT160" s="7">
        <v>0</v>
      </c>
      <c r="AU160" s="7">
        <v>0</v>
      </c>
      <c r="AV160" s="23">
        <v>0</v>
      </c>
      <c r="AW160" s="23">
        <v>0</v>
      </c>
      <c r="AX160" s="23">
        <v>0</v>
      </c>
      <c r="AY160" s="23">
        <v>0</v>
      </c>
      <c r="AZ160" s="23">
        <v>0</v>
      </c>
      <c r="BA160" s="7" t="s">
        <v>108</v>
      </c>
      <c r="BB160" s="7" t="s">
        <v>115</v>
      </c>
      <c r="BC160" s="7" t="s">
        <v>303</v>
      </c>
      <c r="BD160" s="25" t="s">
        <v>316</v>
      </c>
      <c r="BE160" s="45">
        <v>44807</v>
      </c>
      <c r="BF160" s="32"/>
      <c r="BG160" s="23">
        <v>0</v>
      </c>
      <c r="BH160" s="23">
        <v>0</v>
      </c>
      <c r="BI160" s="23">
        <v>0</v>
      </c>
      <c r="BJ160" s="23">
        <v>0</v>
      </c>
      <c r="BK160" s="23">
        <v>0</v>
      </c>
      <c r="BL160" s="23">
        <v>0</v>
      </c>
      <c r="BM160" s="23">
        <v>0</v>
      </c>
      <c r="BN160" s="23">
        <v>0</v>
      </c>
      <c r="BO160" s="23">
        <v>0</v>
      </c>
      <c r="BP160" s="23">
        <v>0</v>
      </c>
      <c r="BQ160" s="23">
        <v>0</v>
      </c>
      <c r="BR160" s="23">
        <v>0</v>
      </c>
      <c r="BS160" s="23">
        <v>0</v>
      </c>
      <c r="BT160" s="23">
        <v>0</v>
      </c>
      <c r="BU160" s="23">
        <v>0</v>
      </c>
      <c r="BV160" s="23">
        <v>0</v>
      </c>
      <c r="BW160" s="23">
        <v>0</v>
      </c>
      <c r="BX160" s="23">
        <v>0</v>
      </c>
      <c r="BY160" s="23">
        <v>0</v>
      </c>
      <c r="BZ160" s="23">
        <v>0</v>
      </c>
      <c r="CA160" s="23">
        <v>0</v>
      </c>
      <c r="CB160" s="23">
        <v>0</v>
      </c>
      <c r="CC160" s="23">
        <v>0</v>
      </c>
      <c r="CD160" s="23">
        <v>0</v>
      </c>
      <c r="CE160" s="23">
        <v>0</v>
      </c>
      <c r="CF160" s="23">
        <v>0</v>
      </c>
      <c r="CG160" s="23">
        <v>0</v>
      </c>
      <c r="CH160" s="23">
        <v>0</v>
      </c>
      <c r="CI160" s="23">
        <v>0</v>
      </c>
      <c r="CJ160" s="23">
        <v>0</v>
      </c>
      <c r="CK160" s="23">
        <v>0</v>
      </c>
      <c r="CL160" s="23">
        <v>0</v>
      </c>
      <c r="CM160" s="23">
        <v>0</v>
      </c>
      <c r="CN160" s="23">
        <v>0</v>
      </c>
      <c r="CO160" s="23">
        <v>0</v>
      </c>
      <c r="CP160" s="23">
        <v>0</v>
      </c>
      <c r="CQ160" s="23">
        <v>0</v>
      </c>
      <c r="CR160" s="86">
        <v>0</v>
      </c>
    </row>
    <row r="161" spans="1:96" ht="63.75" x14ac:dyDescent="0.2">
      <c r="A161" s="85">
        <v>13</v>
      </c>
      <c r="B161" s="15">
        <v>10</v>
      </c>
      <c r="C161" s="16" t="s">
        <v>294</v>
      </c>
      <c r="D161" s="17" t="s">
        <v>248</v>
      </c>
      <c r="E161" s="25" t="s">
        <v>127</v>
      </c>
      <c r="F161" s="18"/>
      <c r="G161" s="19">
        <v>44230</v>
      </c>
      <c r="H161" s="19">
        <v>51483</v>
      </c>
      <c r="I161" s="28">
        <v>254</v>
      </c>
      <c r="J161" s="14">
        <v>25</v>
      </c>
      <c r="K161" s="14">
        <v>4</v>
      </c>
      <c r="L161" s="20">
        <v>2574127191649</v>
      </c>
      <c r="M161" s="20"/>
      <c r="N161" s="20"/>
      <c r="O161" s="21"/>
      <c r="P161" s="21"/>
      <c r="Q161" s="22" t="s">
        <v>317</v>
      </c>
      <c r="R161" s="23">
        <v>0</v>
      </c>
      <c r="S161" s="23">
        <v>0</v>
      </c>
      <c r="T161" s="23">
        <v>0</v>
      </c>
      <c r="U161" s="7">
        <v>1</v>
      </c>
      <c r="V161" s="7">
        <v>1</v>
      </c>
      <c r="W161" s="7">
        <v>0</v>
      </c>
      <c r="X161" s="7">
        <v>1</v>
      </c>
      <c r="Y161" s="7">
        <v>0</v>
      </c>
      <c r="Z161" s="7">
        <v>0</v>
      </c>
      <c r="AA161" s="7">
        <v>0</v>
      </c>
      <c r="AB161" s="7">
        <v>0</v>
      </c>
      <c r="AC161" s="7">
        <v>0</v>
      </c>
      <c r="AD161" s="7">
        <v>1</v>
      </c>
      <c r="AE161" s="7">
        <v>0</v>
      </c>
      <c r="AF161" s="7">
        <v>0</v>
      </c>
      <c r="AG161" s="7">
        <v>0</v>
      </c>
      <c r="AH161" s="7">
        <v>0</v>
      </c>
      <c r="AI161" s="7">
        <v>0</v>
      </c>
      <c r="AJ161" s="7">
        <v>0</v>
      </c>
      <c r="AK161" s="7">
        <v>0</v>
      </c>
      <c r="AL161" s="7">
        <v>1</v>
      </c>
      <c r="AM161" s="7">
        <v>0</v>
      </c>
      <c r="AN161" s="7">
        <v>0</v>
      </c>
      <c r="AO161" s="7">
        <v>0</v>
      </c>
      <c r="AP161" s="7">
        <v>0</v>
      </c>
      <c r="AQ161" s="7">
        <v>1</v>
      </c>
      <c r="AR161" s="7">
        <v>1</v>
      </c>
      <c r="AS161" s="7">
        <v>0</v>
      </c>
      <c r="AT161" s="7">
        <v>0</v>
      </c>
      <c r="AU161" s="7">
        <v>0</v>
      </c>
      <c r="AV161" s="7">
        <v>0</v>
      </c>
      <c r="AW161" s="7">
        <v>0</v>
      </c>
      <c r="AX161" s="7">
        <v>0</v>
      </c>
      <c r="AY161" s="7">
        <v>0</v>
      </c>
      <c r="AZ161" s="7">
        <v>0</v>
      </c>
      <c r="BA161" s="7" t="s">
        <v>108</v>
      </c>
      <c r="BB161" s="7" t="s">
        <v>115</v>
      </c>
      <c r="BC161" s="7" t="s">
        <v>303</v>
      </c>
      <c r="BD161" s="25" t="s">
        <v>318</v>
      </c>
      <c r="BE161" s="45">
        <v>44230</v>
      </c>
      <c r="BF161" s="32"/>
      <c r="BG161" s="23">
        <v>0</v>
      </c>
      <c r="BH161" s="23">
        <v>0</v>
      </c>
      <c r="BI161" s="23">
        <v>0</v>
      </c>
      <c r="BJ161" s="23">
        <v>0</v>
      </c>
      <c r="BK161" s="23">
        <v>0</v>
      </c>
      <c r="BL161" s="23">
        <v>0</v>
      </c>
      <c r="BM161" s="23">
        <v>0</v>
      </c>
      <c r="BN161" s="23">
        <v>0</v>
      </c>
      <c r="BO161" s="23">
        <v>0</v>
      </c>
      <c r="BP161" s="23">
        <v>0</v>
      </c>
      <c r="BQ161" s="23">
        <v>0</v>
      </c>
      <c r="BR161" s="23">
        <v>0</v>
      </c>
      <c r="BS161" s="23">
        <v>0</v>
      </c>
      <c r="BT161" s="23">
        <v>0</v>
      </c>
      <c r="BU161" s="23">
        <v>0</v>
      </c>
      <c r="BV161" s="23">
        <v>0</v>
      </c>
      <c r="BW161" s="23">
        <v>0</v>
      </c>
      <c r="BX161" s="23">
        <v>0</v>
      </c>
      <c r="BY161" s="23">
        <v>0</v>
      </c>
      <c r="BZ161" s="23">
        <v>0</v>
      </c>
      <c r="CA161" s="23">
        <v>0</v>
      </c>
      <c r="CB161" s="23">
        <v>0</v>
      </c>
      <c r="CC161" s="23">
        <v>0</v>
      </c>
      <c r="CD161" s="23">
        <v>0</v>
      </c>
      <c r="CE161" s="23">
        <v>0</v>
      </c>
      <c r="CF161" s="23">
        <v>0</v>
      </c>
      <c r="CG161" s="23">
        <v>0</v>
      </c>
      <c r="CH161" s="23">
        <v>0</v>
      </c>
      <c r="CI161" s="23">
        <v>0</v>
      </c>
      <c r="CJ161" s="23">
        <v>0</v>
      </c>
      <c r="CK161" s="23">
        <v>0</v>
      </c>
      <c r="CL161" s="23">
        <v>0</v>
      </c>
      <c r="CM161" s="23">
        <v>0</v>
      </c>
      <c r="CN161" s="23">
        <v>0</v>
      </c>
      <c r="CO161" s="23">
        <v>0</v>
      </c>
      <c r="CP161" s="23">
        <v>0</v>
      </c>
      <c r="CQ161" s="23">
        <v>0</v>
      </c>
      <c r="CR161" s="86">
        <v>0</v>
      </c>
    </row>
    <row r="162" spans="1:96" ht="93" customHeight="1" x14ac:dyDescent="0.2">
      <c r="A162" s="98">
        <v>13</v>
      </c>
      <c r="B162" s="99">
        <v>11</v>
      </c>
      <c r="C162" s="100" t="s">
        <v>294</v>
      </c>
      <c r="D162" s="101" t="s">
        <v>248</v>
      </c>
      <c r="E162" s="102" t="s">
        <v>225</v>
      </c>
      <c r="F162" s="103">
        <v>3</v>
      </c>
      <c r="G162" s="104">
        <v>44818</v>
      </c>
      <c r="H162" s="104">
        <v>51483</v>
      </c>
      <c r="I162" s="105">
        <v>254</v>
      </c>
      <c r="J162" s="106">
        <v>25</v>
      </c>
      <c r="K162" s="106">
        <v>4</v>
      </c>
      <c r="L162" s="107">
        <v>2574127191649</v>
      </c>
      <c r="M162" s="107"/>
      <c r="N162" s="107"/>
      <c r="O162" s="108"/>
      <c r="P162" s="108"/>
      <c r="Q162" s="109" t="s">
        <v>319</v>
      </c>
      <c r="R162" s="110">
        <v>0</v>
      </c>
      <c r="S162" s="110">
        <v>0</v>
      </c>
      <c r="T162" s="110">
        <v>0</v>
      </c>
      <c r="U162" s="110">
        <v>0</v>
      </c>
      <c r="V162" s="110">
        <v>0</v>
      </c>
      <c r="W162" s="110">
        <v>0</v>
      </c>
      <c r="X162" s="110">
        <v>0</v>
      </c>
      <c r="Y162" s="110">
        <v>0</v>
      </c>
      <c r="Z162" s="110">
        <v>0</v>
      </c>
      <c r="AA162" s="110">
        <v>0</v>
      </c>
      <c r="AB162" s="110">
        <v>0</v>
      </c>
      <c r="AC162" s="110">
        <v>0</v>
      </c>
      <c r="AD162" s="110">
        <v>0</v>
      </c>
      <c r="AE162" s="110">
        <v>1</v>
      </c>
      <c r="AF162" s="110">
        <v>0</v>
      </c>
      <c r="AG162" s="110">
        <v>1</v>
      </c>
      <c r="AH162" s="110">
        <v>1</v>
      </c>
      <c r="AI162" s="110">
        <v>0</v>
      </c>
      <c r="AJ162" s="110">
        <v>1</v>
      </c>
      <c r="AK162" s="110">
        <v>1</v>
      </c>
      <c r="AL162" s="110">
        <v>0</v>
      </c>
      <c r="AM162" s="110">
        <v>0</v>
      </c>
      <c r="AN162" s="110">
        <v>0</v>
      </c>
      <c r="AO162" s="110">
        <v>0</v>
      </c>
      <c r="AP162" s="110">
        <v>0</v>
      </c>
      <c r="AQ162" s="110">
        <v>1</v>
      </c>
      <c r="AR162" s="110">
        <v>0</v>
      </c>
      <c r="AS162" s="110">
        <v>1</v>
      </c>
      <c r="AT162" s="110">
        <v>0</v>
      </c>
      <c r="AU162" s="110">
        <v>0</v>
      </c>
      <c r="AV162" s="111">
        <v>0</v>
      </c>
      <c r="AW162" s="111">
        <v>0</v>
      </c>
      <c r="AX162" s="111">
        <v>0</v>
      </c>
      <c r="AY162" s="111">
        <v>0</v>
      </c>
      <c r="AZ162" s="111">
        <v>0</v>
      </c>
      <c r="BA162" s="110" t="s">
        <v>108</v>
      </c>
      <c r="BB162" s="110" t="s">
        <v>115</v>
      </c>
      <c r="BC162" s="110" t="s">
        <v>173</v>
      </c>
      <c r="BD162" s="102" t="s">
        <v>320</v>
      </c>
      <c r="BE162" s="112">
        <v>44818</v>
      </c>
      <c r="BF162" s="113"/>
      <c r="BG162" s="111">
        <v>0</v>
      </c>
      <c r="BH162" s="111">
        <v>0</v>
      </c>
      <c r="BI162" s="111">
        <v>0</v>
      </c>
      <c r="BJ162" s="111">
        <v>0</v>
      </c>
      <c r="BK162" s="111">
        <v>0</v>
      </c>
      <c r="BL162" s="111">
        <v>0</v>
      </c>
      <c r="BM162" s="111">
        <v>0</v>
      </c>
      <c r="BN162" s="111">
        <v>0</v>
      </c>
      <c r="BO162" s="111">
        <v>0</v>
      </c>
      <c r="BP162" s="111">
        <v>0</v>
      </c>
      <c r="BQ162" s="111">
        <v>0</v>
      </c>
      <c r="BR162" s="111">
        <v>0</v>
      </c>
      <c r="BS162" s="111">
        <v>0</v>
      </c>
      <c r="BT162" s="111">
        <v>0</v>
      </c>
      <c r="BU162" s="111">
        <v>0</v>
      </c>
      <c r="BV162" s="111">
        <v>0</v>
      </c>
      <c r="BW162" s="111">
        <v>0</v>
      </c>
      <c r="BX162" s="111">
        <v>0</v>
      </c>
      <c r="BY162" s="111">
        <v>0</v>
      </c>
      <c r="BZ162" s="111">
        <v>0</v>
      </c>
      <c r="CA162" s="111">
        <v>0</v>
      </c>
      <c r="CB162" s="111">
        <v>0</v>
      </c>
      <c r="CC162" s="111">
        <v>0</v>
      </c>
      <c r="CD162" s="111">
        <v>0</v>
      </c>
      <c r="CE162" s="111">
        <v>0</v>
      </c>
      <c r="CF162" s="111">
        <v>0</v>
      </c>
      <c r="CG162" s="111">
        <v>0</v>
      </c>
      <c r="CH162" s="111">
        <v>0</v>
      </c>
      <c r="CI162" s="111">
        <v>0</v>
      </c>
      <c r="CJ162" s="111">
        <v>0</v>
      </c>
      <c r="CK162" s="111">
        <v>0</v>
      </c>
      <c r="CL162" s="111">
        <v>0</v>
      </c>
      <c r="CM162" s="111">
        <v>0</v>
      </c>
      <c r="CN162" s="111">
        <v>0</v>
      </c>
      <c r="CO162" s="111">
        <v>0</v>
      </c>
      <c r="CP162" s="111">
        <v>0</v>
      </c>
      <c r="CQ162" s="111">
        <v>0</v>
      </c>
      <c r="CR162" s="114">
        <v>0</v>
      </c>
    </row>
    <row r="163" spans="1:96" s="55" customFormat="1" x14ac:dyDescent="0.2">
      <c r="F163" s="56"/>
      <c r="I163" s="56"/>
      <c r="L163" s="57"/>
      <c r="M163" s="58">
        <f>SUM(M3:M162)</f>
        <v>131507670539.31</v>
      </c>
      <c r="N163" s="58">
        <f>SUM(N3:N162)</f>
        <v>-6046168329</v>
      </c>
      <c r="O163" s="59"/>
      <c r="P163" s="59"/>
      <c r="Q163" s="60"/>
      <c r="R163" s="59">
        <f>SUM(R3:R162)</f>
        <v>65</v>
      </c>
      <c r="S163" s="59">
        <f t="shared" ref="S163:BB163" si="4">SUM(S3:S162)</f>
        <v>57</v>
      </c>
      <c r="T163" s="59">
        <f t="shared" si="4"/>
        <v>19</v>
      </c>
      <c r="U163" s="59">
        <f t="shared" si="4"/>
        <v>8</v>
      </c>
      <c r="V163" s="59">
        <f t="shared" si="4"/>
        <v>16</v>
      </c>
      <c r="W163" s="59">
        <f t="shared" si="4"/>
        <v>23</v>
      </c>
      <c r="X163" s="59">
        <f t="shared" si="4"/>
        <v>77</v>
      </c>
      <c r="Y163" s="59">
        <f t="shared" si="4"/>
        <v>0</v>
      </c>
      <c r="Z163" s="59">
        <f t="shared" si="4"/>
        <v>7</v>
      </c>
      <c r="AA163" s="59">
        <f t="shared" si="4"/>
        <v>28</v>
      </c>
      <c r="AB163" s="59">
        <f t="shared" si="4"/>
        <v>4</v>
      </c>
      <c r="AC163" s="59">
        <f t="shared" si="4"/>
        <v>55</v>
      </c>
      <c r="AD163" s="59">
        <f t="shared" si="4"/>
        <v>51</v>
      </c>
      <c r="AE163" s="59">
        <f t="shared" si="4"/>
        <v>35</v>
      </c>
      <c r="AF163" s="59">
        <f t="shared" si="4"/>
        <v>11</v>
      </c>
      <c r="AG163" s="59">
        <f t="shared" si="4"/>
        <v>9</v>
      </c>
      <c r="AH163" s="59">
        <f t="shared" si="4"/>
        <v>16</v>
      </c>
      <c r="AI163" s="59">
        <f t="shared" si="4"/>
        <v>6</v>
      </c>
      <c r="AJ163" s="59">
        <f t="shared" si="4"/>
        <v>12</v>
      </c>
      <c r="AK163" s="59">
        <f t="shared" si="4"/>
        <v>128</v>
      </c>
      <c r="AL163" s="59">
        <f t="shared" si="4"/>
        <v>19</v>
      </c>
      <c r="AM163" s="59">
        <f t="shared" si="4"/>
        <v>27</v>
      </c>
      <c r="AN163" s="59">
        <f t="shared" si="4"/>
        <v>14</v>
      </c>
      <c r="AO163" s="59">
        <f t="shared" si="4"/>
        <v>11</v>
      </c>
      <c r="AP163" s="59">
        <f t="shared" si="4"/>
        <v>6</v>
      </c>
      <c r="AQ163" s="59">
        <f t="shared" si="4"/>
        <v>29</v>
      </c>
      <c r="AR163" s="59">
        <f t="shared" si="4"/>
        <v>11</v>
      </c>
      <c r="AS163" s="59">
        <f t="shared" si="4"/>
        <v>13</v>
      </c>
      <c r="AT163" s="59">
        <f t="shared" si="4"/>
        <v>11</v>
      </c>
      <c r="AU163" s="59">
        <f t="shared" si="4"/>
        <v>10</v>
      </c>
      <c r="AV163" s="59">
        <f t="shared" si="4"/>
        <v>3</v>
      </c>
      <c r="AW163" s="59">
        <f t="shared" si="4"/>
        <v>3</v>
      </c>
      <c r="AX163" s="59">
        <f t="shared" si="4"/>
        <v>4</v>
      </c>
      <c r="AY163" s="59">
        <f t="shared" si="4"/>
        <v>2</v>
      </c>
      <c r="AZ163" s="59">
        <f t="shared" si="4"/>
        <v>1</v>
      </c>
      <c r="BA163" s="55">
        <f t="shared" si="4"/>
        <v>0</v>
      </c>
      <c r="BB163" s="55">
        <f t="shared" si="4"/>
        <v>0</v>
      </c>
      <c r="BE163" s="61"/>
      <c r="BF163" s="62"/>
      <c r="BG163" s="59">
        <f t="shared" ref="BG163:CR163" si="5">SUM(BG3:BG162)</f>
        <v>5</v>
      </c>
      <c r="BH163" s="59">
        <f t="shared" si="5"/>
        <v>1</v>
      </c>
      <c r="BI163" s="59">
        <f t="shared" si="5"/>
        <v>3</v>
      </c>
      <c r="BJ163" s="59">
        <f t="shared" si="5"/>
        <v>0</v>
      </c>
      <c r="BK163" s="59">
        <f t="shared" si="5"/>
        <v>0</v>
      </c>
      <c r="BL163" s="59">
        <f t="shared" si="5"/>
        <v>2</v>
      </c>
      <c r="BM163" s="59">
        <f t="shared" si="5"/>
        <v>4</v>
      </c>
      <c r="BN163" s="59">
        <f t="shared" si="5"/>
        <v>3</v>
      </c>
      <c r="BO163" s="59">
        <f t="shared" si="5"/>
        <v>0</v>
      </c>
      <c r="BP163" s="59">
        <f t="shared" si="5"/>
        <v>1</v>
      </c>
      <c r="BQ163" s="59">
        <f t="shared" si="5"/>
        <v>0</v>
      </c>
      <c r="BR163" s="59">
        <f t="shared" si="5"/>
        <v>2</v>
      </c>
      <c r="BS163" s="59">
        <f t="shared" si="5"/>
        <v>6</v>
      </c>
      <c r="BT163" s="59">
        <f t="shared" si="5"/>
        <v>0</v>
      </c>
      <c r="BU163" s="59">
        <f t="shared" si="5"/>
        <v>1</v>
      </c>
      <c r="BV163" s="59">
        <f t="shared" si="5"/>
        <v>0</v>
      </c>
      <c r="BW163" s="59">
        <f t="shared" si="5"/>
        <v>1</v>
      </c>
      <c r="BX163" s="59">
        <f t="shared" si="5"/>
        <v>0</v>
      </c>
      <c r="BY163" s="59">
        <f t="shared" si="5"/>
        <v>1</v>
      </c>
      <c r="BZ163" s="59">
        <f t="shared" si="5"/>
        <v>0</v>
      </c>
      <c r="CA163" s="59">
        <f t="shared" si="5"/>
        <v>2</v>
      </c>
      <c r="CB163" s="59">
        <f t="shared" si="5"/>
        <v>3</v>
      </c>
      <c r="CC163" s="59">
        <f t="shared" si="5"/>
        <v>0</v>
      </c>
      <c r="CD163" s="59">
        <f t="shared" si="5"/>
        <v>0</v>
      </c>
      <c r="CE163" s="59">
        <f t="shared" si="5"/>
        <v>0</v>
      </c>
      <c r="CF163" s="59">
        <f t="shared" si="5"/>
        <v>0</v>
      </c>
      <c r="CG163" s="59">
        <f t="shared" si="5"/>
        <v>0</v>
      </c>
      <c r="CH163" s="59">
        <f t="shared" si="5"/>
        <v>0</v>
      </c>
      <c r="CI163" s="59">
        <f t="shared" si="5"/>
        <v>0</v>
      </c>
      <c r="CJ163" s="59">
        <f t="shared" si="5"/>
        <v>0</v>
      </c>
      <c r="CK163" s="59">
        <f t="shared" si="5"/>
        <v>0</v>
      </c>
      <c r="CL163" s="59">
        <f t="shared" si="5"/>
        <v>0</v>
      </c>
      <c r="CM163" s="59">
        <f t="shared" si="5"/>
        <v>1</v>
      </c>
      <c r="CN163" s="59">
        <f t="shared" si="5"/>
        <v>0</v>
      </c>
      <c r="CO163" s="59">
        <f t="shared" si="5"/>
        <v>0</v>
      </c>
      <c r="CP163" s="59">
        <f t="shared" si="5"/>
        <v>1</v>
      </c>
      <c r="CQ163" s="59">
        <f t="shared" si="5"/>
        <v>0</v>
      </c>
      <c r="CR163" s="59">
        <f t="shared" si="5"/>
        <v>0</v>
      </c>
    </row>
  </sheetData>
  <mergeCells count="19">
    <mergeCell ref="CL1:CR1"/>
    <mergeCell ref="BS1:BT1"/>
    <mergeCell ref="BU1:BV1"/>
    <mergeCell ref="BW1:BY1"/>
    <mergeCell ref="BZ1:CA1"/>
    <mergeCell ref="CB1:CD1"/>
    <mergeCell ref="CF1:CK1"/>
    <mergeCell ref="BP1:BR1"/>
    <mergeCell ref="A1:K1"/>
    <mergeCell ref="M1:N1"/>
    <mergeCell ref="O1:P1"/>
    <mergeCell ref="R1:AB1"/>
    <mergeCell ref="AC1:AH1"/>
    <mergeCell ref="AI1:AJ1"/>
    <mergeCell ref="AK1:AL1"/>
    <mergeCell ref="AM1:AR1"/>
    <mergeCell ref="AS1:BA1"/>
    <mergeCell ref="BG1:BH1"/>
    <mergeCell ref="BI1:BN1"/>
  </mergeCells>
  <conditionalFormatting sqref="BD25:BE37">
    <cfRule type="cellIs" dxfId="74" priority="34" operator="between">
      <formula>$BC$20</formula>
      <formula>$BD$20</formula>
    </cfRule>
    <cfRule type="cellIs" dxfId="73" priority="35" operator="between">
      <formula>$BC$19</formula>
      <formula>$BD$19</formula>
    </cfRule>
    <cfRule type="cellIs" dxfId="72" priority="36" operator="between">
      <formula>$BC$18</formula>
      <formula>$BD$18</formula>
    </cfRule>
  </conditionalFormatting>
  <conditionalFormatting sqref="BD38:BE44 BE45:BE46 BD47:BE47">
    <cfRule type="cellIs" dxfId="71" priority="31" operator="between">
      <formula>$BC$17</formula>
      <formula>$BD$17</formula>
    </cfRule>
    <cfRule type="cellIs" dxfId="70" priority="32" operator="between">
      <formula>$BC$16</formula>
      <formula>$BD$16</formula>
    </cfRule>
    <cfRule type="cellIs" dxfId="69" priority="33" operator="between">
      <formula>$BC$15</formula>
      <formula>$BD$15</formula>
    </cfRule>
  </conditionalFormatting>
  <conditionalFormatting sqref="BD48:BE51">
    <cfRule type="cellIs" dxfId="68" priority="28" operator="between">
      <formula>$BC$11</formula>
      <formula>$BD$11</formula>
    </cfRule>
    <cfRule type="cellIs" dxfId="67" priority="29" operator="between">
      <formula>$BC$10</formula>
      <formula>$BD$10</formula>
    </cfRule>
    <cfRule type="cellIs" dxfId="66" priority="30" operator="between">
      <formula>$BC$9</formula>
      <formula>$BD$9</formula>
    </cfRule>
  </conditionalFormatting>
  <conditionalFormatting sqref="BD52:BE56 BE57:BE60 BD61:BE61 BE62 BD63:BE64 BE65:BE67">
    <cfRule type="cellIs" dxfId="65" priority="25" operator="between">
      <formula>$BC$23</formula>
      <formula>$BD$23</formula>
    </cfRule>
    <cfRule type="cellIs" dxfId="64" priority="26" operator="between">
      <formula>$BC$22</formula>
      <formula>$BD$22</formula>
    </cfRule>
    <cfRule type="cellIs" dxfId="63" priority="27" operator="between">
      <formula>$BC$21</formula>
      <formula>$BD$21</formula>
    </cfRule>
  </conditionalFormatting>
  <conditionalFormatting sqref="BD68:BE80">
    <cfRule type="cellIs" dxfId="62" priority="22" operator="between">
      <formula>$BC$20</formula>
      <formula>$BD$20</formula>
    </cfRule>
    <cfRule type="cellIs" dxfId="61" priority="23" operator="between">
      <formula>$BC$19</formula>
      <formula>$BD$19</formula>
    </cfRule>
    <cfRule type="cellIs" dxfId="60" priority="24" operator="between">
      <formula>$BC$18</formula>
      <formula>$BD$18</formula>
    </cfRule>
  </conditionalFormatting>
  <conditionalFormatting sqref="BE3:BF24">
    <cfRule type="cellIs" dxfId="59" priority="4" operator="between">
      <formula>$BH$29</formula>
      <formula>$BI$29</formula>
    </cfRule>
    <cfRule type="cellIs" dxfId="58" priority="5" operator="between">
      <formula>$BH$28</formula>
      <formula>$BI$28</formula>
    </cfRule>
    <cfRule type="cellIs" dxfId="57" priority="6" operator="between">
      <formula>$BH$27</formula>
      <formula>$BI$27</formula>
    </cfRule>
  </conditionalFormatting>
  <conditionalFormatting sqref="BE81:BF94">
    <cfRule type="cellIs" dxfId="56" priority="19" operator="between">
      <formula>$BD$21</formula>
      <formula>$BE$21</formula>
    </cfRule>
    <cfRule type="cellIs" dxfId="55" priority="20" operator="between">
      <formula>$BD$20</formula>
      <formula>$BE$20</formula>
    </cfRule>
    <cfRule type="cellIs" dxfId="54" priority="21" operator="between">
      <formula>$BD$19</formula>
      <formula>$BE$19</formula>
    </cfRule>
  </conditionalFormatting>
  <conditionalFormatting sqref="BE95:BF100">
    <cfRule type="cellIs" dxfId="53" priority="16" operator="between">
      <formula>$BD$13</formula>
      <formula>$BE$13</formula>
    </cfRule>
    <cfRule type="cellIs" dxfId="52" priority="17" operator="between">
      <formula>$BD$12</formula>
      <formula>$BE$12</formula>
    </cfRule>
    <cfRule type="cellIs" dxfId="51" priority="18" operator="between">
      <formula>$BD$11</formula>
      <formula>$BE$11</formula>
    </cfRule>
  </conditionalFormatting>
  <conditionalFormatting sqref="BE101:BF112">
    <cfRule type="cellIs" dxfId="50" priority="13" operator="between">
      <formula>$BD$19</formula>
      <formula>$BE$19</formula>
    </cfRule>
    <cfRule type="cellIs" dxfId="49" priority="14" operator="between">
      <formula>$BD$18</formula>
      <formula>$BE$18</formula>
    </cfRule>
    <cfRule type="cellIs" dxfId="48" priority="15" operator="between">
      <formula>$BD$17</formula>
      <formula>$BE$17</formula>
    </cfRule>
  </conditionalFormatting>
  <conditionalFormatting sqref="BE113:BF129">
    <cfRule type="cellIs" dxfId="47" priority="10" operator="between">
      <formula>$BD$24</formula>
      <formula>$BE$24</formula>
    </cfRule>
    <cfRule type="cellIs" dxfId="46" priority="11" operator="between">
      <formula>$BD$23</formula>
      <formula>$BE$23</formula>
    </cfRule>
    <cfRule type="cellIs" dxfId="45" priority="12" operator="between">
      <formula>$BD$22</formula>
      <formula>$BE$22</formula>
    </cfRule>
  </conditionalFormatting>
  <conditionalFormatting sqref="BE130:BF141">
    <cfRule type="cellIs" dxfId="44" priority="7" operator="between">
      <formula>$BD$19</formula>
      <formula>$BE$19</formula>
    </cfRule>
    <cfRule type="cellIs" dxfId="43" priority="8" operator="between">
      <formula>$BD$18</formula>
      <formula>$BE$18</formula>
    </cfRule>
    <cfRule type="cellIs" dxfId="42" priority="9" operator="between">
      <formula>$BD$17</formula>
      <formula>$BE$17</formula>
    </cfRule>
  </conditionalFormatting>
  <conditionalFormatting sqref="BE142:BF162">
    <cfRule type="cellIs" dxfId="41" priority="1" operator="between">
      <formula>$BD$16</formula>
      <formula>$BE$16</formula>
    </cfRule>
    <cfRule type="cellIs" dxfId="40" priority="2" operator="between">
      <formula>$BD$15</formula>
      <formula>$BE$15</formula>
    </cfRule>
    <cfRule type="cellIs" dxfId="39" priority="3" operator="between">
      <formula>$BD$14</formula>
      <formula>$BE$14</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6087-67A4-41F7-AAB1-93993D9BD770}">
  <dimension ref="A1:CR15"/>
  <sheetViews>
    <sheetView showGridLines="0" topLeftCell="BW1" zoomScale="90" zoomScaleNormal="90" workbookViewId="0">
      <pane ySplit="2" topLeftCell="A3" activePane="bottomLeft" state="frozen"/>
      <selection pane="bottomLeft" activeCell="A2" sqref="A2:CR2"/>
    </sheetView>
  </sheetViews>
  <sheetFormatPr baseColWidth="10" defaultRowHeight="12.75" x14ac:dyDescent="0.2"/>
  <cols>
    <col min="1" max="1" width="3.28515625" style="8" customWidth="1"/>
    <col min="2" max="2" width="4" style="8" customWidth="1"/>
    <col min="3" max="3" width="10.42578125" style="8" customWidth="1"/>
    <col min="4" max="4" width="16" style="8" customWidth="1"/>
    <col min="5" max="5" width="9.42578125" style="8" customWidth="1"/>
    <col min="6" max="6" width="4.42578125" style="445" customWidth="1"/>
    <col min="7" max="7" width="8.85546875" style="440" customWidth="1"/>
    <col min="8" max="8" width="11.42578125" style="440" customWidth="1"/>
    <col min="9" max="9" width="4.85546875" style="34" customWidth="1"/>
    <col min="10" max="10" width="4.85546875" style="8" customWidth="1"/>
    <col min="11" max="11" width="4.5703125" style="8" customWidth="1"/>
    <col min="12" max="12" width="20.140625" style="35" customWidth="1"/>
    <col min="13" max="13" width="17.5703125" style="35" customWidth="1"/>
    <col min="14" max="14" width="14.85546875" style="35" customWidth="1"/>
    <col min="15" max="15" width="6.28515625" style="38" customWidth="1"/>
    <col min="16" max="16" width="5.7109375" style="38" customWidth="1"/>
    <col min="17" max="17" width="80.28515625" style="36" customWidth="1"/>
    <col min="18" max="18" width="5.7109375" style="8" customWidth="1"/>
    <col min="19" max="25" width="4.42578125" style="8" customWidth="1"/>
    <col min="26" max="26" width="6.140625" style="8" customWidth="1"/>
    <col min="27" max="52" width="4.42578125" style="8" customWidth="1"/>
    <col min="53" max="53" width="6" style="8" customWidth="1"/>
    <col min="54" max="54" width="7.140625" style="8" customWidth="1"/>
    <col min="55" max="55" width="8.42578125" style="447"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5"/>
      <c r="BB1" s="48"/>
      <c r="BC1" s="48"/>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216"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441" t="s">
        <v>22</v>
      </c>
      <c r="BE2" s="442" t="s">
        <v>68</v>
      </c>
      <c r="BF2" s="442" t="s">
        <v>69</v>
      </c>
      <c r="BG2" s="441" t="s">
        <v>70</v>
      </c>
      <c r="BH2" s="441" t="s">
        <v>71</v>
      </c>
      <c r="BI2" s="441" t="s">
        <v>72</v>
      </c>
      <c r="BJ2" s="441" t="s">
        <v>73</v>
      </c>
      <c r="BK2" s="441" t="s">
        <v>74</v>
      </c>
      <c r="BL2" s="441" t="s">
        <v>75</v>
      </c>
      <c r="BM2" s="441" t="s">
        <v>76</v>
      </c>
      <c r="BN2" s="441" t="s">
        <v>77</v>
      </c>
      <c r="BO2" s="441" t="s">
        <v>78</v>
      </c>
      <c r="BP2" s="441" t="s">
        <v>79</v>
      </c>
      <c r="BQ2" s="441" t="s">
        <v>80</v>
      </c>
      <c r="BR2" s="441" t="s">
        <v>81</v>
      </c>
      <c r="BS2" s="441" t="s">
        <v>82</v>
      </c>
      <c r="BT2" s="441" t="s">
        <v>83</v>
      </c>
      <c r="BU2" s="441" t="s">
        <v>84</v>
      </c>
      <c r="BV2" s="441" t="s">
        <v>85</v>
      </c>
      <c r="BW2" s="441" t="s">
        <v>86</v>
      </c>
      <c r="BX2" s="441" t="s">
        <v>87</v>
      </c>
      <c r="BY2" s="441" t="s">
        <v>88</v>
      </c>
      <c r="BZ2" s="441" t="s">
        <v>89</v>
      </c>
      <c r="CA2" s="441" t="s">
        <v>90</v>
      </c>
      <c r="CB2" s="441" t="s">
        <v>91</v>
      </c>
      <c r="CC2" s="441" t="s">
        <v>92</v>
      </c>
      <c r="CD2" s="441" t="s">
        <v>93</v>
      </c>
      <c r="CE2" s="441" t="s">
        <v>94</v>
      </c>
      <c r="CF2" s="441" t="s">
        <v>95</v>
      </c>
      <c r="CG2" s="441" t="s">
        <v>96</v>
      </c>
      <c r="CH2" s="441" t="s">
        <v>97</v>
      </c>
      <c r="CI2" s="441" t="s">
        <v>98</v>
      </c>
      <c r="CJ2" s="441" t="s">
        <v>99</v>
      </c>
      <c r="CK2" s="441" t="s">
        <v>100</v>
      </c>
      <c r="CL2" s="441" t="s">
        <v>101</v>
      </c>
      <c r="CM2" s="441" t="s">
        <v>102</v>
      </c>
      <c r="CN2" s="441" t="s">
        <v>103</v>
      </c>
      <c r="CO2" s="441" t="s">
        <v>104</v>
      </c>
      <c r="CP2" s="441" t="s">
        <v>105</v>
      </c>
      <c r="CQ2" s="441" t="s">
        <v>106</v>
      </c>
      <c r="CR2" s="441" t="s">
        <v>107</v>
      </c>
    </row>
    <row r="3" spans="1:96" ht="38.25" x14ac:dyDescent="0.2">
      <c r="A3" s="14">
        <v>13</v>
      </c>
      <c r="B3" s="15">
        <v>0</v>
      </c>
      <c r="C3" s="443" t="s">
        <v>294</v>
      </c>
      <c r="D3" s="17" t="s">
        <v>248</v>
      </c>
      <c r="E3" s="25" t="s">
        <v>295</v>
      </c>
      <c r="F3" s="25"/>
      <c r="G3" s="438">
        <v>42333</v>
      </c>
      <c r="H3" s="438">
        <v>51483</v>
      </c>
      <c r="I3" s="28">
        <v>254</v>
      </c>
      <c r="J3" s="14">
        <v>25</v>
      </c>
      <c r="K3" s="14">
        <v>4</v>
      </c>
      <c r="L3" s="20">
        <v>2574127191649</v>
      </c>
      <c r="M3" s="20"/>
      <c r="N3" s="20"/>
      <c r="O3" s="476">
        <f>25*360</f>
        <v>9000</v>
      </c>
      <c r="P3" s="477"/>
      <c r="Q3" s="22" t="s">
        <v>213</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23">
        <v>0</v>
      </c>
      <c r="AW3" s="23">
        <v>0</v>
      </c>
      <c r="AX3" s="23">
        <v>0</v>
      </c>
      <c r="AY3" s="23">
        <v>0</v>
      </c>
      <c r="AZ3" s="23">
        <v>0</v>
      </c>
      <c r="BA3" s="7" t="s">
        <v>108</v>
      </c>
      <c r="BB3" s="7" t="s">
        <v>296</v>
      </c>
      <c r="BC3" s="33" t="s">
        <v>136</v>
      </c>
      <c r="BD3" s="25" t="s">
        <v>297</v>
      </c>
      <c r="BE3" s="45">
        <v>42333</v>
      </c>
      <c r="BF3" s="32">
        <v>51464</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38.25" x14ac:dyDescent="0.2">
      <c r="A4" s="14">
        <v>13</v>
      </c>
      <c r="B4" s="15">
        <v>1</v>
      </c>
      <c r="C4" s="443" t="s">
        <v>294</v>
      </c>
      <c r="D4" s="17" t="s">
        <v>248</v>
      </c>
      <c r="E4" s="25" t="s">
        <v>109</v>
      </c>
      <c r="F4" s="25">
        <v>1</v>
      </c>
      <c r="G4" s="438">
        <v>42462</v>
      </c>
      <c r="H4" s="438">
        <v>51483</v>
      </c>
      <c r="I4" s="28">
        <v>254</v>
      </c>
      <c r="J4" s="14">
        <v>25</v>
      </c>
      <c r="K4" s="14">
        <v>4</v>
      </c>
      <c r="L4" s="20">
        <v>2574127191649</v>
      </c>
      <c r="M4" s="20">
        <v>0</v>
      </c>
      <c r="N4" s="20">
        <v>0</v>
      </c>
      <c r="O4" s="21">
        <v>0</v>
      </c>
      <c r="P4" s="21"/>
      <c r="Q4" s="22" t="s">
        <v>298</v>
      </c>
      <c r="R4" s="7">
        <v>1</v>
      </c>
      <c r="S4" s="7">
        <v>0</v>
      </c>
      <c r="T4" s="7">
        <v>0</v>
      </c>
      <c r="U4" s="7">
        <v>0</v>
      </c>
      <c r="V4" s="7">
        <v>0</v>
      </c>
      <c r="W4" s="7">
        <v>0</v>
      </c>
      <c r="X4" s="7">
        <v>1</v>
      </c>
      <c r="Y4" s="7">
        <v>0</v>
      </c>
      <c r="Z4" s="7">
        <v>0</v>
      </c>
      <c r="AA4" s="7">
        <v>0</v>
      </c>
      <c r="AB4" s="7">
        <v>0</v>
      </c>
      <c r="AC4" s="7">
        <v>0</v>
      </c>
      <c r="AD4" s="7">
        <v>1</v>
      </c>
      <c r="AE4" s="7">
        <v>0</v>
      </c>
      <c r="AF4" s="7">
        <v>0</v>
      </c>
      <c r="AG4" s="7">
        <v>0</v>
      </c>
      <c r="AH4" s="7">
        <v>0</v>
      </c>
      <c r="AI4" s="7">
        <v>0</v>
      </c>
      <c r="AJ4" s="7">
        <v>0</v>
      </c>
      <c r="AK4" s="7">
        <v>1</v>
      </c>
      <c r="AL4" s="7">
        <v>0</v>
      </c>
      <c r="AM4" s="7">
        <v>1</v>
      </c>
      <c r="AN4" s="7">
        <v>0</v>
      </c>
      <c r="AO4" s="7">
        <v>0</v>
      </c>
      <c r="AP4" s="7">
        <v>0</v>
      </c>
      <c r="AQ4" s="7">
        <v>0</v>
      </c>
      <c r="AR4" s="7">
        <v>0</v>
      </c>
      <c r="AS4" s="7">
        <v>0</v>
      </c>
      <c r="AT4" s="7">
        <v>0</v>
      </c>
      <c r="AU4" s="7">
        <v>0</v>
      </c>
      <c r="AV4" s="23">
        <v>0</v>
      </c>
      <c r="AW4" s="23">
        <v>0</v>
      </c>
      <c r="AX4" s="23">
        <v>0</v>
      </c>
      <c r="AY4" s="23">
        <v>0</v>
      </c>
      <c r="AZ4" s="23">
        <v>0</v>
      </c>
      <c r="BA4" s="7" t="s">
        <v>108</v>
      </c>
      <c r="BB4" s="7" t="s">
        <v>135</v>
      </c>
      <c r="BC4" s="33" t="s">
        <v>136</v>
      </c>
      <c r="BD4" s="25" t="s">
        <v>299</v>
      </c>
      <c r="BE4" s="45">
        <v>42462</v>
      </c>
      <c r="BF4" s="32"/>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38.25" x14ac:dyDescent="0.2">
      <c r="A5" s="14">
        <v>13</v>
      </c>
      <c r="B5" s="15">
        <v>2</v>
      </c>
      <c r="C5" s="443" t="s">
        <v>294</v>
      </c>
      <c r="D5" s="17" t="s">
        <v>248</v>
      </c>
      <c r="E5" s="25" t="s">
        <v>109</v>
      </c>
      <c r="F5" s="25">
        <v>2</v>
      </c>
      <c r="G5" s="438">
        <v>42566</v>
      </c>
      <c r="H5" s="438">
        <v>51483</v>
      </c>
      <c r="I5" s="28">
        <v>254</v>
      </c>
      <c r="J5" s="14">
        <v>25</v>
      </c>
      <c r="K5" s="14">
        <v>4</v>
      </c>
      <c r="L5" s="20">
        <v>2574127191649</v>
      </c>
      <c r="M5" s="20">
        <v>0</v>
      </c>
      <c r="N5" s="20">
        <v>0</v>
      </c>
      <c r="O5" s="21"/>
      <c r="P5" s="21"/>
      <c r="Q5" s="22" t="s">
        <v>300</v>
      </c>
      <c r="R5" s="7">
        <v>0</v>
      </c>
      <c r="S5" s="7">
        <v>1</v>
      </c>
      <c r="T5" s="7">
        <v>0</v>
      </c>
      <c r="U5" s="7">
        <v>0</v>
      </c>
      <c r="V5" s="7">
        <v>0</v>
      </c>
      <c r="W5" s="7">
        <v>0</v>
      </c>
      <c r="X5" s="7">
        <v>1</v>
      </c>
      <c r="Y5" s="7">
        <v>0</v>
      </c>
      <c r="Z5" s="7">
        <v>0</v>
      </c>
      <c r="AA5" s="7">
        <v>0</v>
      </c>
      <c r="AB5" s="7">
        <v>0</v>
      </c>
      <c r="AC5" s="7">
        <v>1</v>
      </c>
      <c r="AD5" s="7">
        <v>1</v>
      </c>
      <c r="AE5" s="7">
        <v>0</v>
      </c>
      <c r="AF5" s="7">
        <v>0</v>
      </c>
      <c r="AG5" s="7">
        <v>0</v>
      </c>
      <c r="AH5" s="7">
        <v>0</v>
      </c>
      <c r="AI5" s="7">
        <v>0</v>
      </c>
      <c r="AJ5" s="7">
        <v>0</v>
      </c>
      <c r="AK5" s="7">
        <v>1</v>
      </c>
      <c r="AL5" s="7">
        <v>0</v>
      </c>
      <c r="AM5" s="7">
        <v>0</v>
      </c>
      <c r="AN5" s="7">
        <v>1</v>
      </c>
      <c r="AO5" s="7">
        <v>0</v>
      </c>
      <c r="AP5" s="7">
        <v>0</v>
      </c>
      <c r="AQ5" s="7">
        <v>0</v>
      </c>
      <c r="AR5" s="7">
        <v>0</v>
      </c>
      <c r="AS5" s="7">
        <v>0</v>
      </c>
      <c r="AT5" s="7">
        <v>0</v>
      </c>
      <c r="AU5" s="7">
        <v>0</v>
      </c>
      <c r="AV5" s="23">
        <v>0</v>
      </c>
      <c r="AW5" s="23">
        <v>0</v>
      </c>
      <c r="AX5" s="23">
        <v>0</v>
      </c>
      <c r="AY5" s="23">
        <v>0</v>
      </c>
      <c r="AZ5" s="23">
        <v>0</v>
      </c>
      <c r="BA5" s="7" t="s">
        <v>108</v>
      </c>
      <c r="BB5" s="7" t="s">
        <v>135</v>
      </c>
      <c r="BC5" s="33" t="s">
        <v>136</v>
      </c>
      <c r="BD5" s="25" t="s">
        <v>301</v>
      </c>
      <c r="BE5" s="45">
        <v>42566</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38.25" x14ac:dyDescent="0.2">
      <c r="A6" s="14">
        <v>13</v>
      </c>
      <c r="B6" s="15">
        <v>3</v>
      </c>
      <c r="C6" s="443" t="s">
        <v>294</v>
      </c>
      <c r="D6" s="17" t="s">
        <v>248</v>
      </c>
      <c r="E6" s="25" t="s">
        <v>109</v>
      </c>
      <c r="F6" s="25">
        <v>3</v>
      </c>
      <c r="G6" s="438">
        <v>43522</v>
      </c>
      <c r="H6" s="438">
        <v>51483</v>
      </c>
      <c r="I6" s="28">
        <v>254</v>
      </c>
      <c r="J6" s="14">
        <v>25</v>
      </c>
      <c r="K6" s="14">
        <v>4</v>
      </c>
      <c r="L6" s="20">
        <v>2574127191649</v>
      </c>
      <c r="M6" s="20">
        <v>0</v>
      </c>
      <c r="N6" s="20">
        <v>0</v>
      </c>
      <c r="O6" s="21"/>
      <c r="P6" s="21"/>
      <c r="Q6" s="22" t="s">
        <v>302</v>
      </c>
      <c r="R6" s="7">
        <v>0</v>
      </c>
      <c r="S6" s="7">
        <v>0</v>
      </c>
      <c r="T6" s="7">
        <v>1</v>
      </c>
      <c r="U6" s="7">
        <v>0</v>
      </c>
      <c r="V6" s="7">
        <v>0</v>
      </c>
      <c r="W6" s="7">
        <v>0</v>
      </c>
      <c r="X6" s="7">
        <v>0</v>
      </c>
      <c r="Y6" s="7">
        <v>0</v>
      </c>
      <c r="Z6" s="7">
        <v>0</v>
      </c>
      <c r="AA6" s="7">
        <v>0</v>
      </c>
      <c r="AB6" s="7">
        <v>0</v>
      </c>
      <c r="AC6" s="7">
        <v>0</v>
      </c>
      <c r="AD6" s="7">
        <v>0</v>
      </c>
      <c r="AE6" s="7">
        <v>0</v>
      </c>
      <c r="AF6" s="7">
        <v>0</v>
      </c>
      <c r="AG6" s="7">
        <v>0</v>
      </c>
      <c r="AH6" s="7">
        <v>0</v>
      </c>
      <c r="AI6" s="7">
        <v>0</v>
      </c>
      <c r="AJ6" s="7">
        <v>0</v>
      </c>
      <c r="AK6" s="7">
        <v>1</v>
      </c>
      <c r="AL6" s="7">
        <v>0</v>
      </c>
      <c r="AM6" s="7">
        <v>0</v>
      </c>
      <c r="AN6" s="7">
        <v>0</v>
      </c>
      <c r="AO6" s="7">
        <v>1</v>
      </c>
      <c r="AP6" s="7">
        <v>0</v>
      </c>
      <c r="AQ6" s="7">
        <v>0</v>
      </c>
      <c r="AR6" s="7">
        <v>0</v>
      </c>
      <c r="AS6" s="7">
        <v>0</v>
      </c>
      <c r="AT6" s="7">
        <v>0</v>
      </c>
      <c r="AU6" s="7">
        <v>0</v>
      </c>
      <c r="AV6" s="23">
        <v>0</v>
      </c>
      <c r="AW6" s="23">
        <v>0</v>
      </c>
      <c r="AX6" s="23">
        <v>0</v>
      </c>
      <c r="AY6" s="23">
        <v>0</v>
      </c>
      <c r="AZ6" s="23">
        <v>0</v>
      </c>
      <c r="BA6" s="7" t="s">
        <v>108</v>
      </c>
      <c r="BB6" s="7" t="s">
        <v>115</v>
      </c>
      <c r="BC6" s="33" t="s">
        <v>303</v>
      </c>
      <c r="BD6" s="25" t="s">
        <v>304</v>
      </c>
      <c r="BE6" s="45">
        <v>43522</v>
      </c>
      <c r="BF6" s="32"/>
      <c r="BG6" s="23">
        <v>0</v>
      </c>
      <c r="BH6" s="23">
        <v>0</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row>
    <row r="7" spans="1:96" ht="51" x14ac:dyDescent="0.2">
      <c r="A7" s="14">
        <v>13</v>
      </c>
      <c r="B7" s="15">
        <v>4</v>
      </c>
      <c r="C7" s="443" t="s">
        <v>294</v>
      </c>
      <c r="D7" s="17" t="s">
        <v>248</v>
      </c>
      <c r="E7" s="25" t="s">
        <v>109</v>
      </c>
      <c r="F7" s="25">
        <v>4</v>
      </c>
      <c r="G7" s="438">
        <v>44195</v>
      </c>
      <c r="H7" s="438">
        <v>51483</v>
      </c>
      <c r="I7" s="28">
        <v>254</v>
      </c>
      <c r="J7" s="14">
        <v>25</v>
      </c>
      <c r="K7" s="14">
        <v>4</v>
      </c>
      <c r="L7" s="20">
        <v>2574127191649</v>
      </c>
      <c r="M7" s="20">
        <v>0</v>
      </c>
      <c r="N7" s="20">
        <v>0</v>
      </c>
      <c r="O7" s="21"/>
      <c r="P7" s="21"/>
      <c r="Q7" s="22" t="s">
        <v>305</v>
      </c>
      <c r="R7" s="7">
        <v>0</v>
      </c>
      <c r="S7" s="7">
        <v>0</v>
      </c>
      <c r="T7" s="7">
        <v>0</v>
      </c>
      <c r="U7" s="7">
        <v>0</v>
      </c>
      <c r="V7" s="7">
        <v>0</v>
      </c>
      <c r="W7" s="7">
        <v>0</v>
      </c>
      <c r="X7" s="7">
        <v>0</v>
      </c>
      <c r="Y7" s="7">
        <v>0</v>
      </c>
      <c r="Z7" s="7">
        <v>0</v>
      </c>
      <c r="AA7" s="7">
        <v>0</v>
      </c>
      <c r="AB7" s="7">
        <v>0</v>
      </c>
      <c r="AC7" s="7">
        <v>0</v>
      </c>
      <c r="AD7" s="7">
        <v>1</v>
      </c>
      <c r="AE7" s="7">
        <v>1</v>
      </c>
      <c r="AF7" s="7">
        <v>0</v>
      </c>
      <c r="AG7" s="7">
        <v>0</v>
      </c>
      <c r="AH7" s="7">
        <v>0</v>
      </c>
      <c r="AI7" s="7">
        <v>0</v>
      </c>
      <c r="AJ7" s="7">
        <v>0</v>
      </c>
      <c r="AK7" s="7">
        <v>1</v>
      </c>
      <c r="AL7" s="7">
        <v>0</v>
      </c>
      <c r="AM7" s="7">
        <v>0</v>
      </c>
      <c r="AN7" s="7">
        <v>0</v>
      </c>
      <c r="AO7" s="7">
        <v>0</v>
      </c>
      <c r="AP7" s="7">
        <v>0</v>
      </c>
      <c r="AQ7" s="7">
        <v>0</v>
      </c>
      <c r="AR7" s="7">
        <v>0</v>
      </c>
      <c r="AS7" s="7">
        <v>0</v>
      </c>
      <c r="AT7" s="7">
        <v>0</v>
      </c>
      <c r="AU7" s="7">
        <v>0</v>
      </c>
      <c r="AV7" s="23">
        <v>0</v>
      </c>
      <c r="AW7" s="23">
        <v>0</v>
      </c>
      <c r="AX7" s="23">
        <v>0</v>
      </c>
      <c r="AY7" s="23">
        <v>0</v>
      </c>
      <c r="AZ7" s="23">
        <v>0</v>
      </c>
      <c r="BA7" s="7" t="s">
        <v>108</v>
      </c>
      <c r="BB7" s="7" t="s">
        <v>115</v>
      </c>
      <c r="BC7" s="33" t="s">
        <v>303</v>
      </c>
      <c r="BD7" s="25" t="s">
        <v>306</v>
      </c>
      <c r="BE7" s="45">
        <v>44195</v>
      </c>
      <c r="BF7" s="32"/>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23">
        <v>0</v>
      </c>
    </row>
    <row r="8" spans="1:96" ht="114.75" x14ac:dyDescent="0.2">
      <c r="A8" s="14">
        <v>13</v>
      </c>
      <c r="B8" s="15">
        <v>5</v>
      </c>
      <c r="C8" s="443" t="s">
        <v>294</v>
      </c>
      <c r="D8" s="17" t="s">
        <v>248</v>
      </c>
      <c r="E8" s="25" t="s">
        <v>109</v>
      </c>
      <c r="F8" s="25">
        <v>5</v>
      </c>
      <c r="G8" s="438">
        <v>44735</v>
      </c>
      <c r="H8" s="438">
        <v>51483</v>
      </c>
      <c r="I8" s="28">
        <v>254</v>
      </c>
      <c r="J8" s="14">
        <v>25</v>
      </c>
      <c r="K8" s="14">
        <v>4</v>
      </c>
      <c r="L8" s="20">
        <v>2574127191649</v>
      </c>
      <c r="M8" s="20">
        <v>0</v>
      </c>
      <c r="N8" s="20">
        <v>0</v>
      </c>
      <c r="O8" s="21"/>
      <c r="P8" s="21">
        <v>180</v>
      </c>
      <c r="Q8" s="22" t="s">
        <v>307</v>
      </c>
      <c r="R8" s="7">
        <v>1</v>
      </c>
      <c r="S8" s="7">
        <v>0</v>
      </c>
      <c r="T8" s="7">
        <v>0</v>
      </c>
      <c r="U8" s="7">
        <v>0</v>
      </c>
      <c r="V8" s="7">
        <v>0</v>
      </c>
      <c r="W8" s="7">
        <v>0</v>
      </c>
      <c r="X8" s="7">
        <v>0</v>
      </c>
      <c r="Y8" s="7">
        <v>0</v>
      </c>
      <c r="Z8" s="7">
        <v>0</v>
      </c>
      <c r="AA8" s="7">
        <v>0</v>
      </c>
      <c r="AB8" s="7">
        <v>0</v>
      </c>
      <c r="AC8" s="7">
        <v>0</v>
      </c>
      <c r="AD8" s="7">
        <v>0</v>
      </c>
      <c r="AE8" s="7">
        <v>0</v>
      </c>
      <c r="AF8" s="7">
        <v>1</v>
      </c>
      <c r="AG8" s="7">
        <v>0</v>
      </c>
      <c r="AH8" s="7">
        <v>1</v>
      </c>
      <c r="AI8" s="7">
        <v>1</v>
      </c>
      <c r="AJ8" s="7">
        <v>0</v>
      </c>
      <c r="AK8" s="7">
        <v>1</v>
      </c>
      <c r="AL8" s="7">
        <v>0</v>
      </c>
      <c r="AM8" s="7">
        <v>0</v>
      </c>
      <c r="AN8" s="7">
        <v>0</v>
      </c>
      <c r="AO8" s="7">
        <v>0</v>
      </c>
      <c r="AP8" s="7">
        <v>0</v>
      </c>
      <c r="AQ8" s="7">
        <v>0</v>
      </c>
      <c r="AR8" s="7">
        <v>0</v>
      </c>
      <c r="AS8" s="7">
        <v>0</v>
      </c>
      <c r="AT8" s="7">
        <v>0</v>
      </c>
      <c r="AU8" s="7">
        <v>0</v>
      </c>
      <c r="AV8" s="23">
        <v>0</v>
      </c>
      <c r="AW8" s="23">
        <v>0</v>
      </c>
      <c r="AX8" s="23">
        <v>0</v>
      </c>
      <c r="AY8" s="23">
        <v>0</v>
      </c>
      <c r="AZ8" s="23">
        <v>0</v>
      </c>
      <c r="BA8" s="7" t="s">
        <v>108</v>
      </c>
      <c r="BB8" s="7" t="s">
        <v>115</v>
      </c>
      <c r="BC8" s="33" t="s">
        <v>303</v>
      </c>
      <c r="BD8" s="25" t="s">
        <v>308</v>
      </c>
      <c r="BE8" s="45">
        <v>44735</v>
      </c>
      <c r="BF8" s="32"/>
      <c r="BG8" s="23">
        <v>1</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c r="CR8" s="23">
        <v>0</v>
      </c>
    </row>
    <row r="9" spans="1:96" ht="153" x14ac:dyDescent="0.2">
      <c r="A9" s="14">
        <v>13</v>
      </c>
      <c r="B9" s="15">
        <v>6</v>
      </c>
      <c r="C9" s="443" t="s">
        <v>294</v>
      </c>
      <c r="D9" s="17" t="s">
        <v>248</v>
      </c>
      <c r="E9" s="25" t="s">
        <v>109</v>
      </c>
      <c r="F9" s="25">
        <v>6</v>
      </c>
      <c r="G9" s="438">
        <v>44777</v>
      </c>
      <c r="H9" s="438">
        <v>51483</v>
      </c>
      <c r="I9" s="28">
        <v>254</v>
      </c>
      <c r="J9" s="14">
        <v>25</v>
      </c>
      <c r="K9" s="14">
        <v>4</v>
      </c>
      <c r="L9" s="20">
        <v>2574127191649</v>
      </c>
      <c r="M9" s="20">
        <v>0</v>
      </c>
      <c r="N9" s="20">
        <v>-286775255</v>
      </c>
      <c r="O9" s="21"/>
      <c r="P9" s="21"/>
      <c r="Q9" s="22" t="s">
        <v>309</v>
      </c>
      <c r="R9" s="7">
        <v>1</v>
      </c>
      <c r="S9" s="7">
        <v>0</v>
      </c>
      <c r="T9" s="7">
        <v>0</v>
      </c>
      <c r="U9" s="7">
        <v>0</v>
      </c>
      <c r="V9" s="7">
        <v>0</v>
      </c>
      <c r="W9" s="7">
        <v>1</v>
      </c>
      <c r="X9" s="7">
        <v>0</v>
      </c>
      <c r="Y9" s="7">
        <v>0</v>
      </c>
      <c r="Z9" s="7">
        <v>0</v>
      </c>
      <c r="AA9" s="7">
        <v>0</v>
      </c>
      <c r="AB9" s="7">
        <v>0</v>
      </c>
      <c r="AC9" s="7">
        <v>1</v>
      </c>
      <c r="AD9" s="7">
        <v>0</v>
      </c>
      <c r="AE9" s="7">
        <v>1</v>
      </c>
      <c r="AF9" s="7">
        <v>1</v>
      </c>
      <c r="AG9" s="7">
        <v>0</v>
      </c>
      <c r="AH9" s="7">
        <v>0</v>
      </c>
      <c r="AI9" s="7">
        <v>1</v>
      </c>
      <c r="AJ9" s="7">
        <v>0</v>
      </c>
      <c r="AK9" s="7">
        <v>1</v>
      </c>
      <c r="AL9" s="7">
        <v>0</v>
      </c>
      <c r="AM9" s="7">
        <v>0</v>
      </c>
      <c r="AN9" s="7">
        <v>0</v>
      </c>
      <c r="AO9" s="7">
        <v>0</v>
      </c>
      <c r="AP9" s="7">
        <v>0</v>
      </c>
      <c r="AQ9" s="7">
        <v>0</v>
      </c>
      <c r="AR9" s="7">
        <v>0</v>
      </c>
      <c r="AS9" s="7">
        <v>0</v>
      </c>
      <c r="AT9" s="7">
        <v>0</v>
      </c>
      <c r="AU9" s="7">
        <v>0</v>
      </c>
      <c r="AV9" s="23">
        <v>0</v>
      </c>
      <c r="AW9" s="23">
        <v>0</v>
      </c>
      <c r="AX9" s="23">
        <v>0</v>
      </c>
      <c r="AY9" s="23">
        <v>0</v>
      </c>
      <c r="AZ9" s="23">
        <v>0</v>
      </c>
      <c r="BA9" s="7" t="s">
        <v>108</v>
      </c>
      <c r="BB9" s="7" t="s">
        <v>115</v>
      </c>
      <c r="BC9" s="33" t="s">
        <v>303</v>
      </c>
      <c r="BD9" s="25" t="s">
        <v>310</v>
      </c>
      <c r="BE9" s="45">
        <v>44777</v>
      </c>
      <c r="BF9" s="32"/>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row>
    <row r="10" spans="1:96" ht="63.75" x14ac:dyDescent="0.2">
      <c r="A10" s="14">
        <v>13</v>
      </c>
      <c r="B10" s="15">
        <v>7</v>
      </c>
      <c r="C10" s="443" t="s">
        <v>294</v>
      </c>
      <c r="D10" s="17" t="s">
        <v>248</v>
      </c>
      <c r="E10" s="25" t="s">
        <v>109</v>
      </c>
      <c r="F10" s="25">
        <v>7</v>
      </c>
      <c r="G10" s="438">
        <v>44777</v>
      </c>
      <c r="H10" s="438">
        <v>51483</v>
      </c>
      <c r="I10" s="28">
        <v>254</v>
      </c>
      <c r="J10" s="14">
        <v>25</v>
      </c>
      <c r="K10" s="14">
        <v>4</v>
      </c>
      <c r="L10" s="20">
        <v>2574127191649</v>
      </c>
      <c r="M10" s="20">
        <v>-5511659800.6899996</v>
      </c>
      <c r="N10" s="20">
        <v>-5710391233</v>
      </c>
      <c r="O10" s="21"/>
      <c r="P10" s="21"/>
      <c r="Q10" s="22" t="s">
        <v>311</v>
      </c>
      <c r="R10" s="7">
        <v>0</v>
      </c>
      <c r="S10" s="7">
        <v>1</v>
      </c>
      <c r="T10" s="7">
        <v>1</v>
      </c>
      <c r="U10" s="7">
        <v>0</v>
      </c>
      <c r="V10" s="7">
        <v>0</v>
      </c>
      <c r="W10" s="7">
        <v>0</v>
      </c>
      <c r="X10" s="7">
        <v>0</v>
      </c>
      <c r="Y10" s="7">
        <v>0</v>
      </c>
      <c r="Z10" s="7">
        <v>0</v>
      </c>
      <c r="AA10" s="7">
        <v>0</v>
      </c>
      <c r="AB10" s="7">
        <v>0</v>
      </c>
      <c r="AC10" s="7">
        <v>1</v>
      </c>
      <c r="AD10" s="7">
        <v>0</v>
      </c>
      <c r="AE10" s="7">
        <v>1</v>
      </c>
      <c r="AF10" s="7">
        <v>0</v>
      </c>
      <c r="AG10" s="7">
        <v>0</v>
      </c>
      <c r="AH10" s="7">
        <v>0</v>
      </c>
      <c r="AI10" s="7">
        <v>0</v>
      </c>
      <c r="AJ10" s="7">
        <v>0</v>
      </c>
      <c r="AK10" s="7">
        <v>1</v>
      </c>
      <c r="AL10" s="7">
        <v>0</v>
      </c>
      <c r="AM10" s="7">
        <v>0</v>
      </c>
      <c r="AN10" s="7">
        <v>0</v>
      </c>
      <c r="AO10" s="7">
        <v>0</v>
      </c>
      <c r="AP10" s="7">
        <v>0</v>
      </c>
      <c r="AQ10" s="7">
        <v>0</v>
      </c>
      <c r="AR10" s="7">
        <v>0</v>
      </c>
      <c r="AS10" s="7">
        <v>0</v>
      </c>
      <c r="AT10" s="7">
        <v>0</v>
      </c>
      <c r="AU10" s="7">
        <v>0</v>
      </c>
      <c r="AV10" s="23">
        <v>0</v>
      </c>
      <c r="AW10" s="23">
        <v>0</v>
      </c>
      <c r="AX10" s="23">
        <v>0</v>
      </c>
      <c r="AY10" s="23">
        <v>0</v>
      </c>
      <c r="AZ10" s="23">
        <v>0</v>
      </c>
      <c r="BA10" s="7" t="s">
        <v>108</v>
      </c>
      <c r="BB10" s="7" t="s">
        <v>115</v>
      </c>
      <c r="BC10" s="33" t="s">
        <v>303</v>
      </c>
      <c r="BD10" s="25" t="s">
        <v>312</v>
      </c>
      <c r="BE10" s="45">
        <v>44777</v>
      </c>
      <c r="BF10" s="32"/>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row>
    <row r="11" spans="1:96" ht="153" x14ac:dyDescent="0.2">
      <c r="A11" s="14">
        <v>13</v>
      </c>
      <c r="B11" s="15">
        <v>8</v>
      </c>
      <c r="C11" s="443" t="s">
        <v>294</v>
      </c>
      <c r="D11" s="17" t="s">
        <v>248</v>
      </c>
      <c r="E11" s="25" t="s">
        <v>225</v>
      </c>
      <c r="F11" s="25">
        <v>1</v>
      </c>
      <c r="G11" s="438">
        <v>44629</v>
      </c>
      <c r="H11" s="438">
        <v>51483</v>
      </c>
      <c r="I11" s="28">
        <v>254</v>
      </c>
      <c r="J11" s="14">
        <v>25</v>
      </c>
      <c r="K11" s="14">
        <v>4</v>
      </c>
      <c r="L11" s="20">
        <v>2574127191649</v>
      </c>
      <c r="M11" s="20">
        <v>0</v>
      </c>
      <c r="N11" s="20">
        <v>0</v>
      </c>
      <c r="O11" s="21"/>
      <c r="P11" s="21"/>
      <c r="Q11" s="22" t="s">
        <v>313</v>
      </c>
      <c r="R11" s="7">
        <v>0</v>
      </c>
      <c r="S11" s="7">
        <v>0</v>
      </c>
      <c r="T11" s="7">
        <v>0</v>
      </c>
      <c r="U11" s="7">
        <v>0</v>
      </c>
      <c r="V11" s="7">
        <v>0</v>
      </c>
      <c r="W11" s="7">
        <v>0</v>
      </c>
      <c r="X11" s="7">
        <v>0</v>
      </c>
      <c r="Y11" s="7">
        <v>0</v>
      </c>
      <c r="Z11" s="7">
        <v>0</v>
      </c>
      <c r="AA11" s="7">
        <v>0</v>
      </c>
      <c r="AB11" s="7">
        <v>0</v>
      </c>
      <c r="AC11" s="7">
        <v>0</v>
      </c>
      <c r="AD11" s="7">
        <v>0</v>
      </c>
      <c r="AE11" s="7">
        <v>1</v>
      </c>
      <c r="AF11" s="7">
        <v>1</v>
      </c>
      <c r="AG11" s="7">
        <v>0</v>
      </c>
      <c r="AH11" s="7">
        <v>0</v>
      </c>
      <c r="AI11" s="7">
        <v>0</v>
      </c>
      <c r="AJ11" s="7">
        <v>1</v>
      </c>
      <c r="AK11" s="7">
        <v>1</v>
      </c>
      <c r="AL11" s="7">
        <v>0</v>
      </c>
      <c r="AM11" s="7">
        <v>0</v>
      </c>
      <c r="AN11" s="7">
        <v>0</v>
      </c>
      <c r="AO11" s="7">
        <v>0</v>
      </c>
      <c r="AP11" s="7">
        <v>0</v>
      </c>
      <c r="AQ11" s="7">
        <v>1</v>
      </c>
      <c r="AR11" s="7">
        <v>0</v>
      </c>
      <c r="AS11" s="7">
        <v>0</v>
      </c>
      <c r="AT11" s="7">
        <v>1</v>
      </c>
      <c r="AU11" s="7">
        <v>0</v>
      </c>
      <c r="AV11" s="23">
        <v>0</v>
      </c>
      <c r="AW11" s="23">
        <v>0</v>
      </c>
      <c r="AX11" s="23">
        <v>0</v>
      </c>
      <c r="AY11" s="23">
        <v>0</v>
      </c>
      <c r="AZ11" s="23">
        <v>0</v>
      </c>
      <c r="BA11" s="7" t="s">
        <v>108</v>
      </c>
      <c r="BB11" s="7" t="s">
        <v>115</v>
      </c>
      <c r="BC11" s="33" t="s">
        <v>303</v>
      </c>
      <c r="BD11" s="25" t="s">
        <v>314</v>
      </c>
      <c r="BE11" s="45">
        <v>44629</v>
      </c>
      <c r="BF11" s="32"/>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row>
    <row r="12" spans="1:96" ht="204" x14ac:dyDescent="0.2">
      <c r="A12" s="14">
        <v>13</v>
      </c>
      <c r="B12" s="15">
        <v>9</v>
      </c>
      <c r="C12" s="443" t="s">
        <v>294</v>
      </c>
      <c r="D12" s="17" t="s">
        <v>248</v>
      </c>
      <c r="E12" s="25" t="s">
        <v>225</v>
      </c>
      <c r="F12" s="25">
        <v>2</v>
      </c>
      <c r="G12" s="438">
        <v>44807</v>
      </c>
      <c r="H12" s="438">
        <v>51483</v>
      </c>
      <c r="I12" s="28">
        <v>254</v>
      </c>
      <c r="J12" s="14">
        <v>25</v>
      </c>
      <c r="K12" s="14">
        <v>4</v>
      </c>
      <c r="L12" s="20">
        <v>2574127191649</v>
      </c>
      <c r="M12" s="20">
        <v>0</v>
      </c>
      <c r="N12" s="20">
        <v>0</v>
      </c>
      <c r="O12" s="21"/>
      <c r="P12" s="21">
        <v>42</v>
      </c>
      <c r="Q12" s="22" t="s">
        <v>315</v>
      </c>
      <c r="R12" s="7">
        <v>0</v>
      </c>
      <c r="S12" s="7">
        <v>0</v>
      </c>
      <c r="T12" s="7">
        <v>0</v>
      </c>
      <c r="U12" s="7">
        <v>0</v>
      </c>
      <c r="V12" s="7">
        <v>0</v>
      </c>
      <c r="W12" s="7">
        <v>0</v>
      </c>
      <c r="X12" s="7">
        <v>0</v>
      </c>
      <c r="Y12" s="7">
        <v>0</v>
      </c>
      <c r="Z12" s="7">
        <v>0</v>
      </c>
      <c r="AA12" s="7">
        <v>1</v>
      </c>
      <c r="AB12" s="7">
        <v>0</v>
      </c>
      <c r="AC12" s="7">
        <v>0</v>
      </c>
      <c r="AD12" s="7">
        <v>0</v>
      </c>
      <c r="AE12" s="7">
        <v>1</v>
      </c>
      <c r="AF12" s="7">
        <v>0</v>
      </c>
      <c r="AG12" s="7">
        <v>0</v>
      </c>
      <c r="AH12" s="7">
        <v>0</v>
      </c>
      <c r="AI12" s="7">
        <v>0</v>
      </c>
      <c r="AJ12" s="7">
        <v>1</v>
      </c>
      <c r="AK12" s="7">
        <v>1</v>
      </c>
      <c r="AL12" s="7">
        <v>0</v>
      </c>
      <c r="AM12" s="7">
        <v>0</v>
      </c>
      <c r="AN12" s="7">
        <v>0</v>
      </c>
      <c r="AO12" s="7">
        <v>0</v>
      </c>
      <c r="AP12" s="7">
        <v>0</v>
      </c>
      <c r="AQ12" s="7">
        <v>1</v>
      </c>
      <c r="AR12" s="7">
        <v>0</v>
      </c>
      <c r="AS12" s="7">
        <v>0</v>
      </c>
      <c r="AT12" s="7">
        <v>0</v>
      </c>
      <c r="AU12" s="7">
        <v>0</v>
      </c>
      <c r="AV12" s="23">
        <v>0</v>
      </c>
      <c r="AW12" s="23">
        <v>0</v>
      </c>
      <c r="AX12" s="23">
        <v>0</v>
      </c>
      <c r="AY12" s="23">
        <v>0</v>
      </c>
      <c r="AZ12" s="23">
        <v>0</v>
      </c>
      <c r="BA12" s="7" t="s">
        <v>108</v>
      </c>
      <c r="BB12" s="7" t="s">
        <v>115</v>
      </c>
      <c r="BC12" s="33" t="s">
        <v>303</v>
      </c>
      <c r="BD12" s="25" t="s">
        <v>316</v>
      </c>
      <c r="BE12" s="45">
        <v>44807</v>
      </c>
      <c r="BF12" s="32"/>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row>
    <row r="13" spans="1:96" ht="63.75" x14ac:dyDescent="0.2">
      <c r="A13" s="14">
        <v>13</v>
      </c>
      <c r="B13" s="15">
        <v>10</v>
      </c>
      <c r="C13" s="443" t="s">
        <v>294</v>
      </c>
      <c r="D13" s="17" t="s">
        <v>248</v>
      </c>
      <c r="E13" s="25" t="s">
        <v>127</v>
      </c>
      <c r="F13" s="25"/>
      <c r="G13" s="438">
        <v>44230</v>
      </c>
      <c r="H13" s="438">
        <v>51483</v>
      </c>
      <c r="I13" s="28">
        <v>254</v>
      </c>
      <c r="J13" s="14">
        <v>25</v>
      </c>
      <c r="K13" s="14">
        <v>4</v>
      </c>
      <c r="L13" s="20">
        <v>2574127191649</v>
      </c>
      <c r="M13" s="20"/>
      <c r="N13" s="20"/>
      <c r="O13" s="21"/>
      <c r="P13" s="21"/>
      <c r="Q13" s="22" t="s">
        <v>317</v>
      </c>
      <c r="R13" s="23">
        <v>0</v>
      </c>
      <c r="S13" s="23">
        <v>0</v>
      </c>
      <c r="T13" s="23">
        <v>0</v>
      </c>
      <c r="U13" s="7">
        <v>1</v>
      </c>
      <c r="V13" s="7">
        <v>1</v>
      </c>
      <c r="W13" s="7">
        <v>0</v>
      </c>
      <c r="X13" s="7">
        <v>1</v>
      </c>
      <c r="Y13" s="7">
        <v>0</v>
      </c>
      <c r="Z13" s="7">
        <v>0</v>
      </c>
      <c r="AA13" s="7">
        <v>0</v>
      </c>
      <c r="AB13" s="7">
        <v>0</v>
      </c>
      <c r="AC13" s="7">
        <v>0</v>
      </c>
      <c r="AD13" s="7">
        <v>1</v>
      </c>
      <c r="AE13" s="7">
        <v>0</v>
      </c>
      <c r="AF13" s="7">
        <v>0</v>
      </c>
      <c r="AG13" s="7">
        <v>0</v>
      </c>
      <c r="AH13" s="7">
        <v>0</v>
      </c>
      <c r="AI13" s="7">
        <v>0</v>
      </c>
      <c r="AJ13" s="7">
        <v>0</v>
      </c>
      <c r="AK13" s="7">
        <v>0</v>
      </c>
      <c r="AL13" s="7">
        <v>1</v>
      </c>
      <c r="AM13" s="7">
        <v>0</v>
      </c>
      <c r="AN13" s="7">
        <v>0</v>
      </c>
      <c r="AO13" s="7">
        <v>0</v>
      </c>
      <c r="AP13" s="7">
        <v>0</v>
      </c>
      <c r="AQ13" s="7">
        <v>1</v>
      </c>
      <c r="AR13" s="7">
        <v>1</v>
      </c>
      <c r="AS13" s="7">
        <v>0</v>
      </c>
      <c r="AT13" s="7">
        <v>0</v>
      </c>
      <c r="AU13" s="7">
        <v>0</v>
      </c>
      <c r="AV13" s="7">
        <v>0</v>
      </c>
      <c r="AW13" s="7">
        <v>0</v>
      </c>
      <c r="AX13" s="7">
        <v>0</v>
      </c>
      <c r="AY13" s="7">
        <v>0</v>
      </c>
      <c r="AZ13" s="7">
        <v>0</v>
      </c>
      <c r="BA13" s="7" t="s">
        <v>108</v>
      </c>
      <c r="BB13" s="7" t="s">
        <v>115</v>
      </c>
      <c r="BC13" s="33" t="s">
        <v>303</v>
      </c>
      <c r="BD13" s="25" t="s">
        <v>318</v>
      </c>
      <c r="BE13" s="45">
        <v>44230</v>
      </c>
      <c r="BF13" s="32"/>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23">
        <v>0</v>
      </c>
    </row>
    <row r="14" spans="1:96" ht="76.5" x14ac:dyDescent="0.2">
      <c r="A14" s="14">
        <v>13</v>
      </c>
      <c r="B14" s="15">
        <v>11</v>
      </c>
      <c r="C14" s="443" t="s">
        <v>294</v>
      </c>
      <c r="D14" s="17" t="s">
        <v>248</v>
      </c>
      <c r="E14" s="25" t="s">
        <v>225</v>
      </c>
      <c r="F14" s="25">
        <v>3</v>
      </c>
      <c r="G14" s="438">
        <v>44818</v>
      </c>
      <c r="H14" s="438">
        <v>51483</v>
      </c>
      <c r="I14" s="28">
        <v>254</v>
      </c>
      <c r="J14" s="14">
        <v>25</v>
      </c>
      <c r="K14" s="14">
        <v>4</v>
      </c>
      <c r="L14" s="20">
        <v>2574127191649</v>
      </c>
      <c r="M14" s="20"/>
      <c r="N14" s="20"/>
      <c r="O14" s="21"/>
      <c r="P14" s="21"/>
      <c r="Q14" s="22" t="s">
        <v>319</v>
      </c>
      <c r="R14" s="7">
        <v>0</v>
      </c>
      <c r="S14" s="7">
        <v>0</v>
      </c>
      <c r="T14" s="7">
        <v>0</v>
      </c>
      <c r="U14" s="7">
        <v>0</v>
      </c>
      <c r="V14" s="7">
        <v>0</v>
      </c>
      <c r="W14" s="7">
        <v>0</v>
      </c>
      <c r="X14" s="7">
        <v>0</v>
      </c>
      <c r="Y14" s="7">
        <v>0</v>
      </c>
      <c r="Z14" s="7">
        <v>0</v>
      </c>
      <c r="AA14" s="7">
        <v>0</v>
      </c>
      <c r="AB14" s="7">
        <v>0</v>
      </c>
      <c r="AC14" s="7">
        <v>0</v>
      </c>
      <c r="AD14" s="7">
        <v>0</v>
      </c>
      <c r="AE14" s="7">
        <v>1</v>
      </c>
      <c r="AF14" s="7">
        <v>0</v>
      </c>
      <c r="AG14" s="7">
        <v>1</v>
      </c>
      <c r="AH14" s="7">
        <v>1</v>
      </c>
      <c r="AI14" s="7">
        <v>0</v>
      </c>
      <c r="AJ14" s="7">
        <v>1</v>
      </c>
      <c r="AK14" s="7">
        <v>1</v>
      </c>
      <c r="AL14" s="7">
        <v>0</v>
      </c>
      <c r="AM14" s="7">
        <v>0</v>
      </c>
      <c r="AN14" s="7">
        <v>0</v>
      </c>
      <c r="AO14" s="7">
        <v>0</v>
      </c>
      <c r="AP14" s="7">
        <v>0</v>
      </c>
      <c r="AQ14" s="7">
        <v>1</v>
      </c>
      <c r="AR14" s="7">
        <v>0</v>
      </c>
      <c r="AS14" s="7">
        <v>1</v>
      </c>
      <c r="AT14" s="7">
        <v>0</v>
      </c>
      <c r="AU14" s="7">
        <v>0</v>
      </c>
      <c r="AV14" s="23">
        <v>0</v>
      </c>
      <c r="AW14" s="23">
        <v>0</v>
      </c>
      <c r="AX14" s="23">
        <v>0</v>
      </c>
      <c r="AY14" s="23">
        <v>0</v>
      </c>
      <c r="AZ14" s="23">
        <v>0</v>
      </c>
      <c r="BA14" s="7" t="s">
        <v>108</v>
      </c>
      <c r="BB14" s="7" t="s">
        <v>115</v>
      </c>
      <c r="BC14" s="33" t="s">
        <v>173</v>
      </c>
      <c r="BD14" s="25" t="s">
        <v>320</v>
      </c>
      <c r="BE14" s="45">
        <v>44818</v>
      </c>
      <c r="BF14" s="32"/>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row>
    <row r="15" spans="1:96" s="55" customFormat="1" x14ac:dyDescent="0.2">
      <c r="F15" s="444"/>
      <c r="G15" s="439"/>
      <c r="H15" s="439"/>
      <c r="I15" s="56"/>
      <c r="L15" s="57"/>
      <c r="M15" s="58">
        <f>SUM(M4:M14)</f>
        <v>-5511659800.6899996</v>
      </c>
      <c r="N15" s="58">
        <f>SUM(N4:N14)</f>
        <v>-5997166488</v>
      </c>
      <c r="O15" s="59">
        <f>SUM(O4:O14)</f>
        <v>0</v>
      </c>
      <c r="P15" s="59">
        <f>SUM(P4:P14)</f>
        <v>222</v>
      </c>
      <c r="Q15" s="60"/>
      <c r="R15" s="59">
        <f>SUM(R3:R14)</f>
        <v>3</v>
      </c>
      <c r="S15" s="59">
        <f t="shared" ref="S15:AZ15" si="0">SUM(S3:S14)</f>
        <v>2</v>
      </c>
      <c r="T15" s="59">
        <f t="shared" si="0"/>
        <v>2</v>
      </c>
      <c r="U15" s="59">
        <f t="shared" si="0"/>
        <v>1</v>
      </c>
      <c r="V15" s="59">
        <f t="shared" si="0"/>
        <v>1</v>
      </c>
      <c r="W15" s="59">
        <f t="shared" si="0"/>
        <v>1</v>
      </c>
      <c r="X15" s="59">
        <f t="shared" si="0"/>
        <v>3</v>
      </c>
      <c r="Y15" s="59">
        <f t="shared" si="0"/>
        <v>0</v>
      </c>
      <c r="Z15" s="59">
        <f t="shared" si="0"/>
        <v>0</v>
      </c>
      <c r="AA15" s="59">
        <f t="shared" si="0"/>
        <v>1</v>
      </c>
      <c r="AB15" s="59">
        <f t="shared" si="0"/>
        <v>0</v>
      </c>
      <c r="AC15" s="59">
        <f t="shared" si="0"/>
        <v>3</v>
      </c>
      <c r="AD15" s="59">
        <f t="shared" si="0"/>
        <v>4</v>
      </c>
      <c r="AE15" s="59">
        <f t="shared" si="0"/>
        <v>6</v>
      </c>
      <c r="AF15" s="59">
        <f t="shared" si="0"/>
        <v>3</v>
      </c>
      <c r="AG15" s="59">
        <f t="shared" si="0"/>
        <v>1</v>
      </c>
      <c r="AH15" s="59">
        <f t="shared" si="0"/>
        <v>2</v>
      </c>
      <c r="AI15" s="59">
        <f t="shared" si="0"/>
        <v>2</v>
      </c>
      <c r="AJ15" s="59">
        <f t="shared" si="0"/>
        <v>3</v>
      </c>
      <c r="AK15" s="59">
        <f t="shared" si="0"/>
        <v>10</v>
      </c>
      <c r="AL15" s="59">
        <f t="shared" si="0"/>
        <v>1</v>
      </c>
      <c r="AM15" s="59">
        <f t="shared" si="0"/>
        <v>1</v>
      </c>
      <c r="AN15" s="59">
        <f t="shared" si="0"/>
        <v>1</v>
      </c>
      <c r="AO15" s="59">
        <f t="shared" si="0"/>
        <v>1</v>
      </c>
      <c r="AP15" s="59">
        <f t="shared" si="0"/>
        <v>0</v>
      </c>
      <c r="AQ15" s="59">
        <f t="shared" si="0"/>
        <v>4</v>
      </c>
      <c r="AR15" s="59">
        <f t="shared" si="0"/>
        <v>1</v>
      </c>
      <c r="AS15" s="59">
        <f t="shared" si="0"/>
        <v>1</v>
      </c>
      <c r="AT15" s="59">
        <f t="shared" si="0"/>
        <v>1</v>
      </c>
      <c r="AU15" s="59">
        <f t="shared" si="0"/>
        <v>0</v>
      </c>
      <c r="AV15" s="59">
        <f t="shared" si="0"/>
        <v>0</v>
      </c>
      <c r="AW15" s="59">
        <f t="shared" si="0"/>
        <v>0</v>
      </c>
      <c r="AX15" s="59">
        <f t="shared" si="0"/>
        <v>0</v>
      </c>
      <c r="AY15" s="59">
        <f t="shared" si="0"/>
        <v>0</v>
      </c>
      <c r="AZ15" s="59">
        <f t="shared" si="0"/>
        <v>0</v>
      </c>
      <c r="BC15" s="446"/>
      <c r="BE15" s="61"/>
      <c r="BF15" s="62"/>
      <c r="BG15" s="59" t="e">
        <f t="shared" ref="BG15" si="1">SUM(#REF!)</f>
        <v>#REF!</v>
      </c>
      <c r="BH15" s="59" t="e">
        <f t="shared" ref="BH15" si="2">SUM(#REF!)</f>
        <v>#REF!</v>
      </c>
      <c r="BI15" s="59" t="e">
        <f t="shared" ref="BI15" si="3">SUM(#REF!)</f>
        <v>#REF!</v>
      </c>
      <c r="BJ15" s="59" t="e">
        <f t="shared" ref="BJ15" si="4">SUM(#REF!)</f>
        <v>#REF!</v>
      </c>
      <c r="BK15" s="59" t="e">
        <f t="shared" ref="BK15" si="5">SUM(#REF!)</f>
        <v>#REF!</v>
      </c>
      <c r="BL15" s="59" t="e">
        <f t="shared" ref="BL15" si="6">SUM(#REF!)</f>
        <v>#REF!</v>
      </c>
      <c r="BM15" s="59" t="e">
        <f t="shared" ref="BM15" si="7">SUM(#REF!)</f>
        <v>#REF!</v>
      </c>
      <c r="BN15" s="59" t="e">
        <f t="shared" ref="BN15" si="8">SUM(#REF!)</f>
        <v>#REF!</v>
      </c>
      <c r="BO15" s="59" t="e">
        <f t="shared" ref="BO15" si="9">SUM(#REF!)</f>
        <v>#REF!</v>
      </c>
      <c r="BP15" s="59" t="e">
        <f t="shared" ref="BP15" si="10">SUM(#REF!)</f>
        <v>#REF!</v>
      </c>
      <c r="BQ15" s="59" t="e">
        <f t="shared" ref="BQ15" si="11">SUM(#REF!)</f>
        <v>#REF!</v>
      </c>
      <c r="BR15" s="59" t="e">
        <f t="shared" ref="BR15" si="12">SUM(#REF!)</f>
        <v>#REF!</v>
      </c>
      <c r="BS15" s="59" t="e">
        <f t="shared" ref="BS15" si="13">SUM(#REF!)</f>
        <v>#REF!</v>
      </c>
      <c r="BT15" s="59" t="e">
        <f t="shared" ref="BT15" si="14">SUM(#REF!)</f>
        <v>#REF!</v>
      </c>
      <c r="BU15" s="59" t="e">
        <f t="shared" ref="BU15" si="15">SUM(#REF!)</f>
        <v>#REF!</v>
      </c>
      <c r="BV15" s="59" t="e">
        <f t="shared" ref="BV15" si="16">SUM(#REF!)</f>
        <v>#REF!</v>
      </c>
      <c r="BW15" s="59" t="e">
        <f t="shared" ref="BW15" si="17">SUM(#REF!)</f>
        <v>#REF!</v>
      </c>
      <c r="BX15" s="59" t="e">
        <f t="shared" ref="BX15" si="18">SUM(#REF!)</f>
        <v>#REF!</v>
      </c>
      <c r="BY15" s="59" t="e">
        <f t="shared" ref="BY15" si="19">SUM(#REF!)</f>
        <v>#REF!</v>
      </c>
      <c r="BZ15" s="59" t="e">
        <f t="shared" ref="BZ15" si="20">SUM(#REF!)</f>
        <v>#REF!</v>
      </c>
      <c r="CA15" s="59" t="e">
        <f t="shared" ref="CA15" si="21">SUM(#REF!)</f>
        <v>#REF!</v>
      </c>
      <c r="CB15" s="59" t="e">
        <f t="shared" ref="CB15" si="22">SUM(#REF!)</f>
        <v>#REF!</v>
      </c>
      <c r="CC15" s="59" t="e">
        <f t="shared" ref="CC15" si="23">SUM(#REF!)</f>
        <v>#REF!</v>
      </c>
      <c r="CD15" s="59" t="e">
        <f t="shared" ref="CD15" si="24">SUM(#REF!)</f>
        <v>#REF!</v>
      </c>
      <c r="CE15" s="59" t="e">
        <f t="shared" ref="CE15" si="25">SUM(#REF!)</f>
        <v>#REF!</v>
      </c>
      <c r="CF15" s="59" t="e">
        <f t="shared" ref="CF15" si="26">SUM(#REF!)</f>
        <v>#REF!</v>
      </c>
      <c r="CG15" s="59" t="e">
        <f t="shared" ref="CG15" si="27">SUM(#REF!)</f>
        <v>#REF!</v>
      </c>
      <c r="CH15" s="59" t="e">
        <f t="shared" ref="CH15" si="28">SUM(#REF!)</f>
        <v>#REF!</v>
      </c>
      <c r="CI15" s="59" t="e">
        <f t="shared" ref="CI15" si="29">SUM(#REF!)</f>
        <v>#REF!</v>
      </c>
      <c r="CJ15" s="59" t="e">
        <f t="shared" ref="CJ15" si="30">SUM(#REF!)</f>
        <v>#REF!</v>
      </c>
      <c r="CK15" s="59" t="e">
        <f t="shared" ref="CK15" si="31">SUM(#REF!)</f>
        <v>#REF!</v>
      </c>
      <c r="CL15" s="59" t="e">
        <f t="shared" ref="CL15" si="32">SUM(#REF!)</f>
        <v>#REF!</v>
      </c>
      <c r="CM15" s="59" t="e">
        <f t="shared" ref="CM15" si="33">SUM(#REF!)</f>
        <v>#REF!</v>
      </c>
      <c r="CN15" s="59" t="e">
        <f t="shared" ref="CN15" si="34">SUM(#REF!)</f>
        <v>#REF!</v>
      </c>
      <c r="CO15" s="59" t="e">
        <f t="shared" ref="CO15" si="35">SUM(#REF!)</f>
        <v>#REF!</v>
      </c>
      <c r="CP15" s="59" t="e">
        <f t="shared" ref="CP15" si="36">SUM(#REF!)</f>
        <v>#REF!</v>
      </c>
      <c r="CQ15" s="59" t="e">
        <f t="shared" ref="CQ15" si="37">SUM(#REF!)</f>
        <v>#REF!</v>
      </c>
      <c r="CR15" s="59" t="e">
        <f t="shared" ref="CR15" si="38">SUM(#REF!)</f>
        <v>#REF!</v>
      </c>
    </row>
  </sheetData>
  <mergeCells count="20">
    <mergeCell ref="CF1:CK1"/>
    <mergeCell ref="CL1:CR1"/>
    <mergeCell ref="A1:K1"/>
    <mergeCell ref="M1:N1"/>
    <mergeCell ref="O1:P1"/>
    <mergeCell ref="AS1:BA1"/>
    <mergeCell ref="BI1:BN1"/>
    <mergeCell ref="BP1:BR1"/>
    <mergeCell ref="BS1:BT1"/>
    <mergeCell ref="BU1:BV1"/>
    <mergeCell ref="BW1:BY1"/>
    <mergeCell ref="BZ1:CA1"/>
    <mergeCell ref="R1:AB1"/>
    <mergeCell ref="AC1:AH1"/>
    <mergeCell ref="AI1:AJ1"/>
    <mergeCell ref="AK1:AL1"/>
    <mergeCell ref="AM1:AR1"/>
    <mergeCell ref="BG1:BH1"/>
    <mergeCell ref="O3:P3"/>
    <mergeCell ref="CB1:CD1"/>
  </mergeCells>
  <conditionalFormatting sqref="BE3:BF14">
    <cfRule type="cellIs" dxfId="38" priority="40" operator="between">
      <formula>#REF!</formula>
      <formula>#REF!</formula>
    </cfRule>
    <cfRule type="cellIs" dxfId="37" priority="41" operator="between">
      <formula>#REF!</formula>
      <formula>#REF!</formula>
    </cfRule>
    <cfRule type="cellIs" dxfId="36" priority="42" operator="between">
      <formula>#REF!</formula>
      <formula>#REF!</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5962-AA4D-4B5A-BBF8-6B08C45F1E3B}">
  <dimension ref="A1:CR25"/>
  <sheetViews>
    <sheetView showGridLines="0" zoomScale="70" zoomScaleNormal="70" workbookViewId="0">
      <pane ySplit="2" topLeftCell="A3" activePane="bottomLeft" state="frozen"/>
      <selection pane="bottomLeft" activeCell="A2" sqref="A2"/>
    </sheetView>
  </sheetViews>
  <sheetFormatPr baseColWidth="10" defaultRowHeight="12.75" x14ac:dyDescent="0.2"/>
  <cols>
    <col min="1" max="1" width="3.28515625" style="8" customWidth="1"/>
    <col min="2" max="2" width="4" style="8" customWidth="1"/>
    <col min="3" max="3" width="10.42578125" style="8" customWidth="1"/>
    <col min="4" max="4" width="11.140625" style="8" customWidth="1"/>
    <col min="5" max="5" width="9.42578125" style="8" customWidth="1"/>
    <col min="6" max="6" width="4.42578125" style="34" customWidth="1"/>
    <col min="7" max="7" width="8.85546875" style="440" customWidth="1"/>
    <col min="8" max="8" width="11.42578125" style="440" customWidth="1"/>
    <col min="9" max="9" width="4.85546875" style="34" customWidth="1"/>
    <col min="10" max="10" width="4.85546875" style="8" customWidth="1"/>
    <col min="11" max="11" width="4.5703125" style="8" customWidth="1"/>
    <col min="12" max="12" width="20.140625" style="35" customWidth="1"/>
    <col min="13" max="13" width="15.85546875" style="35" customWidth="1"/>
    <col min="14" max="14" width="13.42578125" style="35" customWidth="1"/>
    <col min="15" max="15" width="6.28515625" style="38" customWidth="1"/>
    <col min="16" max="16" width="5.7109375" style="38" customWidth="1"/>
    <col min="17" max="17" width="80.140625" style="36" customWidth="1"/>
    <col min="18" max="18" width="5.7109375" style="8" customWidth="1"/>
    <col min="19" max="25" width="4.42578125" style="8" customWidth="1"/>
    <col min="26" max="26" width="6.140625" style="8" customWidth="1"/>
    <col min="27" max="52" width="4.42578125" style="8" customWidth="1"/>
    <col min="53" max="53" width="6" style="8" customWidth="1"/>
    <col min="54" max="54" width="7.140625" style="8" customWidth="1"/>
    <col min="55" max="55" width="8.42578125" style="447" customWidth="1"/>
    <col min="56" max="56" width="11.42578125" style="8"/>
    <col min="57" max="57" width="10.42578125" style="46" bestFit="1" customWidth="1"/>
    <col min="58" max="58" width="11.42578125" style="8"/>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5"/>
      <c r="BB1" s="48"/>
      <c r="BC1" s="48"/>
      <c r="BD1" s="49"/>
      <c r="BE1" s="50"/>
      <c r="BF1" s="469" t="s">
        <v>7</v>
      </c>
      <c r="BG1" s="469"/>
      <c r="BH1" s="469" t="s">
        <v>8</v>
      </c>
      <c r="BI1" s="469"/>
      <c r="BJ1" s="469"/>
      <c r="BK1" s="469"/>
      <c r="BL1" s="469"/>
      <c r="BM1" s="469"/>
      <c r="BN1" s="52" t="s">
        <v>9</v>
      </c>
      <c r="BO1" s="469" t="s">
        <v>10</v>
      </c>
      <c r="BP1" s="469"/>
      <c r="BQ1" s="469"/>
      <c r="BR1" s="469" t="s">
        <v>11</v>
      </c>
      <c r="BS1" s="469"/>
      <c r="BT1" s="469" t="s">
        <v>12</v>
      </c>
      <c r="BU1" s="469"/>
      <c r="BV1" s="469" t="s">
        <v>13</v>
      </c>
      <c r="BW1" s="469"/>
      <c r="BX1" s="469"/>
      <c r="BY1" s="469" t="s">
        <v>14</v>
      </c>
      <c r="BZ1" s="469"/>
      <c r="CA1" s="469" t="s">
        <v>15</v>
      </c>
      <c r="CB1" s="469"/>
      <c r="CC1" s="469"/>
      <c r="CD1" s="52" t="s">
        <v>16</v>
      </c>
      <c r="CE1" s="469" t="s">
        <v>17</v>
      </c>
      <c r="CF1" s="469"/>
      <c r="CG1" s="469"/>
      <c r="CH1" s="469"/>
      <c r="CI1" s="469"/>
      <c r="CJ1" s="469"/>
      <c r="CK1" s="469" t="s">
        <v>18</v>
      </c>
      <c r="CL1" s="469"/>
      <c r="CM1" s="469"/>
      <c r="CN1" s="469"/>
      <c r="CO1" s="469"/>
      <c r="CP1" s="469"/>
      <c r="CQ1" s="469"/>
    </row>
    <row r="2" spans="1:96" s="54" customFormat="1" ht="147" customHeight="1"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441" t="s">
        <v>22</v>
      </c>
      <c r="BE2" s="442" t="s">
        <v>68</v>
      </c>
      <c r="BF2" s="442" t="s">
        <v>69</v>
      </c>
      <c r="BG2" s="441" t="s">
        <v>70</v>
      </c>
      <c r="BH2" s="441" t="s">
        <v>71</v>
      </c>
      <c r="BI2" s="441" t="s">
        <v>72</v>
      </c>
      <c r="BJ2" s="441" t="s">
        <v>73</v>
      </c>
      <c r="BK2" s="441" t="s">
        <v>74</v>
      </c>
      <c r="BL2" s="441" t="s">
        <v>75</v>
      </c>
      <c r="BM2" s="441" t="s">
        <v>76</v>
      </c>
      <c r="BN2" s="441" t="s">
        <v>77</v>
      </c>
      <c r="BO2" s="441" t="s">
        <v>78</v>
      </c>
      <c r="BP2" s="441" t="s">
        <v>79</v>
      </c>
      <c r="BQ2" s="441" t="s">
        <v>80</v>
      </c>
      <c r="BR2" s="441" t="s">
        <v>81</v>
      </c>
      <c r="BS2" s="441" t="s">
        <v>82</v>
      </c>
      <c r="BT2" s="441" t="s">
        <v>83</v>
      </c>
      <c r="BU2" s="441" t="s">
        <v>84</v>
      </c>
      <c r="BV2" s="441" t="s">
        <v>85</v>
      </c>
      <c r="BW2" s="441" t="s">
        <v>86</v>
      </c>
      <c r="BX2" s="441" t="s">
        <v>87</v>
      </c>
      <c r="BY2" s="441" t="s">
        <v>88</v>
      </c>
      <c r="BZ2" s="441" t="s">
        <v>89</v>
      </c>
      <c r="CA2" s="441" t="s">
        <v>90</v>
      </c>
      <c r="CB2" s="441" t="s">
        <v>91</v>
      </c>
      <c r="CC2" s="441" t="s">
        <v>92</v>
      </c>
      <c r="CD2" s="441" t="s">
        <v>93</v>
      </c>
      <c r="CE2" s="441" t="s">
        <v>94</v>
      </c>
      <c r="CF2" s="441" t="s">
        <v>95</v>
      </c>
      <c r="CG2" s="441" t="s">
        <v>96</v>
      </c>
      <c r="CH2" s="441" t="s">
        <v>97</v>
      </c>
      <c r="CI2" s="441" t="s">
        <v>98</v>
      </c>
      <c r="CJ2" s="441" t="s">
        <v>99</v>
      </c>
      <c r="CK2" s="441" t="s">
        <v>100</v>
      </c>
      <c r="CL2" s="441" t="s">
        <v>101</v>
      </c>
      <c r="CM2" s="441" t="s">
        <v>102</v>
      </c>
      <c r="CN2" s="441" t="s">
        <v>103</v>
      </c>
      <c r="CO2" s="441" t="s">
        <v>104</v>
      </c>
      <c r="CP2" s="441" t="s">
        <v>105</v>
      </c>
      <c r="CQ2" s="441" t="s">
        <v>106</v>
      </c>
      <c r="CR2" s="441" t="s">
        <v>107</v>
      </c>
    </row>
    <row r="3" spans="1:96" ht="49.5" customHeight="1" x14ac:dyDescent="0.2">
      <c r="A3" s="14">
        <v>12</v>
      </c>
      <c r="B3" s="15">
        <v>0</v>
      </c>
      <c r="C3" s="443" t="s">
        <v>1072</v>
      </c>
      <c r="D3" s="17" t="s">
        <v>223</v>
      </c>
      <c r="E3" s="17" t="s">
        <v>134</v>
      </c>
      <c r="F3" s="18">
        <v>0</v>
      </c>
      <c r="G3" s="438">
        <v>42208</v>
      </c>
      <c r="H3" s="448">
        <v>10927</v>
      </c>
      <c r="I3" s="18">
        <v>173</v>
      </c>
      <c r="J3" s="25">
        <v>39</v>
      </c>
      <c r="K3" s="17">
        <v>4</v>
      </c>
      <c r="L3" s="449">
        <v>5090472461167</v>
      </c>
      <c r="M3" s="20"/>
      <c r="N3" s="20"/>
      <c r="O3" s="476">
        <v>14040</v>
      </c>
      <c r="P3" s="477"/>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t="s">
        <v>108</v>
      </c>
      <c r="BB3" s="24">
        <v>0</v>
      </c>
      <c r="BC3" s="33" t="s">
        <v>136</v>
      </c>
      <c r="BD3" s="25">
        <v>0</v>
      </c>
      <c r="BE3" s="42">
        <v>42208</v>
      </c>
      <c r="BF3" s="23">
        <v>0</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row>
    <row r="4" spans="1:96" ht="49.5" customHeight="1" x14ac:dyDescent="0.2">
      <c r="A4" s="14">
        <v>12</v>
      </c>
      <c r="B4" s="15">
        <f>+B3+1</f>
        <v>1</v>
      </c>
      <c r="C4" s="443" t="s">
        <v>1072</v>
      </c>
      <c r="D4" s="17" t="s">
        <v>223</v>
      </c>
      <c r="E4" s="25" t="s">
        <v>109</v>
      </c>
      <c r="F4" s="18">
        <v>1</v>
      </c>
      <c r="G4" s="438">
        <v>42230</v>
      </c>
      <c r="H4" s="438">
        <v>10927</v>
      </c>
      <c r="I4" s="18">
        <v>173</v>
      </c>
      <c r="J4" s="17">
        <v>39</v>
      </c>
      <c r="K4" s="17">
        <v>4</v>
      </c>
      <c r="L4" s="449"/>
      <c r="M4" s="20">
        <v>0</v>
      </c>
      <c r="N4" s="20">
        <v>0</v>
      </c>
      <c r="O4" s="21"/>
      <c r="P4" s="21"/>
      <c r="Q4" s="22" t="s">
        <v>110</v>
      </c>
      <c r="R4" s="21">
        <v>1</v>
      </c>
      <c r="S4" s="23">
        <v>1</v>
      </c>
      <c r="T4" s="23">
        <v>0</v>
      </c>
      <c r="U4" s="7">
        <v>0</v>
      </c>
      <c r="V4" s="7">
        <v>0</v>
      </c>
      <c r="W4" s="7">
        <v>0</v>
      </c>
      <c r="X4" s="7">
        <v>1</v>
      </c>
      <c r="Y4" s="7">
        <v>0</v>
      </c>
      <c r="Z4" s="7">
        <v>0</v>
      </c>
      <c r="AA4" s="7">
        <v>0</v>
      </c>
      <c r="AB4" s="7">
        <v>0</v>
      </c>
      <c r="AC4" s="7">
        <v>1</v>
      </c>
      <c r="AD4" s="7">
        <v>0</v>
      </c>
      <c r="AE4" s="7">
        <v>0</v>
      </c>
      <c r="AF4" s="7">
        <v>0</v>
      </c>
      <c r="AG4" s="7">
        <v>0</v>
      </c>
      <c r="AH4" s="7">
        <v>0</v>
      </c>
      <c r="AI4" s="7">
        <v>0</v>
      </c>
      <c r="AJ4" s="7">
        <v>0</v>
      </c>
      <c r="AK4" s="7">
        <v>1</v>
      </c>
      <c r="AL4" s="7">
        <v>0</v>
      </c>
      <c r="AM4" s="7">
        <v>1</v>
      </c>
      <c r="AN4" s="7">
        <v>1</v>
      </c>
      <c r="AO4" s="7">
        <v>0</v>
      </c>
      <c r="AP4" s="7">
        <v>0</v>
      </c>
      <c r="AQ4" s="7">
        <v>0</v>
      </c>
      <c r="AR4" s="7">
        <v>0</v>
      </c>
      <c r="AS4" s="7">
        <v>0</v>
      </c>
      <c r="AT4" s="7">
        <v>0</v>
      </c>
      <c r="AU4" s="7">
        <v>0</v>
      </c>
      <c r="AV4" s="7">
        <v>0</v>
      </c>
      <c r="AW4" s="7">
        <v>0</v>
      </c>
      <c r="AX4" s="7">
        <v>0</v>
      </c>
      <c r="AY4" s="7">
        <v>0</v>
      </c>
      <c r="AZ4" s="7">
        <v>0</v>
      </c>
      <c r="BA4" s="7" t="s">
        <v>108</v>
      </c>
      <c r="BB4" s="24" t="s">
        <v>135</v>
      </c>
      <c r="BC4" s="33" t="s">
        <v>136</v>
      </c>
      <c r="BD4" s="25" t="s">
        <v>109</v>
      </c>
      <c r="BE4" s="42">
        <v>42230</v>
      </c>
      <c r="BF4" s="23">
        <v>0</v>
      </c>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row>
    <row r="5" spans="1:96" ht="49.5" customHeight="1" x14ac:dyDescent="0.2">
      <c r="A5" s="14">
        <v>12</v>
      </c>
      <c r="B5" s="15">
        <f t="shared" ref="B5:B24" si="0">+B4+1</f>
        <v>2</v>
      </c>
      <c r="C5" s="443" t="s">
        <v>1072</v>
      </c>
      <c r="D5" s="17" t="s">
        <v>223</v>
      </c>
      <c r="E5" s="25" t="s">
        <v>109</v>
      </c>
      <c r="F5" s="18">
        <v>2</v>
      </c>
      <c r="G5" s="438">
        <v>42940</v>
      </c>
      <c r="H5" s="438">
        <v>10927</v>
      </c>
      <c r="I5" s="18">
        <v>173</v>
      </c>
      <c r="J5" s="17">
        <v>39</v>
      </c>
      <c r="K5" s="17">
        <v>4</v>
      </c>
      <c r="L5" s="449"/>
      <c r="M5" s="20">
        <v>0</v>
      </c>
      <c r="N5" s="20">
        <v>0</v>
      </c>
      <c r="O5" s="21"/>
      <c r="P5" s="21"/>
      <c r="Q5" s="22" t="s">
        <v>112</v>
      </c>
      <c r="R5" s="23">
        <v>1</v>
      </c>
      <c r="S5" s="23">
        <v>1</v>
      </c>
      <c r="T5" s="23">
        <v>0</v>
      </c>
      <c r="U5" s="7">
        <v>0</v>
      </c>
      <c r="V5" s="7">
        <v>0</v>
      </c>
      <c r="W5" s="7">
        <v>1</v>
      </c>
      <c r="X5" s="7">
        <v>0</v>
      </c>
      <c r="Y5" s="7">
        <v>0</v>
      </c>
      <c r="Z5" s="7">
        <v>0</v>
      </c>
      <c r="AA5" s="7">
        <v>0</v>
      </c>
      <c r="AB5" s="7">
        <v>0</v>
      </c>
      <c r="AC5" s="7">
        <v>1</v>
      </c>
      <c r="AD5" s="7">
        <v>0</v>
      </c>
      <c r="AE5" s="7">
        <v>1</v>
      </c>
      <c r="AF5" s="7">
        <v>0</v>
      </c>
      <c r="AG5" s="7">
        <v>0</v>
      </c>
      <c r="AH5" s="7">
        <v>0</v>
      </c>
      <c r="AI5" s="7">
        <v>0</v>
      </c>
      <c r="AJ5" s="7">
        <v>0</v>
      </c>
      <c r="AK5" s="7">
        <v>1</v>
      </c>
      <c r="AL5" s="7">
        <v>0</v>
      </c>
      <c r="AM5" s="7">
        <v>0</v>
      </c>
      <c r="AN5" s="7">
        <v>0</v>
      </c>
      <c r="AO5" s="7">
        <v>0</v>
      </c>
      <c r="AP5" s="7">
        <v>0</v>
      </c>
      <c r="AQ5" s="7">
        <v>0</v>
      </c>
      <c r="AR5" s="7">
        <v>0</v>
      </c>
      <c r="AS5" s="7">
        <v>0</v>
      </c>
      <c r="AT5" s="7">
        <v>0</v>
      </c>
      <c r="AU5" s="7">
        <v>0</v>
      </c>
      <c r="AV5" s="7">
        <v>0</v>
      </c>
      <c r="AW5" s="7">
        <v>0</v>
      </c>
      <c r="AX5" s="7">
        <v>0</v>
      </c>
      <c r="AY5" s="7">
        <v>0</v>
      </c>
      <c r="AZ5" s="7">
        <v>0</v>
      </c>
      <c r="BA5" s="7" t="s">
        <v>108</v>
      </c>
      <c r="BB5" s="24" t="s">
        <v>115</v>
      </c>
      <c r="BC5" s="33" t="s">
        <v>136</v>
      </c>
      <c r="BD5" s="25" t="s">
        <v>109</v>
      </c>
      <c r="BE5" s="42">
        <v>42940</v>
      </c>
      <c r="BF5" s="23">
        <v>0</v>
      </c>
      <c r="BG5" s="23">
        <v>0</v>
      </c>
      <c r="BH5" s="23">
        <v>0</v>
      </c>
      <c r="BI5" s="23">
        <v>0</v>
      </c>
      <c r="BJ5" s="23">
        <v>0</v>
      </c>
      <c r="BK5" s="23">
        <v>0</v>
      </c>
      <c r="BL5" s="23">
        <v>1</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row>
    <row r="6" spans="1:96" ht="49.5" customHeight="1" x14ac:dyDescent="0.2">
      <c r="A6" s="14">
        <v>12</v>
      </c>
      <c r="B6" s="15">
        <f t="shared" si="0"/>
        <v>3</v>
      </c>
      <c r="C6" s="443" t="s">
        <v>1072</v>
      </c>
      <c r="D6" s="17" t="s">
        <v>223</v>
      </c>
      <c r="E6" s="25" t="s">
        <v>109</v>
      </c>
      <c r="F6" s="18">
        <v>3</v>
      </c>
      <c r="G6" s="438">
        <v>42940</v>
      </c>
      <c r="H6" s="438">
        <v>10927</v>
      </c>
      <c r="I6" s="18">
        <v>173</v>
      </c>
      <c r="J6" s="17">
        <v>39</v>
      </c>
      <c r="K6" s="17">
        <v>4</v>
      </c>
      <c r="L6" s="449"/>
      <c r="M6" s="20">
        <v>0</v>
      </c>
      <c r="N6" s="20">
        <v>0</v>
      </c>
      <c r="O6" s="21"/>
      <c r="P6" s="21"/>
      <c r="Q6" s="22" t="s">
        <v>113</v>
      </c>
      <c r="R6" s="23">
        <v>0</v>
      </c>
      <c r="S6" s="23">
        <v>0</v>
      </c>
      <c r="T6" s="23">
        <v>0</v>
      </c>
      <c r="U6" s="7">
        <v>0</v>
      </c>
      <c r="V6" s="7">
        <v>0</v>
      </c>
      <c r="W6" s="7">
        <v>0</v>
      </c>
      <c r="X6" s="7">
        <v>1</v>
      </c>
      <c r="Y6" s="7">
        <v>0</v>
      </c>
      <c r="Z6" s="7">
        <v>0</v>
      </c>
      <c r="AA6" s="7">
        <v>1</v>
      </c>
      <c r="AB6" s="7">
        <v>0</v>
      </c>
      <c r="AC6" s="7">
        <v>0</v>
      </c>
      <c r="AD6" s="7">
        <v>0</v>
      </c>
      <c r="AE6" s="7">
        <v>0</v>
      </c>
      <c r="AF6" s="7">
        <v>0</v>
      </c>
      <c r="AG6" s="7">
        <v>1</v>
      </c>
      <c r="AH6" s="7">
        <v>0</v>
      </c>
      <c r="AI6" s="7">
        <v>0</v>
      </c>
      <c r="AJ6" s="7">
        <v>0</v>
      </c>
      <c r="AK6" s="7">
        <v>1</v>
      </c>
      <c r="AL6" s="7">
        <v>0</v>
      </c>
      <c r="AM6" s="7">
        <v>0</v>
      </c>
      <c r="AN6" s="7">
        <v>0</v>
      </c>
      <c r="AO6" s="7">
        <v>0</v>
      </c>
      <c r="AP6" s="7">
        <v>0</v>
      </c>
      <c r="AQ6" s="7">
        <v>0</v>
      </c>
      <c r="AR6" s="7">
        <v>0</v>
      </c>
      <c r="AS6" s="7">
        <v>0</v>
      </c>
      <c r="AT6" s="7">
        <v>0</v>
      </c>
      <c r="AU6" s="7">
        <v>0</v>
      </c>
      <c r="AV6" s="7">
        <v>0</v>
      </c>
      <c r="AW6" s="7">
        <v>0</v>
      </c>
      <c r="AX6" s="7">
        <v>0</v>
      </c>
      <c r="AY6" s="7">
        <v>0</v>
      </c>
      <c r="AZ6" s="7">
        <v>0</v>
      </c>
      <c r="BA6" s="7" t="s">
        <v>108</v>
      </c>
      <c r="BB6" s="24" t="s">
        <v>115</v>
      </c>
      <c r="BC6" s="33" t="s">
        <v>136</v>
      </c>
      <c r="BD6" s="25" t="s">
        <v>109</v>
      </c>
      <c r="BE6" s="42">
        <v>42940</v>
      </c>
      <c r="BF6" s="23">
        <v>0</v>
      </c>
      <c r="BG6" s="23">
        <v>0</v>
      </c>
      <c r="BH6" s="23">
        <v>1</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row>
    <row r="7" spans="1:96" ht="49.5" customHeight="1" x14ac:dyDescent="0.2">
      <c r="A7" s="14">
        <v>12</v>
      </c>
      <c r="B7" s="15">
        <f t="shared" si="0"/>
        <v>4</v>
      </c>
      <c r="C7" s="443" t="s">
        <v>1072</v>
      </c>
      <c r="D7" s="17" t="s">
        <v>223</v>
      </c>
      <c r="E7" s="25" t="s">
        <v>109</v>
      </c>
      <c r="F7" s="18">
        <v>4</v>
      </c>
      <c r="G7" s="438">
        <v>43207</v>
      </c>
      <c r="H7" s="438">
        <v>10927</v>
      </c>
      <c r="I7" s="18">
        <v>173</v>
      </c>
      <c r="J7" s="17">
        <v>39</v>
      </c>
      <c r="K7" s="17">
        <v>4</v>
      </c>
      <c r="L7" s="449"/>
      <c r="M7" s="20">
        <v>0</v>
      </c>
      <c r="N7" s="20">
        <v>0</v>
      </c>
      <c r="O7" s="21"/>
      <c r="P7" s="21"/>
      <c r="Q7" s="22" t="s">
        <v>114</v>
      </c>
      <c r="R7" s="23">
        <v>0</v>
      </c>
      <c r="S7" s="23">
        <v>1</v>
      </c>
      <c r="T7" s="23">
        <v>1</v>
      </c>
      <c r="U7" s="7">
        <v>0</v>
      </c>
      <c r="V7" s="7">
        <v>0</v>
      </c>
      <c r="W7" s="7">
        <v>0</v>
      </c>
      <c r="X7" s="7">
        <v>0</v>
      </c>
      <c r="Y7" s="7">
        <v>0</v>
      </c>
      <c r="Z7" s="7">
        <v>0</v>
      </c>
      <c r="AA7" s="7">
        <v>0</v>
      </c>
      <c r="AB7" s="7">
        <v>0</v>
      </c>
      <c r="AC7" s="7">
        <v>0</v>
      </c>
      <c r="AD7" s="7">
        <v>0</v>
      </c>
      <c r="AE7" s="7">
        <v>1</v>
      </c>
      <c r="AF7" s="7">
        <v>0</v>
      </c>
      <c r="AG7" s="7">
        <v>0</v>
      </c>
      <c r="AH7" s="7">
        <v>0</v>
      </c>
      <c r="AI7" s="7">
        <v>0</v>
      </c>
      <c r="AJ7" s="7">
        <v>0</v>
      </c>
      <c r="AK7" s="7">
        <v>1</v>
      </c>
      <c r="AL7" s="7">
        <v>0</v>
      </c>
      <c r="AM7" s="7">
        <v>0</v>
      </c>
      <c r="AN7" s="7">
        <v>0</v>
      </c>
      <c r="AO7" s="7">
        <v>1</v>
      </c>
      <c r="AP7" s="7">
        <v>0</v>
      </c>
      <c r="AQ7" s="7">
        <v>0</v>
      </c>
      <c r="AR7" s="7">
        <v>0</v>
      </c>
      <c r="AS7" s="7">
        <v>0</v>
      </c>
      <c r="AT7" s="7">
        <v>0</v>
      </c>
      <c r="AU7" s="7">
        <v>0</v>
      </c>
      <c r="AV7" s="7">
        <v>0</v>
      </c>
      <c r="AW7" s="7">
        <v>0</v>
      </c>
      <c r="AX7" s="7">
        <v>0</v>
      </c>
      <c r="AY7" s="7">
        <v>0</v>
      </c>
      <c r="AZ7" s="7">
        <v>0</v>
      </c>
      <c r="BA7" s="7" t="s">
        <v>108</v>
      </c>
      <c r="BB7" s="24" t="s">
        <v>115</v>
      </c>
      <c r="BC7" s="33" t="s">
        <v>136</v>
      </c>
      <c r="BD7" s="25" t="s">
        <v>109</v>
      </c>
      <c r="BE7" s="42">
        <v>43207</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row>
    <row r="8" spans="1:96" ht="49.5" customHeight="1" x14ac:dyDescent="0.2">
      <c r="A8" s="14">
        <v>12</v>
      </c>
      <c r="B8" s="15">
        <f t="shared" si="0"/>
        <v>5</v>
      </c>
      <c r="C8" s="443" t="s">
        <v>1072</v>
      </c>
      <c r="D8" s="17" t="s">
        <v>223</v>
      </c>
      <c r="E8" s="25" t="s">
        <v>109</v>
      </c>
      <c r="F8" s="18">
        <v>5</v>
      </c>
      <c r="G8" s="438" t="s">
        <v>116</v>
      </c>
      <c r="H8" s="438">
        <v>10927</v>
      </c>
      <c r="I8" s="18">
        <v>173</v>
      </c>
      <c r="J8" s="17">
        <v>39</v>
      </c>
      <c r="K8" s="17">
        <v>4</v>
      </c>
      <c r="L8" s="449"/>
      <c r="M8" s="20">
        <v>-26117766381</v>
      </c>
      <c r="N8" s="20">
        <v>-171465224</v>
      </c>
      <c r="O8" s="21"/>
      <c r="P8" s="21"/>
      <c r="Q8" s="22" t="s">
        <v>117</v>
      </c>
      <c r="R8" s="23">
        <v>1</v>
      </c>
      <c r="S8" s="23">
        <v>1</v>
      </c>
      <c r="T8" s="23">
        <v>0</v>
      </c>
      <c r="U8" s="7">
        <v>0</v>
      </c>
      <c r="V8" s="7">
        <v>1</v>
      </c>
      <c r="W8" s="7">
        <v>1</v>
      </c>
      <c r="X8" s="7">
        <v>0</v>
      </c>
      <c r="Y8" s="7">
        <v>0</v>
      </c>
      <c r="Z8" s="7">
        <v>0</v>
      </c>
      <c r="AA8" s="7">
        <v>0</v>
      </c>
      <c r="AB8" s="7">
        <v>0</v>
      </c>
      <c r="AC8" s="7">
        <v>1</v>
      </c>
      <c r="AD8" s="7">
        <v>0</v>
      </c>
      <c r="AE8" s="7">
        <v>0</v>
      </c>
      <c r="AF8" s="7">
        <v>0</v>
      </c>
      <c r="AG8" s="7">
        <v>0</v>
      </c>
      <c r="AH8" s="7">
        <v>0</v>
      </c>
      <c r="AI8" s="7">
        <v>1</v>
      </c>
      <c r="AJ8" s="7">
        <v>0</v>
      </c>
      <c r="AK8" s="7">
        <v>1</v>
      </c>
      <c r="AL8" s="7">
        <v>0</v>
      </c>
      <c r="AM8" s="7">
        <v>0</v>
      </c>
      <c r="AN8" s="7">
        <v>0</v>
      </c>
      <c r="AO8" s="7">
        <v>0</v>
      </c>
      <c r="AP8" s="7">
        <v>0</v>
      </c>
      <c r="AQ8" s="7">
        <v>0</v>
      </c>
      <c r="AR8" s="7">
        <v>0</v>
      </c>
      <c r="AS8" s="7">
        <v>1</v>
      </c>
      <c r="AT8" s="7">
        <v>0</v>
      </c>
      <c r="AU8" s="7">
        <v>0</v>
      </c>
      <c r="AV8" s="7">
        <v>0</v>
      </c>
      <c r="AW8" s="7">
        <v>0</v>
      </c>
      <c r="AX8" s="7">
        <v>0</v>
      </c>
      <c r="AY8" s="7">
        <v>0</v>
      </c>
      <c r="AZ8" s="7">
        <v>0</v>
      </c>
      <c r="BA8" s="7" t="s">
        <v>108</v>
      </c>
      <c r="BB8" s="24" t="s">
        <v>115</v>
      </c>
      <c r="BC8" s="33">
        <v>0</v>
      </c>
      <c r="BD8" s="25" t="s">
        <v>109</v>
      </c>
      <c r="BE8" s="42" t="s">
        <v>116</v>
      </c>
      <c r="BF8" s="23">
        <v>0</v>
      </c>
      <c r="BG8" s="23">
        <v>0</v>
      </c>
      <c r="BH8" s="23">
        <v>0</v>
      </c>
      <c r="BI8" s="23">
        <v>0</v>
      </c>
      <c r="BJ8" s="23">
        <v>0</v>
      </c>
      <c r="BK8" s="23">
        <v>0</v>
      </c>
      <c r="BL8" s="23">
        <v>0</v>
      </c>
      <c r="BM8" s="23">
        <v>0</v>
      </c>
      <c r="BN8" s="23">
        <v>0</v>
      </c>
      <c r="BO8" s="23">
        <v>0</v>
      </c>
      <c r="BP8" s="23">
        <v>0</v>
      </c>
      <c r="BQ8" s="23">
        <v>0</v>
      </c>
      <c r="BR8" s="23">
        <v>1</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row>
    <row r="9" spans="1:96" ht="49.5" customHeight="1" x14ac:dyDescent="0.2">
      <c r="A9" s="14">
        <v>12</v>
      </c>
      <c r="B9" s="15">
        <f t="shared" si="0"/>
        <v>6</v>
      </c>
      <c r="C9" s="443" t="s">
        <v>1072</v>
      </c>
      <c r="D9" s="17" t="s">
        <v>223</v>
      </c>
      <c r="E9" s="25" t="s">
        <v>225</v>
      </c>
      <c r="F9" s="18">
        <v>1</v>
      </c>
      <c r="G9" s="438">
        <v>43620</v>
      </c>
      <c r="H9" s="438">
        <v>10927</v>
      </c>
      <c r="I9" s="18">
        <v>173</v>
      </c>
      <c r="J9" s="17">
        <v>39</v>
      </c>
      <c r="K9" s="17">
        <v>4</v>
      </c>
      <c r="L9" s="449"/>
      <c r="M9" s="20"/>
      <c r="N9" s="20"/>
      <c r="O9" s="21"/>
      <c r="P9" s="21">
        <v>137</v>
      </c>
      <c r="Q9" s="22" t="s">
        <v>226</v>
      </c>
      <c r="R9" s="23">
        <v>0</v>
      </c>
      <c r="S9" s="23">
        <v>0</v>
      </c>
      <c r="T9" s="23">
        <v>0</v>
      </c>
      <c r="U9" s="7">
        <v>0</v>
      </c>
      <c r="V9" s="7">
        <v>0</v>
      </c>
      <c r="W9" s="7">
        <v>0</v>
      </c>
      <c r="X9" s="7">
        <v>1</v>
      </c>
      <c r="Y9" s="7">
        <v>0</v>
      </c>
      <c r="Z9" s="7">
        <v>0</v>
      </c>
      <c r="AA9" s="7">
        <v>1</v>
      </c>
      <c r="AB9" s="7">
        <v>0</v>
      </c>
      <c r="AC9" s="7">
        <v>0</v>
      </c>
      <c r="AD9" s="7">
        <v>0</v>
      </c>
      <c r="AE9" s="7">
        <v>0</v>
      </c>
      <c r="AF9" s="7">
        <v>1</v>
      </c>
      <c r="AG9" s="7">
        <v>0</v>
      </c>
      <c r="AH9" s="7">
        <v>0</v>
      </c>
      <c r="AI9" s="7">
        <v>0</v>
      </c>
      <c r="AJ9" s="7">
        <v>0</v>
      </c>
      <c r="AK9" s="7">
        <v>1</v>
      </c>
      <c r="AL9" s="7">
        <v>0</v>
      </c>
      <c r="AM9" s="7">
        <v>0</v>
      </c>
      <c r="AN9" s="7">
        <v>0</v>
      </c>
      <c r="AO9" s="7">
        <v>0</v>
      </c>
      <c r="AP9" s="7">
        <v>1</v>
      </c>
      <c r="AQ9" s="7">
        <v>1</v>
      </c>
      <c r="AR9" s="7">
        <v>0</v>
      </c>
      <c r="AS9" s="7">
        <v>0</v>
      </c>
      <c r="AT9" s="7">
        <v>0</v>
      </c>
      <c r="AU9" s="7">
        <v>0</v>
      </c>
      <c r="AV9" s="7">
        <v>0</v>
      </c>
      <c r="AW9" s="7">
        <v>0</v>
      </c>
      <c r="AX9" s="7">
        <v>0</v>
      </c>
      <c r="AY9" s="7">
        <v>0</v>
      </c>
      <c r="AZ9" s="7">
        <v>0</v>
      </c>
      <c r="BA9" s="7" t="s">
        <v>108</v>
      </c>
      <c r="BB9" s="24" t="s">
        <v>115</v>
      </c>
      <c r="BC9" s="33" t="s">
        <v>140</v>
      </c>
      <c r="BD9" s="25" t="s">
        <v>225</v>
      </c>
      <c r="BE9" s="42">
        <v>43620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row>
    <row r="10" spans="1:96" ht="49.5" customHeight="1" x14ac:dyDescent="0.2">
      <c r="A10" s="14">
        <v>12</v>
      </c>
      <c r="B10" s="15">
        <f t="shared" si="0"/>
        <v>7</v>
      </c>
      <c r="C10" s="443" t="s">
        <v>1072</v>
      </c>
      <c r="D10" s="17" t="s">
        <v>223</v>
      </c>
      <c r="E10" s="25" t="s">
        <v>125</v>
      </c>
      <c r="F10" s="18">
        <v>1</v>
      </c>
      <c r="G10" s="438">
        <v>43817</v>
      </c>
      <c r="H10" s="438">
        <v>10927</v>
      </c>
      <c r="I10" s="18">
        <v>173</v>
      </c>
      <c r="J10" s="17">
        <v>39</v>
      </c>
      <c r="K10" s="17">
        <v>4</v>
      </c>
      <c r="L10" s="449"/>
      <c r="M10" s="20">
        <v>26117766381</v>
      </c>
      <c r="N10" s="20"/>
      <c r="O10" s="21"/>
      <c r="P10" s="21"/>
      <c r="Q10" s="22" t="s">
        <v>119</v>
      </c>
      <c r="R10" s="23">
        <v>0</v>
      </c>
      <c r="S10" s="23">
        <v>0</v>
      </c>
      <c r="T10" s="23">
        <v>0</v>
      </c>
      <c r="U10" s="7">
        <v>0</v>
      </c>
      <c r="V10" s="7">
        <v>1</v>
      </c>
      <c r="W10" s="7">
        <v>1</v>
      </c>
      <c r="X10" s="7">
        <v>0</v>
      </c>
      <c r="Y10" s="7">
        <v>0</v>
      </c>
      <c r="Z10" s="7">
        <v>0</v>
      </c>
      <c r="AA10" s="7">
        <v>0</v>
      </c>
      <c r="AB10" s="7">
        <v>0</v>
      </c>
      <c r="AC10" s="7">
        <v>1</v>
      </c>
      <c r="AD10" s="7">
        <v>0</v>
      </c>
      <c r="AE10" s="7">
        <v>0</v>
      </c>
      <c r="AF10" s="7">
        <v>0</v>
      </c>
      <c r="AG10" s="7">
        <v>0</v>
      </c>
      <c r="AH10" s="7">
        <v>0</v>
      </c>
      <c r="AI10" s="7">
        <v>0</v>
      </c>
      <c r="AJ10" s="7">
        <v>1</v>
      </c>
      <c r="AK10" s="7">
        <v>1</v>
      </c>
      <c r="AL10" s="7">
        <v>0</v>
      </c>
      <c r="AM10" s="7">
        <v>0</v>
      </c>
      <c r="AN10" s="7">
        <v>0</v>
      </c>
      <c r="AO10" s="7">
        <v>0</v>
      </c>
      <c r="AP10" s="7">
        <v>0</v>
      </c>
      <c r="AQ10" s="7">
        <v>0</v>
      </c>
      <c r="AR10" s="7">
        <v>0</v>
      </c>
      <c r="AS10" s="7">
        <v>1</v>
      </c>
      <c r="AT10" s="7">
        <v>0</v>
      </c>
      <c r="AU10" s="7">
        <v>0</v>
      </c>
      <c r="AV10" s="7">
        <v>0</v>
      </c>
      <c r="AW10" s="7">
        <v>0</v>
      </c>
      <c r="AX10" s="7">
        <v>0</v>
      </c>
      <c r="AY10" s="7">
        <v>0</v>
      </c>
      <c r="AZ10" s="7">
        <v>0</v>
      </c>
      <c r="BA10" s="7" t="s">
        <v>108</v>
      </c>
      <c r="BB10" s="24" t="s">
        <v>115</v>
      </c>
      <c r="BC10" s="33" t="s">
        <v>140</v>
      </c>
      <c r="BD10" s="25" t="s">
        <v>118</v>
      </c>
      <c r="BE10" s="42">
        <v>43817</v>
      </c>
      <c r="BF10" s="23">
        <v>0</v>
      </c>
      <c r="BG10" s="23">
        <v>0</v>
      </c>
      <c r="BH10" s="23">
        <v>0</v>
      </c>
      <c r="BI10" s="23">
        <v>0</v>
      </c>
      <c r="BJ10" s="23">
        <v>0</v>
      </c>
      <c r="BK10" s="23">
        <v>0</v>
      </c>
      <c r="BL10" s="23">
        <v>0</v>
      </c>
      <c r="BM10" s="23">
        <v>0</v>
      </c>
      <c r="BN10" s="23">
        <v>0</v>
      </c>
      <c r="BO10" s="23">
        <v>0</v>
      </c>
      <c r="BP10" s="23">
        <v>0</v>
      </c>
      <c r="BQ10" s="23">
        <v>1</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row>
    <row r="11" spans="1:96" ht="49.5" customHeight="1" x14ac:dyDescent="0.2">
      <c r="A11" s="14">
        <v>12</v>
      </c>
      <c r="B11" s="15">
        <f t="shared" si="0"/>
        <v>8</v>
      </c>
      <c r="C11" s="443" t="s">
        <v>1072</v>
      </c>
      <c r="D11" s="17" t="s">
        <v>223</v>
      </c>
      <c r="E11" s="25" t="s">
        <v>109</v>
      </c>
      <c r="F11" s="18">
        <v>6</v>
      </c>
      <c r="G11" s="438">
        <v>44816</v>
      </c>
      <c r="H11" s="438">
        <v>10927</v>
      </c>
      <c r="I11" s="18">
        <v>173</v>
      </c>
      <c r="J11" s="17">
        <v>39</v>
      </c>
      <c r="K11" s="17">
        <v>4</v>
      </c>
      <c r="L11" s="449"/>
      <c r="M11" s="20"/>
      <c r="N11" s="20"/>
      <c r="O11" s="21"/>
      <c r="P11" s="21"/>
      <c r="Q11" s="22" t="s">
        <v>120</v>
      </c>
      <c r="R11" s="23">
        <v>1</v>
      </c>
      <c r="S11" s="23">
        <v>0</v>
      </c>
      <c r="T11" s="23">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1</v>
      </c>
      <c r="AL11" s="7">
        <v>0</v>
      </c>
      <c r="AM11" s="7">
        <v>0</v>
      </c>
      <c r="AN11" s="7">
        <v>0</v>
      </c>
      <c r="AO11" s="7">
        <v>0</v>
      </c>
      <c r="AP11" s="7">
        <v>0</v>
      </c>
      <c r="AQ11" s="7">
        <v>0</v>
      </c>
      <c r="AR11" s="7">
        <v>0</v>
      </c>
      <c r="AS11" s="7">
        <v>0</v>
      </c>
      <c r="AT11" s="7">
        <v>0</v>
      </c>
      <c r="AU11" s="7">
        <v>0</v>
      </c>
      <c r="AV11" s="7">
        <v>1</v>
      </c>
      <c r="AW11" s="7">
        <v>0</v>
      </c>
      <c r="AX11" s="7">
        <v>0</v>
      </c>
      <c r="AY11" s="7">
        <v>0</v>
      </c>
      <c r="AZ11" s="7">
        <v>0</v>
      </c>
      <c r="BA11" s="7" t="s">
        <v>108</v>
      </c>
      <c r="BB11" s="24" t="s">
        <v>115</v>
      </c>
      <c r="BC11" s="33" t="s">
        <v>140</v>
      </c>
      <c r="BD11" s="25" t="s">
        <v>109</v>
      </c>
      <c r="BE11" s="42">
        <v>44816</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row>
    <row r="12" spans="1:96" ht="49.5" customHeight="1" x14ac:dyDescent="0.2">
      <c r="A12" s="14">
        <v>12</v>
      </c>
      <c r="B12" s="15">
        <f t="shared" si="0"/>
        <v>9</v>
      </c>
      <c r="C12" s="443" t="s">
        <v>1072</v>
      </c>
      <c r="D12" s="17" t="s">
        <v>223</v>
      </c>
      <c r="E12" s="25" t="s">
        <v>125</v>
      </c>
      <c r="F12" s="18"/>
      <c r="G12" s="438">
        <v>44008</v>
      </c>
      <c r="H12" s="438">
        <v>10927</v>
      </c>
      <c r="I12" s="18">
        <v>173</v>
      </c>
      <c r="J12" s="17">
        <v>39</v>
      </c>
      <c r="K12" s="17">
        <v>4</v>
      </c>
      <c r="L12" s="449"/>
      <c r="M12" s="20"/>
      <c r="N12" s="20"/>
      <c r="O12" s="21"/>
      <c r="P12" s="21"/>
      <c r="Q12" s="22" t="s">
        <v>122</v>
      </c>
      <c r="R12" s="23">
        <v>0</v>
      </c>
      <c r="S12" s="23">
        <v>1</v>
      </c>
      <c r="T12" s="23">
        <v>0</v>
      </c>
      <c r="U12" s="7">
        <v>0</v>
      </c>
      <c r="V12" s="7">
        <v>0</v>
      </c>
      <c r="W12" s="7">
        <v>1</v>
      </c>
      <c r="X12" s="7">
        <v>1</v>
      </c>
      <c r="Y12" s="7">
        <v>0</v>
      </c>
      <c r="Z12" s="7">
        <v>0</v>
      </c>
      <c r="AA12" s="7">
        <v>0</v>
      </c>
      <c r="AB12" s="7">
        <v>0</v>
      </c>
      <c r="AC12" s="7">
        <v>1</v>
      </c>
      <c r="AD12" s="7">
        <v>0</v>
      </c>
      <c r="AE12" s="7">
        <v>0</v>
      </c>
      <c r="AF12" s="7">
        <v>0</v>
      </c>
      <c r="AG12" s="7">
        <v>0</v>
      </c>
      <c r="AH12" s="7">
        <v>0</v>
      </c>
      <c r="AI12" s="7">
        <v>0</v>
      </c>
      <c r="AJ12" s="7">
        <v>1</v>
      </c>
      <c r="AK12" s="7">
        <v>1</v>
      </c>
      <c r="AL12" s="7">
        <v>0</v>
      </c>
      <c r="AM12" s="7">
        <v>0</v>
      </c>
      <c r="AN12" s="7">
        <v>0</v>
      </c>
      <c r="AO12" s="7">
        <v>0</v>
      </c>
      <c r="AP12" s="7">
        <v>0</v>
      </c>
      <c r="AQ12" s="7">
        <v>0</v>
      </c>
      <c r="AR12" s="7">
        <v>0</v>
      </c>
      <c r="AS12" s="7">
        <v>0</v>
      </c>
      <c r="AT12" s="7">
        <v>0</v>
      </c>
      <c r="AU12" s="7">
        <v>0</v>
      </c>
      <c r="AV12" s="7">
        <v>0</v>
      </c>
      <c r="AW12" s="7">
        <v>0</v>
      </c>
      <c r="AX12" s="7">
        <v>0</v>
      </c>
      <c r="AY12" s="7">
        <v>0</v>
      </c>
      <c r="AZ12" s="7">
        <v>0</v>
      </c>
      <c r="BA12" s="7" t="s">
        <v>108</v>
      </c>
      <c r="BB12" s="24" t="s">
        <v>115</v>
      </c>
      <c r="BC12" s="33" t="s">
        <v>140</v>
      </c>
      <c r="BD12" s="25" t="s">
        <v>121</v>
      </c>
      <c r="BE12" s="42">
        <v>44008</v>
      </c>
      <c r="BF12" s="23">
        <v>0</v>
      </c>
      <c r="BG12" s="23">
        <v>0</v>
      </c>
      <c r="BH12" s="23">
        <v>0</v>
      </c>
      <c r="BI12" s="23">
        <v>0</v>
      </c>
      <c r="BJ12" s="23">
        <v>0</v>
      </c>
      <c r="BK12" s="23">
        <v>0</v>
      </c>
      <c r="BL12" s="23">
        <v>0</v>
      </c>
      <c r="BM12" s="23">
        <v>0</v>
      </c>
      <c r="BN12" s="23">
        <v>0</v>
      </c>
      <c r="BO12" s="23">
        <v>1</v>
      </c>
      <c r="BP12" s="23">
        <v>0</v>
      </c>
      <c r="BQ12" s="23">
        <v>0</v>
      </c>
      <c r="BR12" s="23">
        <v>1</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row>
    <row r="13" spans="1:96" ht="49.5" customHeight="1" x14ac:dyDescent="0.2">
      <c r="A13" s="14">
        <v>12</v>
      </c>
      <c r="B13" s="15">
        <f t="shared" si="0"/>
        <v>10</v>
      </c>
      <c r="C13" s="443" t="s">
        <v>1072</v>
      </c>
      <c r="D13" s="17" t="s">
        <v>223</v>
      </c>
      <c r="E13" s="25" t="s">
        <v>109</v>
      </c>
      <c r="F13" s="18">
        <v>7</v>
      </c>
      <c r="G13" s="438">
        <v>44014</v>
      </c>
      <c r="H13" s="438">
        <v>10927</v>
      </c>
      <c r="I13" s="18">
        <v>173</v>
      </c>
      <c r="J13" s="17">
        <v>39</v>
      </c>
      <c r="K13" s="17">
        <v>4</v>
      </c>
      <c r="L13" s="449"/>
      <c r="M13" s="20"/>
      <c r="N13" s="20"/>
      <c r="O13" s="21"/>
      <c r="P13" s="21"/>
      <c r="Q13" s="22" t="s">
        <v>123</v>
      </c>
      <c r="R13" s="23">
        <v>1</v>
      </c>
      <c r="S13" s="23">
        <v>1</v>
      </c>
      <c r="T13" s="23">
        <v>1</v>
      </c>
      <c r="U13" s="7">
        <v>0</v>
      </c>
      <c r="V13" s="7">
        <v>0</v>
      </c>
      <c r="W13" s="7">
        <v>0</v>
      </c>
      <c r="X13" s="7">
        <v>0</v>
      </c>
      <c r="Y13" s="7">
        <v>0</v>
      </c>
      <c r="Z13" s="7">
        <v>0</v>
      </c>
      <c r="AA13" s="7">
        <v>0</v>
      </c>
      <c r="AB13" s="7">
        <v>0</v>
      </c>
      <c r="AC13" s="7">
        <v>0</v>
      </c>
      <c r="AD13" s="7">
        <v>0</v>
      </c>
      <c r="AE13" s="7">
        <v>1</v>
      </c>
      <c r="AF13" s="7">
        <v>0</v>
      </c>
      <c r="AG13" s="7">
        <v>0</v>
      </c>
      <c r="AH13" s="7">
        <v>0</v>
      </c>
      <c r="AI13" s="7">
        <v>0</v>
      </c>
      <c r="AJ13" s="7">
        <v>0</v>
      </c>
      <c r="AK13" s="7">
        <v>1</v>
      </c>
      <c r="AL13" s="7">
        <v>0</v>
      </c>
      <c r="AM13" s="7">
        <v>0</v>
      </c>
      <c r="AN13" s="7">
        <v>0</v>
      </c>
      <c r="AO13" s="7">
        <v>0</v>
      </c>
      <c r="AP13" s="7">
        <v>0</v>
      </c>
      <c r="AQ13" s="7">
        <v>0</v>
      </c>
      <c r="AR13" s="7">
        <v>0</v>
      </c>
      <c r="AS13" s="7">
        <v>0</v>
      </c>
      <c r="AT13" s="7">
        <v>0</v>
      </c>
      <c r="AU13" s="7">
        <v>0</v>
      </c>
      <c r="AV13" s="7">
        <v>0</v>
      </c>
      <c r="AW13" s="7">
        <v>0</v>
      </c>
      <c r="AX13" s="7">
        <v>0</v>
      </c>
      <c r="AY13" s="7">
        <v>0</v>
      </c>
      <c r="AZ13" s="7">
        <v>0</v>
      </c>
      <c r="BA13" s="7" t="s">
        <v>108</v>
      </c>
      <c r="BB13" s="24" t="s">
        <v>115</v>
      </c>
      <c r="BC13" s="33" t="s">
        <v>140</v>
      </c>
      <c r="BD13" s="25" t="s">
        <v>109</v>
      </c>
      <c r="BE13" s="42">
        <v>44014</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row>
    <row r="14" spans="1:96" ht="49.5" customHeight="1" x14ac:dyDescent="0.2">
      <c r="A14" s="14">
        <v>12</v>
      </c>
      <c r="B14" s="15">
        <f t="shared" si="0"/>
        <v>11</v>
      </c>
      <c r="C14" s="443" t="s">
        <v>1072</v>
      </c>
      <c r="D14" s="17" t="s">
        <v>223</v>
      </c>
      <c r="E14" s="25" t="s">
        <v>109</v>
      </c>
      <c r="F14" s="18">
        <v>8</v>
      </c>
      <c r="G14" s="438">
        <v>44020</v>
      </c>
      <c r="H14" s="438">
        <v>10927</v>
      </c>
      <c r="I14" s="18">
        <v>173</v>
      </c>
      <c r="J14" s="17">
        <v>39</v>
      </c>
      <c r="K14" s="17">
        <v>4</v>
      </c>
      <c r="L14" s="449"/>
      <c r="M14" s="20"/>
      <c r="N14" s="20"/>
      <c r="O14" s="21"/>
      <c r="P14" s="21"/>
      <c r="Q14" s="22" t="s">
        <v>124</v>
      </c>
      <c r="R14" s="23">
        <v>0</v>
      </c>
      <c r="S14" s="23">
        <v>1</v>
      </c>
      <c r="T14" s="23">
        <v>0</v>
      </c>
      <c r="U14" s="7">
        <v>0</v>
      </c>
      <c r="V14" s="7">
        <v>0</v>
      </c>
      <c r="W14" s="7">
        <v>0</v>
      </c>
      <c r="X14" s="7">
        <v>1</v>
      </c>
      <c r="Y14" s="7">
        <v>0</v>
      </c>
      <c r="Z14" s="7">
        <v>0</v>
      </c>
      <c r="AA14" s="7">
        <v>0</v>
      </c>
      <c r="AB14" s="7">
        <v>0</v>
      </c>
      <c r="AC14" s="7">
        <v>0</v>
      </c>
      <c r="AD14" s="7">
        <v>0</v>
      </c>
      <c r="AE14" s="7">
        <v>0</v>
      </c>
      <c r="AF14" s="7">
        <v>0</v>
      </c>
      <c r="AG14" s="7">
        <v>0</v>
      </c>
      <c r="AH14" s="7">
        <v>0</v>
      </c>
      <c r="AI14" s="7">
        <v>0</v>
      </c>
      <c r="AJ14" s="7">
        <v>0</v>
      </c>
      <c r="AK14" s="7">
        <v>1</v>
      </c>
      <c r="AL14" s="7">
        <v>0</v>
      </c>
      <c r="AM14" s="7">
        <v>0</v>
      </c>
      <c r="AN14" s="7">
        <v>1</v>
      </c>
      <c r="AO14" s="7">
        <v>0</v>
      </c>
      <c r="AP14" s="7">
        <v>0</v>
      </c>
      <c r="AQ14" s="7">
        <v>0</v>
      </c>
      <c r="AR14" s="7">
        <v>0</v>
      </c>
      <c r="AS14" s="7">
        <v>0</v>
      </c>
      <c r="AT14" s="7">
        <v>0</v>
      </c>
      <c r="AU14" s="7">
        <v>0</v>
      </c>
      <c r="AV14" s="7">
        <v>0</v>
      </c>
      <c r="AW14" s="7">
        <v>0</v>
      </c>
      <c r="AX14" s="7">
        <v>0</v>
      </c>
      <c r="AY14" s="7">
        <v>0</v>
      </c>
      <c r="AZ14" s="7">
        <v>0</v>
      </c>
      <c r="BA14" s="7" t="s">
        <v>108</v>
      </c>
      <c r="BB14" s="24" t="s">
        <v>115</v>
      </c>
      <c r="BC14" s="33" t="s">
        <v>140</v>
      </c>
      <c r="BD14" s="25" t="s">
        <v>109</v>
      </c>
      <c r="BE14" s="42">
        <v>44020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row>
    <row r="15" spans="1:96" ht="49.5" customHeight="1" x14ac:dyDescent="0.2">
      <c r="A15" s="14">
        <v>12</v>
      </c>
      <c r="B15" s="15">
        <f t="shared" si="0"/>
        <v>12</v>
      </c>
      <c r="C15" s="443" t="s">
        <v>1072</v>
      </c>
      <c r="D15" s="17" t="s">
        <v>223</v>
      </c>
      <c r="E15" s="25" t="s">
        <v>125</v>
      </c>
      <c r="F15" s="18">
        <v>2</v>
      </c>
      <c r="G15" s="438">
        <v>44047</v>
      </c>
      <c r="H15" s="438">
        <v>10927</v>
      </c>
      <c r="I15" s="18">
        <v>173</v>
      </c>
      <c r="J15" s="17">
        <v>39</v>
      </c>
      <c r="K15" s="17">
        <v>4</v>
      </c>
      <c r="L15" s="449"/>
      <c r="M15" s="20"/>
      <c r="N15" s="20"/>
      <c r="O15" s="21"/>
      <c r="P15" s="21"/>
      <c r="Q15" s="22" t="s">
        <v>126</v>
      </c>
      <c r="R15" s="23">
        <v>0</v>
      </c>
      <c r="S15" s="23">
        <v>0</v>
      </c>
      <c r="T15" s="23">
        <v>0</v>
      </c>
      <c r="U15" s="7">
        <v>0</v>
      </c>
      <c r="V15" s="7">
        <v>1</v>
      </c>
      <c r="W15" s="7">
        <v>1</v>
      </c>
      <c r="X15" s="7">
        <v>1</v>
      </c>
      <c r="Y15" s="7">
        <v>0</v>
      </c>
      <c r="Z15" s="7">
        <v>0</v>
      </c>
      <c r="AA15" s="7">
        <v>0</v>
      </c>
      <c r="AB15" s="7">
        <v>0</v>
      </c>
      <c r="AC15" s="7">
        <v>1</v>
      </c>
      <c r="AD15" s="7">
        <v>0</v>
      </c>
      <c r="AE15" s="7">
        <v>1</v>
      </c>
      <c r="AF15" s="7">
        <v>0</v>
      </c>
      <c r="AG15" s="7">
        <v>0</v>
      </c>
      <c r="AH15" s="7">
        <v>0</v>
      </c>
      <c r="AI15" s="7">
        <v>0</v>
      </c>
      <c r="AJ15" s="7">
        <v>1</v>
      </c>
      <c r="AK15" s="7">
        <v>0</v>
      </c>
      <c r="AL15" s="7">
        <v>1</v>
      </c>
      <c r="AM15" s="7">
        <v>0</v>
      </c>
      <c r="AN15" s="7">
        <v>0</v>
      </c>
      <c r="AO15" s="7">
        <v>0</v>
      </c>
      <c r="AP15" s="7">
        <v>0</v>
      </c>
      <c r="AQ15" s="7">
        <v>0</v>
      </c>
      <c r="AR15" s="7">
        <v>0</v>
      </c>
      <c r="AS15" s="7">
        <v>1</v>
      </c>
      <c r="AT15" s="7">
        <v>0</v>
      </c>
      <c r="AU15" s="7">
        <v>0</v>
      </c>
      <c r="AV15" s="7">
        <v>0</v>
      </c>
      <c r="AW15" s="7">
        <v>0</v>
      </c>
      <c r="AX15" s="7">
        <v>0</v>
      </c>
      <c r="AY15" s="7">
        <v>0</v>
      </c>
      <c r="AZ15" s="7">
        <v>0</v>
      </c>
      <c r="BA15" s="7" t="s">
        <v>108</v>
      </c>
      <c r="BB15" s="24" t="s">
        <v>115</v>
      </c>
      <c r="BC15" s="33" t="s">
        <v>140</v>
      </c>
      <c r="BD15" s="25" t="s">
        <v>125</v>
      </c>
      <c r="BE15" s="42">
        <v>44047</v>
      </c>
      <c r="BF15" s="23">
        <v>0</v>
      </c>
      <c r="BG15" s="23">
        <v>0</v>
      </c>
      <c r="BH15" s="23">
        <v>0</v>
      </c>
      <c r="BI15" s="23">
        <v>0</v>
      </c>
      <c r="BJ15" s="23">
        <v>0</v>
      </c>
      <c r="BK15" s="23">
        <v>0</v>
      </c>
      <c r="BL15" s="23">
        <v>0</v>
      </c>
      <c r="BM15" s="23">
        <v>0</v>
      </c>
      <c r="BN15" s="23">
        <v>0</v>
      </c>
      <c r="BO15" s="23">
        <v>0</v>
      </c>
      <c r="BP15" s="23">
        <v>0</v>
      </c>
      <c r="BQ15" s="23">
        <v>0</v>
      </c>
      <c r="BR15" s="23">
        <v>1</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row>
    <row r="16" spans="1:96" ht="49.5" customHeight="1" x14ac:dyDescent="0.2">
      <c r="A16" s="14">
        <v>12</v>
      </c>
      <c r="B16" s="15">
        <f t="shared" si="0"/>
        <v>13</v>
      </c>
      <c r="C16" s="443" t="s">
        <v>1072</v>
      </c>
      <c r="D16" s="17" t="s">
        <v>223</v>
      </c>
      <c r="E16" s="25" t="s">
        <v>225</v>
      </c>
      <c r="F16" s="18">
        <v>2</v>
      </c>
      <c r="G16" s="438">
        <v>44056</v>
      </c>
      <c r="H16" s="438">
        <v>10927</v>
      </c>
      <c r="I16" s="18">
        <v>173</v>
      </c>
      <c r="J16" s="17">
        <v>39</v>
      </c>
      <c r="K16" s="17">
        <v>4</v>
      </c>
      <c r="L16" s="449"/>
      <c r="M16" s="20"/>
      <c r="N16" s="20"/>
      <c r="O16" s="21"/>
      <c r="P16" s="21">
        <v>88</v>
      </c>
      <c r="Q16" s="22" t="s">
        <v>227</v>
      </c>
      <c r="R16" s="23">
        <v>0</v>
      </c>
      <c r="S16" s="23">
        <v>0</v>
      </c>
      <c r="T16" s="23">
        <v>0</v>
      </c>
      <c r="U16" s="7">
        <v>0</v>
      </c>
      <c r="V16" s="7">
        <v>0</v>
      </c>
      <c r="W16" s="7">
        <v>0</v>
      </c>
      <c r="X16" s="7">
        <v>1</v>
      </c>
      <c r="Y16" s="7">
        <v>0</v>
      </c>
      <c r="Z16" s="7">
        <v>0</v>
      </c>
      <c r="AA16" s="7">
        <v>1</v>
      </c>
      <c r="AB16" s="7">
        <v>0</v>
      </c>
      <c r="AC16" s="7">
        <v>1</v>
      </c>
      <c r="AD16" s="7">
        <v>0</v>
      </c>
      <c r="AE16" s="7">
        <v>0</v>
      </c>
      <c r="AF16" s="7">
        <v>0</v>
      </c>
      <c r="AG16" s="7">
        <v>1</v>
      </c>
      <c r="AH16" s="7">
        <v>0</v>
      </c>
      <c r="AI16" s="7">
        <v>0</v>
      </c>
      <c r="AJ16" s="7">
        <v>0</v>
      </c>
      <c r="AK16" s="7">
        <v>1</v>
      </c>
      <c r="AL16" s="7">
        <v>0</v>
      </c>
      <c r="AM16" s="7">
        <v>0</v>
      </c>
      <c r="AN16" s="7">
        <v>0</v>
      </c>
      <c r="AO16" s="7">
        <v>0</v>
      </c>
      <c r="AP16" s="7">
        <v>0</v>
      </c>
      <c r="AQ16" s="7">
        <v>1</v>
      </c>
      <c r="AR16" s="7">
        <v>0</v>
      </c>
      <c r="AS16" s="7">
        <v>0</v>
      </c>
      <c r="AT16" s="7">
        <v>0</v>
      </c>
      <c r="AU16" s="7">
        <v>0</v>
      </c>
      <c r="AV16" s="7">
        <v>0</v>
      </c>
      <c r="AW16" s="7">
        <v>0</v>
      </c>
      <c r="AX16" s="7">
        <v>0</v>
      </c>
      <c r="AY16" s="7">
        <v>0</v>
      </c>
      <c r="AZ16" s="7">
        <v>0</v>
      </c>
      <c r="BA16" s="7" t="s">
        <v>108</v>
      </c>
      <c r="BB16" s="24" t="s">
        <v>115</v>
      </c>
      <c r="BC16" s="33" t="s">
        <v>140</v>
      </c>
      <c r="BD16" s="25" t="s">
        <v>225</v>
      </c>
      <c r="BE16" s="42">
        <v>44056</v>
      </c>
      <c r="BF16" s="23">
        <v>0</v>
      </c>
      <c r="BG16" s="23">
        <v>0</v>
      </c>
      <c r="BH16" s="23">
        <v>1</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row>
    <row r="17" spans="1:95" ht="49.5" customHeight="1" x14ac:dyDescent="0.2">
      <c r="A17" s="14">
        <v>12</v>
      </c>
      <c r="B17" s="15">
        <f t="shared" si="0"/>
        <v>14</v>
      </c>
      <c r="C17" s="443" t="s">
        <v>1072</v>
      </c>
      <c r="D17" s="17" t="s">
        <v>223</v>
      </c>
      <c r="E17" s="25" t="s">
        <v>127</v>
      </c>
      <c r="F17" s="18">
        <v>19</v>
      </c>
      <c r="G17" s="438">
        <v>44109</v>
      </c>
      <c r="H17" s="438">
        <v>10927</v>
      </c>
      <c r="I17" s="18">
        <v>173</v>
      </c>
      <c r="J17" s="17">
        <v>39</v>
      </c>
      <c r="K17" s="17">
        <v>4</v>
      </c>
      <c r="L17" s="449"/>
      <c r="M17" s="20"/>
      <c r="N17" s="20"/>
      <c r="O17" s="21"/>
      <c r="P17" s="21"/>
      <c r="Q17" s="22" t="s">
        <v>128</v>
      </c>
      <c r="R17" s="23">
        <v>0</v>
      </c>
      <c r="S17" s="23">
        <v>0</v>
      </c>
      <c r="T17" s="23">
        <v>0</v>
      </c>
      <c r="U17" s="7">
        <v>0</v>
      </c>
      <c r="V17" s="7">
        <v>0</v>
      </c>
      <c r="W17" s="7">
        <v>0</v>
      </c>
      <c r="X17" s="7">
        <v>1</v>
      </c>
      <c r="Y17" s="7">
        <v>0</v>
      </c>
      <c r="Z17" s="7">
        <v>0</v>
      </c>
      <c r="AA17" s="7">
        <v>0</v>
      </c>
      <c r="AB17" s="7">
        <v>0</v>
      </c>
      <c r="AC17" s="7">
        <v>0</v>
      </c>
      <c r="AD17" s="7">
        <v>1</v>
      </c>
      <c r="AE17" s="7">
        <v>0</v>
      </c>
      <c r="AF17" s="7">
        <v>0</v>
      </c>
      <c r="AG17" s="7">
        <v>0</v>
      </c>
      <c r="AH17" s="7">
        <v>0</v>
      </c>
      <c r="AI17" s="7">
        <v>0</v>
      </c>
      <c r="AJ17" s="7">
        <v>0</v>
      </c>
      <c r="AK17" s="7">
        <v>0</v>
      </c>
      <c r="AL17" s="7">
        <v>1</v>
      </c>
      <c r="AM17" s="7">
        <v>0</v>
      </c>
      <c r="AN17" s="7">
        <v>0</v>
      </c>
      <c r="AO17" s="7">
        <v>0</v>
      </c>
      <c r="AP17" s="7">
        <v>0</v>
      </c>
      <c r="AQ17" s="7">
        <v>0</v>
      </c>
      <c r="AR17" s="7">
        <v>1</v>
      </c>
      <c r="AS17" s="7">
        <v>0</v>
      </c>
      <c r="AT17" s="7">
        <v>0</v>
      </c>
      <c r="AU17" s="7">
        <v>0</v>
      </c>
      <c r="AV17" s="7">
        <v>0</v>
      </c>
      <c r="AW17" s="7">
        <v>0</v>
      </c>
      <c r="AX17" s="7">
        <v>0</v>
      </c>
      <c r="AY17" s="7">
        <v>0</v>
      </c>
      <c r="AZ17" s="7">
        <v>0</v>
      </c>
      <c r="BA17" s="7" t="s">
        <v>108</v>
      </c>
      <c r="BB17" s="24" t="s">
        <v>115</v>
      </c>
      <c r="BC17" s="33" t="s">
        <v>140</v>
      </c>
      <c r="BD17" s="25" t="s">
        <v>127</v>
      </c>
      <c r="BE17" s="42">
        <v>44109</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row>
    <row r="18" spans="1:95" ht="49.5" customHeight="1" x14ac:dyDescent="0.2">
      <c r="A18" s="14">
        <v>12</v>
      </c>
      <c r="B18" s="15">
        <f t="shared" si="0"/>
        <v>15</v>
      </c>
      <c r="C18" s="443" t="s">
        <v>1072</v>
      </c>
      <c r="D18" s="17" t="s">
        <v>223</v>
      </c>
      <c r="E18" s="25" t="s">
        <v>125</v>
      </c>
      <c r="F18" s="18">
        <v>3</v>
      </c>
      <c r="G18" s="438">
        <v>44140</v>
      </c>
      <c r="H18" s="438">
        <v>10927</v>
      </c>
      <c r="I18" s="18">
        <v>173</v>
      </c>
      <c r="J18" s="17">
        <v>39</v>
      </c>
      <c r="K18" s="17">
        <v>4</v>
      </c>
      <c r="L18" s="449"/>
      <c r="M18" s="20"/>
      <c r="N18" s="20"/>
      <c r="O18" s="21"/>
      <c r="P18" s="21"/>
      <c r="Q18" s="22" t="s">
        <v>129</v>
      </c>
      <c r="R18" s="23">
        <v>0</v>
      </c>
      <c r="S18" s="23">
        <v>0</v>
      </c>
      <c r="T18" s="23">
        <v>0</v>
      </c>
      <c r="U18" s="7">
        <v>0</v>
      </c>
      <c r="V18" s="7">
        <v>0</v>
      </c>
      <c r="W18" s="7">
        <v>0</v>
      </c>
      <c r="X18" s="7">
        <v>1</v>
      </c>
      <c r="Y18" s="7">
        <v>0</v>
      </c>
      <c r="Z18" s="7">
        <v>0</v>
      </c>
      <c r="AA18" s="7">
        <v>0</v>
      </c>
      <c r="AB18" s="7">
        <v>1</v>
      </c>
      <c r="AC18" s="7">
        <v>0</v>
      </c>
      <c r="AD18" s="7">
        <v>0</v>
      </c>
      <c r="AE18" s="7">
        <v>0</v>
      </c>
      <c r="AF18" s="7">
        <v>0</v>
      </c>
      <c r="AG18" s="7">
        <v>0</v>
      </c>
      <c r="AH18" s="7">
        <v>0</v>
      </c>
      <c r="AI18" s="7">
        <v>0</v>
      </c>
      <c r="AJ18" s="7">
        <v>0</v>
      </c>
      <c r="AK18" s="7">
        <v>0</v>
      </c>
      <c r="AL18" s="7">
        <v>1</v>
      </c>
      <c r="AM18" s="7">
        <v>0</v>
      </c>
      <c r="AN18" s="7">
        <v>0</v>
      </c>
      <c r="AO18" s="7">
        <v>0</v>
      </c>
      <c r="AP18" s="7">
        <v>0</v>
      </c>
      <c r="AQ18" s="7">
        <v>0</v>
      </c>
      <c r="AR18" s="7">
        <v>0</v>
      </c>
      <c r="AS18" s="7">
        <v>0</v>
      </c>
      <c r="AT18" s="7">
        <v>0</v>
      </c>
      <c r="AU18" s="7">
        <v>0</v>
      </c>
      <c r="AV18" s="7">
        <v>0</v>
      </c>
      <c r="AW18" s="7">
        <v>0</v>
      </c>
      <c r="AX18" s="7">
        <v>0</v>
      </c>
      <c r="AY18" s="7">
        <v>0</v>
      </c>
      <c r="AZ18" s="7">
        <v>0</v>
      </c>
      <c r="BA18" s="7" t="s">
        <v>108</v>
      </c>
      <c r="BB18" s="24" t="s">
        <v>115</v>
      </c>
      <c r="BC18" s="33" t="s">
        <v>140</v>
      </c>
      <c r="BD18" s="25" t="s">
        <v>125</v>
      </c>
      <c r="BE18" s="42">
        <v>44140</v>
      </c>
      <c r="BF18" s="23">
        <v>0</v>
      </c>
      <c r="BG18" s="23">
        <v>0</v>
      </c>
      <c r="BH18" s="23">
        <v>0</v>
      </c>
      <c r="BI18" s="23">
        <v>0</v>
      </c>
      <c r="BJ18" s="23">
        <v>0</v>
      </c>
      <c r="BK18" s="23">
        <v>0</v>
      </c>
      <c r="BL18" s="23">
        <v>0</v>
      </c>
      <c r="BM18" s="23">
        <v>0</v>
      </c>
      <c r="BN18" s="23">
        <v>0</v>
      </c>
      <c r="BO18" s="23">
        <v>0</v>
      </c>
      <c r="BP18" s="23">
        <v>0</v>
      </c>
      <c r="BQ18" s="23">
        <v>0</v>
      </c>
      <c r="BR18" s="23">
        <v>1</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row>
    <row r="19" spans="1:95" ht="49.5" customHeight="1" x14ac:dyDescent="0.2">
      <c r="A19" s="14">
        <v>12</v>
      </c>
      <c r="B19" s="15">
        <f t="shared" si="0"/>
        <v>16</v>
      </c>
      <c r="C19" s="443" t="s">
        <v>1072</v>
      </c>
      <c r="D19" s="17" t="s">
        <v>223</v>
      </c>
      <c r="E19" s="25" t="s">
        <v>109</v>
      </c>
      <c r="F19" s="18">
        <v>9</v>
      </c>
      <c r="G19" s="438">
        <v>44232</v>
      </c>
      <c r="H19" s="438">
        <v>10927</v>
      </c>
      <c r="I19" s="18">
        <v>173</v>
      </c>
      <c r="J19" s="17">
        <v>39</v>
      </c>
      <c r="K19" s="17">
        <v>4</v>
      </c>
      <c r="L19" s="449"/>
      <c r="M19" s="20"/>
      <c r="N19" s="20"/>
      <c r="O19" s="21"/>
      <c r="P19" s="21"/>
      <c r="Q19" s="22" t="s">
        <v>130</v>
      </c>
      <c r="R19" s="23">
        <v>1</v>
      </c>
      <c r="S19" s="23">
        <v>0</v>
      </c>
      <c r="T19" s="23">
        <v>0</v>
      </c>
      <c r="U19" s="7">
        <v>0</v>
      </c>
      <c r="V19" s="7">
        <v>0</v>
      </c>
      <c r="W19" s="7">
        <v>0</v>
      </c>
      <c r="X19" s="7">
        <v>0</v>
      </c>
      <c r="Y19" s="7">
        <v>0</v>
      </c>
      <c r="Z19" s="7">
        <v>0</v>
      </c>
      <c r="AA19" s="7">
        <v>0</v>
      </c>
      <c r="AB19" s="7">
        <v>0</v>
      </c>
      <c r="AC19" s="7">
        <v>0</v>
      </c>
      <c r="AD19" s="7">
        <v>1</v>
      </c>
      <c r="AE19" s="7">
        <v>1</v>
      </c>
      <c r="AF19" s="7">
        <v>0</v>
      </c>
      <c r="AG19" s="7">
        <v>0</v>
      </c>
      <c r="AH19" s="7">
        <v>0</v>
      </c>
      <c r="AI19" s="7">
        <v>0</v>
      </c>
      <c r="AJ19" s="7">
        <v>0</v>
      </c>
      <c r="AK19" s="7">
        <v>1</v>
      </c>
      <c r="AL19" s="7">
        <v>0</v>
      </c>
      <c r="AM19" s="7">
        <v>0</v>
      </c>
      <c r="AN19" s="7">
        <v>0</v>
      </c>
      <c r="AO19" s="7">
        <v>0</v>
      </c>
      <c r="AP19" s="7">
        <v>0</v>
      </c>
      <c r="AQ19" s="7">
        <v>0</v>
      </c>
      <c r="AR19" s="7">
        <v>0</v>
      </c>
      <c r="AS19" s="7">
        <v>0</v>
      </c>
      <c r="AT19" s="7">
        <v>0</v>
      </c>
      <c r="AU19" s="7">
        <v>1</v>
      </c>
      <c r="AV19" s="7">
        <v>0</v>
      </c>
      <c r="AW19" s="7">
        <v>0</v>
      </c>
      <c r="AX19" s="7">
        <v>0</v>
      </c>
      <c r="AY19" s="7">
        <v>0</v>
      </c>
      <c r="AZ19" s="7">
        <v>0</v>
      </c>
      <c r="BA19" s="7" t="s">
        <v>108</v>
      </c>
      <c r="BB19" s="24" t="s">
        <v>115</v>
      </c>
      <c r="BC19" s="33" t="s">
        <v>140</v>
      </c>
      <c r="BD19" s="25" t="s">
        <v>109</v>
      </c>
      <c r="BE19" s="42">
        <v>44232</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row>
    <row r="20" spans="1:95" ht="49.5" customHeight="1" x14ac:dyDescent="0.2">
      <c r="A20" s="14">
        <v>12</v>
      </c>
      <c r="B20" s="15">
        <f t="shared" si="0"/>
        <v>17</v>
      </c>
      <c r="C20" s="443" t="s">
        <v>1072</v>
      </c>
      <c r="D20" s="17" t="s">
        <v>223</v>
      </c>
      <c r="E20" s="25" t="s">
        <v>109</v>
      </c>
      <c r="F20" s="18">
        <v>10</v>
      </c>
      <c r="G20" s="438">
        <v>44263</v>
      </c>
      <c r="H20" s="438">
        <v>10927</v>
      </c>
      <c r="I20" s="18">
        <v>173</v>
      </c>
      <c r="J20" s="17">
        <v>39</v>
      </c>
      <c r="K20" s="17">
        <v>4</v>
      </c>
      <c r="L20" s="449"/>
      <c r="M20" s="20">
        <v>0</v>
      </c>
      <c r="N20" s="20">
        <v>0</v>
      </c>
      <c r="O20" s="21"/>
      <c r="P20" s="21"/>
      <c r="Q20" s="22" t="s">
        <v>131</v>
      </c>
      <c r="R20" s="23">
        <v>1</v>
      </c>
      <c r="S20" s="23">
        <v>1</v>
      </c>
      <c r="T20" s="23">
        <v>0</v>
      </c>
      <c r="U20" s="7">
        <v>0</v>
      </c>
      <c r="V20" s="7">
        <v>0</v>
      </c>
      <c r="W20" s="7">
        <v>0</v>
      </c>
      <c r="X20" s="7">
        <v>0</v>
      </c>
      <c r="Y20" s="7">
        <v>0</v>
      </c>
      <c r="Z20" s="7">
        <v>0</v>
      </c>
      <c r="AA20" s="7">
        <v>0</v>
      </c>
      <c r="AB20" s="7">
        <v>0</v>
      </c>
      <c r="AC20" s="7">
        <v>1</v>
      </c>
      <c r="AD20" s="7">
        <v>0</v>
      </c>
      <c r="AE20" s="7">
        <v>0</v>
      </c>
      <c r="AF20" s="7">
        <v>0</v>
      </c>
      <c r="AG20" s="7">
        <v>0</v>
      </c>
      <c r="AH20" s="7">
        <v>0</v>
      </c>
      <c r="AI20" s="7">
        <v>0</v>
      </c>
      <c r="AJ20" s="7">
        <v>0</v>
      </c>
      <c r="AK20" s="7">
        <v>1</v>
      </c>
      <c r="AL20" s="7">
        <v>0</v>
      </c>
      <c r="AM20" s="7">
        <v>0</v>
      </c>
      <c r="AN20" s="7">
        <v>0</v>
      </c>
      <c r="AO20" s="7">
        <v>0</v>
      </c>
      <c r="AP20" s="7">
        <v>0</v>
      </c>
      <c r="AQ20" s="7">
        <v>0</v>
      </c>
      <c r="AR20" s="7">
        <v>0</v>
      </c>
      <c r="AS20" s="7">
        <v>0</v>
      </c>
      <c r="AT20" s="7">
        <v>0</v>
      </c>
      <c r="AU20" s="7">
        <v>0</v>
      </c>
      <c r="AV20" s="7">
        <v>0</v>
      </c>
      <c r="AW20" s="7">
        <v>0</v>
      </c>
      <c r="AX20" s="7">
        <v>0</v>
      </c>
      <c r="AY20" s="7">
        <v>0</v>
      </c>
      <c r="AZ20" s="7">
        <v>0</v>
      </c>
      <c r="BA20" s="7" t="s">
        <v>108</v>
      </c>
      <c r="BB20" s="24" t="s">
        <v>115</v>
      </c>
      <c r="BC20" s="33" t="s">
        <v>140</v>
      </c>
      <c r="BD20" s="25" t="s">
        <v>109</v>
      </c>
      <c r="BE20" s="42">
        <v>44263</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row>
    <row r="21" spans="1:95" ht="49.5" customHeight="1" x14ac:dyDescent="0.2">
      <c r="A21" s="14">
        <v>12</v>
      </c>
      <c r="B21" s="15">
        <f t="shared" si="0"/>
        <v>18</v>
      </c>
      <c r="C21" s="443" t="s">
        <v>1072</v>
      </c>
      <c r="D21" s="17" t="s">
        <v>223</v>
      </c>
      <c r="E21" s="25" t="s">
        <v>225</v>
      </c>
      <c r="F21" s="18">
        <v>3</v>
      </c>
      <c r="G21" s="438">
        <v>44502</v>
      </c>
      <c r="H21" s="438">
        <v>10927</v>
      </c>
      <c r="I21" s="18">
        <v>173</v>
      </c>
      <c r="J21" s="17">
        <v>39</v>
      </c>
      <c r="K21" s="17">
        <v>4</v>
      </c>
      <c r="L21" s="449"/>
      <c r="M21" s="20"/>
      <c r="N21" s="20"/>
      <c r="O21" s="21"/>
      <c r="P21" s="21">
        <v>195</v>
      </c>
      <c r="Q21" s="22" t="s">
        <v>228</v>
      </c>
      <c r="R21" s="23">
        <v>0</v>
      </c>
      <c r="S21" s="23">
        <v>0</v>
      </c>
      <c r="T21" s="23">
        <v>0</v>
      </c>
      <c r="U21" s="7">
        <v>0</v>
      </c>
      <c r="V21" s="7">
        <v>0</v>
      </c>
      <c r="W21" s="7">
        <v>0</v>
      </c>
      <c r="X21" s="7">
        <v>1</v>
      </c>
      <c r="Y21" s="7">
        <v>0</v>
      </c>
      <c r="Z21" s="7">
        <v>0</v>
      </c>
      <c r="AA21" s="7">
        <v>1</v>
      </c>
      <c r="AB21" s="7">
        <v>0</v>
      </c>
      <c r="AC21" s="7">
        <v>0</v>
      </c>
      <c r="AD21" s="7">
        <v>0</v>
      </c>
      <c r="AE21" s="7">
        <v>0</v>
      </c>
      <c r="AF21" s="7">
        <v>0</v>
      </c>
      <c r="AG21" s="7">
        <v>0</v>
      </c>
      <c r="AH21" s="7">
        <v>0</v>
      </c>
      <c r="AI21" s="7">
        <v>0</v>
      </c>
      <c r="AJ21" s="7">
        <v>0</v>
      </c>
      <c r="AK21" s="7">
        <v>1</v>
      </c>
      <c r="AL21" s="7">
        <v>0</v>
      </c>
      <c r="AM21" s="7">
        <v>0</v>
      </c>
      <c r="AN21" s="7">
        <v>0</v>
      </c>
      <c r="AO21" s="7">
        <v>0</v>
      </c>
      <c r="AP21" s="7">
        <v>0</v>
      </c>
      <c r="AQ21" s="7">
        <v>1</v>
      </c>
      <c r="AR21" s="7">
        <v>0</v>
      </c>
      <c r="AS21" s="7">
        <v>0</v>
      </c>
      <c r="AT21" s="7">
        <v>0</v>
      </c>
      <c r="AU21" s="7">
        <v>0</v>
      </c>
      <c r="AV21" s="7">
        <v>0</v>
      </c>
      <c r="AW21" s="7">
        <v>0</v>
      </c>
      <c r="AX21" s="7">
        <v>0</v>
      </c>
      <c r="AY21" s="7">
        <v>0</v>
      </c>
      <c r="AZ21" s="7">
        <v>0</v>
      </c>
      <c r="BA21" s="7" t="s">
        <v>108</v>
      </c>
      <c r="BB21" s="24" t="s">
        <v>115</v>
      </c>
      <c r="BC21" s="33" t="s">
        <v>140</v>
      </c>
      <c r="BD21" s="25" t="s">
        <v>225</v>
      </c>
      <c r="BE21" s="42">
        <v>44502</v>
      </c>
      <c r="BF21" s="23">
        <v>0</v>
      </c>
      <c r="BG21" s="23">
        <v>0</v>
      </c>
      <c r="BH21" s="23">
        <v>0</v>
      </c>
      <c r="BI21" s="23">
        <v>0</v>
      </c>
      <c r="BJ21" s="23">
        <v>0</v>
      </c>
      <c r="BK21" s="23">
        <v>0</v>
      </c>
      <c r="BL21" s="23">
        <v>0</v>
      </c>
      <c r="BM21" s="23">
        <v>0</v>
      </c>
      <c r="BN21" s="23">
        <v>0</v>
      </c>
      <c r="BO21" s="23">
        <v>0</v>
      </c>
      <c r="BP21" s="23">
        <v>0</v>
      </c>
      <c r="BQ21" s="23">
        <v>0</v>
      </c>
      <c r="BR21" s="23">
        <v>0</v>
      </c>
      <c r="BS21" s="23">
        <v>0</v>
      </c>
      <c r="BT21" s="23">
        <v>0</v>
      </c>
      <c r="BU21" s="23">
        <v>0</v>
      </c>
      <c r="BV21" s="23">
        <v>0</v>
      </c>
      <c r="BW21" s="23">
        <v>0</v>
      </c>
      <c r="BX21" s="23">
        <v>0</v>
      </c>
      <c r="BY21" s="23">
        <v>0</v>
      </c>
      <c r="BZ21" s="23">
        <v>0</v>
      </c>
      <c r="CA21" s="23">
        <v>0</v>
      </c>
      <c r="CB21" s="23">
        <v>0</v>
      </c>
      <c r="CC21" s="23">
        <v>0</v>
      </c>
      <c r="CD21" s="23">
        <v>0</v>
      </c>
      <c r="CE21" s="23">
        <v>0</v>
      </c>
      <c r="CF21" s="23">
        <v>0</v>
      </c>
      <c r="CG21" s="23">
        <v>0</v>
      </c>
      <c r="CH21" s="23">
        <v>0</v>
      </c>
      <c r="CI21" s="23">
        <v>0</v>
      </c>
      <c r="CJ21" s="23">
        <v>0</v>
      </c>
      <c r="CK21" s="23">
        <v>0</v>
      </c>
      <c r="CL21" s="23">
        <v>0</v>
      </c>
      <c r="CM21" s="23">
        <v>0</v>
      </c>
      <c r="CN21" s="23">
        <v>0</v>
      </c>
      <c r="CO21" s="23">
        <v>0</v>
      </c>
      <c r="CP21" s="23">
        <v>0</v>
      </c>
      <c r="CQ21" s="23">
        <v>0</v>
      </c>
    </row>
    <row r="22" spans="1:95" ht="49.5" customHeight="1" x14ac:dyDescent="0.2">
      <c r="A22" s="14">
        <v>12</v>
      </c>
      <c r="B22" s="15">
        <f t="shared" si="0"/>
        <v>19</v>
      </c>
      <c r="C22" s="443" t="s">
        <v>1072</v>
      </c>
      <c r="D22" s="17" t="s">
        <v>223</v>
      </c>
      <c r="E22" s="25" t="s">
        <v>225</v>
      </c>
      <c r="F22" s="18">
        <v>4</v>
      </c>
      <c r="G22" s="438">
        <v>44530</v>
      </c>
      <c r="H22" s="438">
        <v>10927</v>
      </c>
      <c r="I22" s="18">
        <v>173</v>
      </c>
      <c r="J22" s="17">
        <v>39</v>
      </c>
      <c r="K22" s="17">
        <v>4</v>
      </c>
      <c r="L22" s="449"/>
      <c r="M22" s="20"/>
      <c r="N22" s="20"/>
      <c r="O22" s="21"/>
      <c r="P22" s="21">
        <v>180</v>
      </c>
      <c r="Q22" s="22" t="s">
        <v>229</v>
      </c>
      <c r="R22" s="23">
        <v>0</v>
      </c>
      <c r="S22" s="23">
        <v>0</v>
      </c>
      <c r="T22" s="23">
        <v>0</v>
      </c>
      <c r="U22" s="7">
        <v>0</v>
      </c>
      <c r="V22" s="7">
        <v>0</v>
      </c>
      <c r="W22" s="7">
        <v>0</v>
      </c>
      <c r="X22" s="7">
        <v>0</v>
      </c>
      <c r="Y22" s="7">
        <v>0</v>
      </c>
      <c r="Z22" s="7">
        <v>0</v>
      </c>
      <c r="AA22" s="7">
        <v>0</v>
      </c>
      <c r="AB22" s="7">
        <v>0</v>
      </c>
      <c r="AC22" s="7">
        <v>0</v>
      </c>
      <c r="AD22" s="7">
        <v>0</v>
      </c>
      <c r="AE22" s="7">
        <v>0</v>
      </c>
      <c r="AF22" s="7">
        <v>0</v>
      </c>
      <c r="AG22" s="7">
        <v>0</v>
      </c>
      <c r="AH22" s="7">
        <v>1</v>
      </c>
      <c r="AI22" s="7">
        <v>0</v>
      </c>
      <c r="AJ22" s="7">
        <v>0</v>
      </c>
      <c r="AK22" s="7">
        <v>1</v>
      </c>
      <c r="AL22" s="7">
        <v>0</v>
      </c>
      <c r="AM22" s="7">
        <v>0</v>
      </c>
      <c r="AN22" s="7">
        <v>0</v>
      </c>
      <c r="AO22" s="7">
        <v>0</v>
      </c>
      <c r="AP22" s="7">
        <v>0</v>
      </c>
      <c r="AQ22" s="7">
        <v>1</v>
      </c>
      <c r="AR22" s="7">
        <v>0</v>
      </c>
      <c r="AS22" s="7">
        <v>0</v>
      </c>
      <c r="AT22" s="7">
        <v>0</v>
      </c>
      <c r="AU22" s="7">
        <v>0</v>
      </c>
      <c r="AV22" s="7">
        <v>0</v>
      </c>
      <c r="AW22" s="7">
        <v>0</v>
      </c>
      <c r="AX22" s="7">
        <v>0</v>
      </c>
      <c r="AY22" s="7">
        <v>0</v>
      </c>
      <c r="AZ22" s="7">
        <v>0</v>
      </c>
      <c r="BA22" s="7" t="s">
        <v>108</v>
      </c>
      <c r="BB22" s="24" t="s">
        <v>115</v>
      </c>
      <c r="BC22" s="33" t="s">
        <v>140</v>
      </c>
      <c r="BD22" s="25" t="s">
        <v>225</v>
      </c>
      <c r="BE22" s="42">
        <v>44530</v>
      </c>
      <c r="BF22" s="23">
        <v>1</v>
      </c>
      <c r="BG22" s="23">
        <v>0</v>
      </c>
      <c r="BH22" s="23">
        <v>0</v>
      </c>
      <c r="BI22" s="23">
        <v>0</v>
      </c>
      <c r="BJ22" s="23">
        <v>0</v>
      </c>
      <c r="BK22" s="23">
        <v>0</v>
      </c>
      <c r="BL22" s="23">
        <v>0</v>
      </c>
      <c r="BM22" s="23">
        <v>0</v>
      </c>
      <c r="BN22" s="23">
        <v>0</v>
      </c>
      <c r="BO22" s="23">
        <v>0</v>
      </c>
      <c r="BP22" s="23">
        <v>0</v>
      </c>
      <c r="BQ22" s="23">
        <v>0</v>
      </c>
      <c r="BR22" s="23">
        <v>0</v>
      </c>
      <c r="BS22" s="23">
        <v>0</v>
      </c>
      <c r="BT22" s="23">
        <v>0</v>
      </c>
      <c r="BU22" s="23">
        <v>0</v>
      </c>
      <c r="BV22" s="23">
        <v>0</v>
      </c>
      <c r="BW22" s="23">
        <v>0</v>
      </c>
      <c r="BX22" s="23">
        <v>0</v>
      </c>
      <c r="BY22" s="23">
        <v>0</v>
      </c>
      <c r="BZ22" s="23">
        <v>0</v>
      </c>
      <c r="CA22" s="23">
        <v>0</v>
      </c>
      <c r="CB22" s="23">
        <v>0</v>
      </c>
      <c r="CC22" s="23">
        <v>0</v>
      </c>
      <c r="CD22" s="23">
        <v>0</v>
      </c>
      <c r="CE22" s="23">
        <v>0</v>
      </c>
      <c r="CF22" s="23">
        <v>0</v>
      </c>
      <c r="CG22" s="23">
        <v>0</v>
      </c>
      <c r="CH22" s="23">
        <v>0</v>
      </c>
      <c r="CI22" s="23">
        <v>0</v>
      </c>
      <c r="CJ22" s="23">
        <v>0</v>
      </c>
      <c r="CK22" s="23">
        <v>0</v>
      </c>
      <c r="CL22" s="23">
        <v>0</v>
      </c>
      <c r="CM22" s="23">
        <v>0</v>
      </c>
      <c r="CN22" s="23">
        <v>0</v>
      </c>
      <c r="CO22" s="23">
        <v>0</v>
      </c>
      <c r="CP22" s="23">
        <v>0</v>
      </c>
      <c r="CQ22" s="23">
        <v>0</v>
      </c>
    </row>
    <row r="23" spans="1:95" ht="49.5" customHeight="1" x14ac:dyDescent="0.2">
      <c r="A23" s="14">
        <v>12</v>
      </c>
      <c r="B23" s="15">
        <f t="shared" si="0"/>
        <v>20</v>
      </c>
      <c r="C23" s="443" t="s">
        <v>1072</v>
      </c>
      <c r="D23" s="17" t="s">
        <v>223</v>
      </c>
      <c r="E23" s="25" t="s">
        <v>225</v>
      </c>
      <c r="F23" s="18">
        <v>5</v>
      </c>
      <c r="G23" s="438">
        <v>44711</v>
      </c>
      <c r="H23" s="438">
        <v>10927</v>
      </c>
      <c r="I23" s="18">
        <v>173</v>
      </c>
      <c r="J23" s="17">
        <v>39</v>
      </c>
      <c r="K23" s="17">
        <v>4</v>
      </c>
      <c r="L23" s="449"/>
      <c r="M23" s="20"/>
      <c r="N23" s="20"/>
      <c r="O23" s="21"/>
      <c r="P23" s="21">
        <v>56</v>
      </c>
      <c r="Q23" s="22" t="s">
        <v>230</v>
      </c>
      <c r="R23" s="23">
        <v>0</v>
      </c>
      <c r="S23" s="23">
        <v>0</v>
      </c>
      <c r="T23" s="23">
        <v>0</v>
      </c>
      <c r="U23" s="7">
        <v>0</v>
      </c>
      <c r="V23" s="7">
        <v>0</v>
      </c>
      <c r="W23" s="7">
        <v>0</v>
      </c>
      <c r="X23" s="7">
        <v>1</v>
      </c>
      <c r="Y23" s="7">
        <v>0</v>
      </c>
      <c r="Z23" s="7">
        <v>0</v>
      </c>
      <c r="AA23" s="7">
        <v>1</v>
      </c>
      <c r="AB23" s="7">
        <v>0</v>
      </c>
      <c r="AC23" s="7">
        <v>0</v>
      </c>
      <c r="AD23" s="7">
        <v>0</v>
      </c>
      <c r="AE23" s="7">
        <v>0</v>
      </c>
      <c r="AF23" s="7">
        <v>1</v>
      </c>
      <c r="AG23" s="7">
        <v>0</v>
      </c>
      <c r="AH23" s="7">
        <v>0</v>
      </c>
      <c r="AI23" s="7">
        <v>0</v>
      </c>
      <c r="AJ23" s="7">
        <v>0</v>
      </c>
      <c r="AK23" s="7">
        <v>1</v>
      </c>
      <c r="AL23" s="7">
        <v>0</v>
      </c>
      <c r="AM23" s="7">
        <v>0</v>
      </c>
      <c r="AN23" s="7">
        <v>0</v>
      </c>
      <c r="AO23" s="7">
        <v>0</v>
      </c>
      <c r="AP23" s="7">
        <v>0</v>
      </c>
      <c r="AQ23" s="7">
        <v>1</v>
      </c>
      <c r="AR23" s="7">
        <v>0</v>
      </c>
      <c r="AS23" s="7">
        <v>0</v>
      </c>
      <c r="AT23" s="7">
        <v>1</v>
      </c>
      <c r="AU23" s="7">
        <v>0</v>
      </c>
      <c r="AV23" s="7">
        <v>0</v>
      </c>
      <c r="AW23" s="7">
        <v>0</v>
      </c>
      <c r="AX23" s="7">
        <v>0</v>
      </c>
      <c r="AY23" s="7">
        <v>0</v>
      </c>
      <c r="AZ23" s="7">
        <v>0</v>
      </c>
      <c r="BA23" s="7" t="s">
        <v>108</v>
      </c>
      <c r="BB23" s="24" t="s">
        <v>115</v>
      </c>
      <c r="BC23" s="33" t="s">
        <v>140</v>
      </c>
      <c r="BD23" s="25" t="s">
        <v>225</v>
      </c>
      <c r="BE23" s="42">
        <v>44711</v>
      </c>
      <c r="BF23" s="23">
        <v>0</v>
      </c>
      <c r="BG23" s="23">
        <v>0</v>
      </c>
      <c r="BH23" s="23">
        <v>0</v>
      </c>
      <c r="BI23" s="23">
        <v>0</v>
      </c>
      <c r="BJ23" s="23">
        <v>0</v>
      </c>
      <c r="BK23" s="23">
        <v>0</v>
      </c>
      <c r="BL23" s="23">
        <v>0</v>
      </c>
      <c r="BM23" s="23">
        <v>0</v>
      </c>
      <c r="BN23" s="23">
        <v>0</v>
      </c>
      <c r="BO23" s="23">
        <v>0</v>
      </c>
      <c r="BP23" s="23">
        <v>0</v>
      </c>
      <c r="BQ23" s="23">
        <v>0</v>
      </c>
      <c r="BR23" s="23">
        <v>0</v>
      </c>
      <c r="BS23" s="23">
        <v>0</v>
      </c>
      <c r="BT23" s="23">
        <v>0</v>
      </c>
      <c r="BU23" s="23">
        <v>0</v>
      </c>
      <c r="BV23" s="23">
        <v>0</v>
      </c>
      <c r="BW23" s="23">
        <v>0</v>
      </c>
      <c r="BX23" s="23">
        <v>0</v>
      </c>
      <c r="BY23" s="23">
        <v>0</v>
      </c>
      <c r="BZ23" s="23">
        <v>0</v>
      </c>
      <c r="CA23" s="23">
        <v>0</v>
      </c>
      <c r="CB23" s="23">
        <v>0</v>
      </c>
      <c r="CC23" s="23">
        <v>0</v>
      </c>
      <c r="CD23" s="23">
        <v>0</v>
      </c>
      <c r="CE23" s="23">
        <v>0</v>
      </c>
      <c r="CF23" s="23">
        <v>0</v>
      </c>
      <c r="CG23" s="23">
        <v>0</v>
      </c>
      <c r="CH23" s="23">
        <v>0</v>
      </c>
      <c r="CI23" s="23">
        <v>0</v>
      </c>
      <c r="CJ23" s="23">
        <v>0</v>
      </c>
      <c r="CK23" s="23">
        <v>0</v>
      </c>
      <c r="CL23" s="23">
        <v>0</v>
      </c>
      <c r="CM23" s="23">
        <v>0</v>
      </c>
      <c r="CN23" s="23">
        <v>0</v>
      </c>
      <c r="CO23" s="23">
        <v>0</v>
      </c>
      <c r="CP23" s="23">
        <v>0</v>
      </c>
      <c r="CQ23" s="23">
        <v>0</v>
      </c>
    </row>
    <row r="24" spans="1:95" ht="49.5" customHeight="1" x14ac:dyDescent="0.2">
      <c r="A24" s="14">
        <v>12</v>
      </c>
      <c r="B24" s="15">
        <f t="shared" si="0"/>
        <v>21</v>
      </c>
      <c r="C24" s="443" t="s">
        <v>1072</v>
      </c>
      <c r="D24" s="17" t="s">
        <v>223</v>
      </c>
      <c r="E24" s="25" t="s">
        <v>127</v>
      </c>
      <c r="F24" s="18">
        <v>2</v>
      </c>
      <c r="G24" s="438">
        <v>44237</v>
      </c>
      <c r="H24" s="438">
        <v>10927</v>
      </c>
      <c r="I24" s="18">
        <v>173</v>
      </c>
      <c r="J24" s="17">
        <v>39</v>
      </c>
      <c r="K24" s="17">
        <v>4</v>
      </c>
      <c r="L24" s="449"/>
      <c r="M24" s="20"/>
      <c r="N24" s="20"/>
      <c r="O24" s="21"/>
      <c r="P24" s="21"/>
      <c r="Q24" s="22" t="s">
        <v>132</v>
      </c>
      <c r="R24" s="23">
        <v>0</v>
      </c>
      <c r="S24" s="23">
        <v>0</v>
      </c>
      <c r="T24" s="23">
        <v>0</v>
      </c>
      <c r="U24" s="7">
        <v>0</v>
      </c>
      <c r="V24" s="7">
        <v>0</v>
      </c>
      <c r="W24" s="7">
        <v>0</v>
      </c>
      <c r="X24" s="7">
        <v>1</v>
      </c>
      <c r="Y24" s="7">
        <v>0</v>
      </c>
      <c r="Z24" s="7">
        <v>0</v>
      </c>
      <c r="AA24" s="7">
        <v>0</v>
      </c>
      <c r="AB24" s="7">
        <v>0</v>
      </c>
      <c r="AC24" s="7">
        <v>0</v>
      </c>
      <c r="AD24" s="7">
        <v>0</v>
      </c>
      <c r="AE24" s="7">
        <v>1</v>
      </c>
      <c r="AF24" s="7">
        <v>0</v>
      </c>
      <c r="AG24" s="7">
        <v>0</v>
      </c>
      <c r="AH24" s="7">
        <v>0</v>
      </c>
      <c r="AI24" s="7">
        <v>0</v>
      </c>
      <c r="AJ24" s="7">
        <v>1</v>
      </c>
      <c r="AK24" s="7">
        <v>0</v>
      </c>
      <c r="AL24" s="7">
        <v>1</v>
      </c>
      <c r="AM24" s="7">
        <v>0</v>
      </c>
      <c r="AN24" s="7">
        <v>0</v>
      </c>
      <c r="AO24" s="7">
        <v>0</v>
      </c>
      <c r="AP24" s="7">
        <v>0</v>
      </c>
      <c r="AQ24" s="7">
        <v>0</v>
      </c>
      <c r="AR24" s="7">
        <v>1</v>
      </c>
      <c r="AS24" s="7">
        <v>0</v>
      </c>
      <c r="AT24" s="7">
        <v>0</v>
      </c>
      <c r="AU24" s="7">
        <v>0</v>
      </c>
      <c r="AV24" s="7">
        <v>0</v>
      </c>
      <c r="AW24" s="7">
        <v>0</v>
      </c>
      <c r="AX24" s="7">
        <v>0</v>
      </c>
      <c r="AY24" s="7">
        <v>0</v>
      </c>
      <c r="AZ24" s="7">
        <v>0</v>
      </c>
      <c r="BA24" s="7" t="s">
        <v>108</v>
      </c>
      <c r="BB24" s="24" t="s">
        <v>115</v>
      </c>
      <c r="BC24" s="33" t="s">
        <v>140</v>
      </c>
      <c r="BD24" s="25" t="s">
        <v>127</v>
      </c>
      <c r="BE24" s="42">
        <v>44237</v>
      </c>
      <c r="BF24" s="23">
        <v>0</v>
      </c>
      <c r="BG24" s="23">
        <v>0</v>
      </c>
      <c r="BH24" s="23">
        <v>0</v>
      </c>
      <c r="BI24" s="23">
        <v>0</v>
      </c>
      <c r="BJ24" s="23">
        <v>0</v>
      </c>
      <c r="BK24" s="23">
        <v>0</v>
      </c>
      <c r="BL24" s="23">
        <v>0</v>
      </c>
      <c r="BM24" s="23">
        <v>0</v>
      </c>
      <c r="BN24" s="23">
        <v>0</v>
      </c>
      <c r="BO24" s="23">
        <v>0</v>
      </c>
      <c r="BP24" s="23">
        <v>0</v>
      </c>
      <c r="BQ24" s="23">
        <v>0</v>
      </c>
      <c r="BR24" s="23">
        <v>0</v>
      </c>
      <c r="BS24" s="23">
        <v>0</v>
      </c>
      <c r="BT24" s="23">
        <v>0</v>
      </c>
      <c r="BU24" s="23">
        <v>0</v>
      </c>
      <c r="BV24" s="23">
        <v>1</v>
      </c>
      <c r="BW24" s="23">
        <v>0</v>
      </c>
      <c r="BX24" s="23">
        <v>0</v>
      </c>
      <c r="BY24" s="23">
        <v>0</v>
      </c>
      <c r="BZ24" s="23">
        <v>0</v>
      </c>
      <c r="CA24" s="23">
        <v>0</v>
      </c>
      <c r="CB24" s="23">
        <v>0</v>
      </c>
      <c r="CC24" s="23">
        <v>0</v>
      </c>
      <c r="CD24" s="23">
        <v>0</v>
      </c>
      <c r="CE24" s="23">
        <v>0</v>
      </c>
      <c r="CF24" s="23">
        <v>0</v>
      </c>
      <c r="CG24" s="23">
        <v>0</v>
      </c>
      <c r="CH24" s="23">
        <v>0</v>
      </c>
      <c r="CI24" s="23">
        <v>0</v>
      </c>
      <c r="CJ24" s="23">
        <v>0</v>
      </c>
      <c r="CK24" s="23">
        <v>0</v>
      </c>
      <c r="CL24" s="23">
        <v>1</v>
      </c>
      <c r="CM24" s="23">
        <v>0</v>
      </c>
      <c r="CN24" s="23">
        <v>0</v>
      </c>
      <c r="CO24" s="23">
        <v>0</v>
      </c>
      <c r="CP24" s="23">
        <v>0</v>
      </c>
      <c r="CQ24" s="23">
        <v>0</v>
      </c>
    </row>
    <row r="25" spans="1:95" s="55" customFormat="1" x14ac:dyDescent="0.2">
      <c r="F25" s="56"/>
      <c r="G25" s="439"/>
      <c r="H25" s="439"/>
      <c r="I25" s="56"/>
      <c r="L25" s="57"/>
      <c r="M25" s="58">
        <f>SUM(M3:M24)</f>
        <v>0</v>
      </c>
      <c r="N25" s="58">
        <f>SUM(N3:N24)</f>
        <v>-171465224</v>
      </c>
      <c r="O25" s="59">
        <f>SUM(O4:O24)</f>
        <v>0</v>
      </c>
      <c r="P25" s="59">
        <f>SUM(P4:P24)</f>
        <v>656</v>
      </c>
      <c r="Q25" s="60"/>
      <c r="R25" s="59">
        <f>SUM(R3:R24)</f>
        <v>7</v>
      </c>
      <c r="S25" s="59">
        <f t="shared" ref="S25:AZ25" si="1">SUM(S3:S24)</f>
        <v>8</v>
      </c>
      <c r="T25" s="59">
        <f t="shared" si="1"/>
        <v>2</v>
      </c>
      <c r="U25" s="59">
        <f t="shared" si="1"/>
        <v>0</v>
      </c>
      <c r="V25" s="59">
        <f t="shared" si="1"/>
        <v>3</v>
      </c>
      <c r="W25" s="59">
        <f t="shared" si="1"/>
        <v>5</v>
      </c>
      <c r="X25" s="59">
        <f t="shared" si="1"/>
        <v>12</v>
      </c>
      <c r="Y25" s="59">
        <f t="shared" si="1"/>
        <v>0</v>
      </c>
      <c r="Z25" s="59">
        <f t="shared" si="1"/>
        <v>0</v>
      </c>
      <c r="AA25" s="59">
        <f t="shared" si="1"/>
        <v>5</v>
      </c>
      <c r="AB25" s="59">
        <f t="shared" si="1"/>
        <v>1</v>
      </c>
      <c r="AC25" s="59">
        <f t="shared" si="1"/>
        <v>8</v>
      </c>
      <c r="AD25" s="59">
        <f t="shared" si="1"/>
        <v>2</v>
      </c>
      <c r="AE25" s="59">
        <f t="shared" si="1"/>
        <v>6</v>
      </c>
      <c r="AF25" s="59">
        <f t="shared" si="1"/>
        <v>2</v>
      </c>
      <c r="AG25" s="59">
        <f t="shared" si="1"/>
        <v>2</v>
      </c>
      <c r="AH25" s="59">
        <f t="shared" si="1"/>
        <v>1</v>
      </c>
      <c r="AI25" s="59">
        <f t="shared" si="1"/>
        <v>1</v>
      </c>
      <c r="AJ25" s="59">
        <f t="shared" si="1"/>
        <v>4</v>
      </c>
      <c r="AK25" s="59">
        <f t="shared" si="1"/>
        <v>17</v>
      </c>
      <c r="AL25" s="59">
        <f t="shared" si="1"/>
        <v>4</v>
      </c>
      <c r="AM25" s="59">
        <f t="shared" si="1"/>
        <v>1</v>
      </c>
      <c r="AN25" s="59">
        <f t="shared" si="1"/>
        <v>2</v>
      </c>
      <c r="AO25" s="59">
        <f t="shared" si="1"/>
        <v>1</v>
      </c>
      <c r="AP25" s="59">
        <f t="shared" si="1"/>
        <v>1</v>
      </c>
      <c r="AQ25" s="59">
        <f t="shared" si="1"/>
        <v>5</v>
      </c>
      <c r="AR25" s="59">
        <f t="shared" si="1"/>
        <v>2</v>
      </c>
      <c r="AS25" s="59">
        <f t="shared" si="1"/>
        <v>3</v>
      </c>
      <c r="AT25" s="59">
        <f t="shared" si="1"/>
        <v>1</v>
      </c>
      <c r="AU25" s="59">
        <f t="shared" si="1"/>
        <v>1</v>
      </c>
      <c r="AV25" s="59">
        <f t="shared" si="1"/>
        <v>1</v>
      </c>
      <c r="AW25" s="59">
        <f t="shared" si="1"/>
        <v>0</v>
      </c>
      <c r="AX25" s="59">
        <f t="shared" si="1"/>
        <v>0</v>
      </c>
      <c r="AY25" s="59">
        <f t="shared" si="1"/>
        <v>0</v>
      </c>
      <c r="AZ25" s="59">
        <f t="shared" si="1"/>
        <v>0</v>
      </c>
      <c r="BC25" s="446"/>
      <c r="BE25" s="61"/>
      <c r="BF25" s="59">
        <f t="shared" ref="BF25" si="2">SUM(BF3:BF24)</f>
        <v>1</v>
      </c>
      <c r="BG25" s="59">
        <f t="shared" ref="BG25" si="3">SUM(BG3:BG24)</f>
        <v>0</v>
      </c>
      <c r="BH25" s="59">
        <f t="shared" ref="BH25" si="4">SUM(BH3:BH24)</f>
        <v>2</v>
      </c>
      <c r="BI25" s="59">
        <f t="shared" ref="BI25" si="5">SUM(BI3:BI24)</f>
        <v>0</v>
      </c>
      <c r="BJ25" s="59">
        <f t="shared" ref="BJ25" si="6">SUM(BJ3:BJ24)</f>
        <v>0</v>
      </c>
      <c r="BK25" s="59">
        <f t="shared" ref="BK25" si="7">SUM(BK3:BK24)</f>
        <v>0</v>
      </c>
      <c r="BL25" s="59">
        <f t="shared" ref="BL25" si="8">SUM(BL3:BL24)</f>
        <v>1</v>
      </c>
      <c r="BM25" s="59">
        <f t="shared" ref="BM25" si="9">SUM(BM3:BM24)</f>
        <v>0</v>
      </c>
      <c r="BN25" s="59">
        <f t="shared" ref="BN25" si="10">SUM(BN3:BN24)</f>
        <v>0</v>
      </c>
      <c r="BO25" s="59">
        <f t="shared" ref="BO25" si="11">SUM(BO3:BO24)</f>
        <v>1</v>
      </c>
      <c r="BP25" s="59">
        <f t="shared" ref="BP25" si="12">SUM(BP3:BP24)</f>
        <v>0</v>
      </c>
      <c r="BQ25" s="59">
        <f t="shared" ref="BQ25" si="13">SUM(BQ3:BQ24)</f>
        <v>1</v>
      </c>
      <c r="BR25" s="59">
        <f t="shared" ref="BR25" si="14">SUM(BR3:BR24)</f>
        <v>4</v>
      </c>
      <c r="BS25" s="59">
        <f t="shared" ref="BS25" si="15">SUM(BS3:BS24)</f>
        <v>0</v>
      </c>
      <c r="BT25" s="59">
        <f t="shared" ref="BT25" si="16">SUM(BT3:BT24)</f>
        <v>0</v>
      </c>
      <c r="BU25" s="59">
        <f t="shared" ref="BU25" si="17">SUM(BU3:BU24)</f>
        <v>0</v>
      </c>
      <c r="BV25" s="59">
        <f t="shared" ref="BV25" si="18">SUM(BV3:BV24)</f>
        <v>1</v>
      </c>
      <c r="BW25" s="59">
        <f t="shared" ref="BW25" si="19">SUM(BW3:BW24)</f>
        <v>0</v>
      </c>
      <c r="BX25" s="59">
        <f t="shared" ref="BX25" si="20">SUM(BX3:BX24)</f>
        <v>0</v>
      </c>
      <c r="BY25" s="59">
        <f t="shared" ref="BY25" si="21">SUM(BY3:BY24)</f>
        <v>0</v>
      </c>
      <c r="BZ25" s="59">
        <f t="shared" ref="BZ25" si="22">SUM(BZ3:BZ24)</f>
        <v>0</v>
      </c>
      <c r="CA25" s="59">
        <f t="shared" ref="CA25" si="23">SUM(CA3:CA24)</f>
        <v>0</v>
      </c>
      <c r="CB25" s="59">
        <f t="shared" ref="CB25" si="24">SUM(CB3:CB24)</f>
        <v>0</v>
      </c>
      <c r="CC25" s="59">
        <f t="shared" ref="CC25" si="25">SUM(CC3:CC24)</f>
        <v>0</v>
      </c>
      <c r="CD25" s="59">
        <f t="shared" ref="CD25" si="26">SUM(CD3:CD24)</f>
        <v>0</v>
      </c>
      <c r="CE25" s="59">
        <f t="shared" ref="CE25" si="27">SUM(CE3:CE24)</f>
        <v>0</v>
      </c>
      <c r="CF25" s="59">
        <f t="shared" ref="CF25" si="28">SUM(CF3:CF24)</f>
        <v>0</v>
      </c>
      <c r="CG25" s="59">
        <f t="shared" ref="CG25" si="29">SUM(CG3:CG24)</f>
        <v>0</v>
      </c>
      <c r="CH25" s="59">
        <f t="shared" ref="CH25" si="30">SUM(CH3:CH24)</f>
        <v>0</v>
      </c>
      <c r="CI25" s="59">
        <f t="shared" ref="CI25" si="31">SUM(CI3:CI24)</f>
        <v>0</v>
      </c>
      <c r="CJ25" s="59">
        <f t="shared" ref="CJ25" si="32">SUM(CJ3:CJ24)</f>
        <v>0</v>
      </c>
      <c r="CK25" s="59">
        <f t="shared" ref="CK25" si="33">SUM(CK3:CK24)</f>
        <v>0</v>
      </c>
      <c r="CL25" s="59">
        <f t="shared" ref="CL25" si="34">SUM(CL3:CL24)</f>
        <v>1</v>
      </c>
      <c r="CM25" s="59">
        <f t="shared" ref="CM25" si="35">SUM(CM3:CM24)</f>
        <v>0</v>
      </c>
      <c r="CN25" s="59">
        <f t="shared" ref="CN25" si="36">SUM(CN3:CN24)</f>
        <v>0</v>
      </c>
      <c r="CO25" s="59">
        <f t="shared" ref="CO25" si="37">SUM(CO3:CO24)</f>
        <v>0</v>
      </c>
      <c r="CP25" s="59">
        <f t="shared" ref="CP25" si="38">SUM(CP3:CP24)</f>
        <v>0</v>
      </c>
      <c r="CQ25" s="59">
        <f t="shared" ref="CQ25" si="39">SUM(CQ3:CQ24)</f>
        <v>0</v>
      </c>
    </row>
  </sheetData>
  <autoFilter ref="A2:CQ25" xr:uid="{D35C390C-6019-4C4E-A07A-25CC8CAC8DCB}"/>
  <mergeCells count="20">
    <mergeCell ref="O3:P3"/>
    <mergeCell ref="A1:K1"/>
    <mergeCell ref="M1:N1"/>
    <mergeCell ref="CA1:CC1"/>
    <mergeCell ref="CE1:CJ1"/>
    <mergeCell ref="CK1:CQ1"/>
    <mergeCell ref="O1:P1"/>
    <mergeCell ref="AS1:BA1"/>
    <mergeCell ref="BH1:BM1"/>
    <mergeCell ref="BO1:BQ1"/>
    <mergeCell ref="BR1:BS1"/>
    <mergeCell ref="BT1:BU1"/>
    <mergeCell ref="BV1:BX1"/>
    <mergeCell ref="BY1:BZ1"/>
    <mergeCell ref="R1:AB1"/>
    <mergeCell ref="AC1:AH1"/>
    <mergeCell ref="AI1:AJ1"/>
    <mergeCell ref="AK1:AL1"/>
    <mergeCell ref="AM1:AR1"/>
    <mergeCell ref="BF1:BG1"/>
  </mergeCells>
  <conditionalFormatting sqref="BE3:BE24">
    <cfRule type="cellIs" dxfId="35" priority="37" operator="between">
      <formula>#REF!</formula>
      <formula>#REF!</formula>
    </cfRule>
    <cfRule type="cellIs" dxfId="34" priority="38" operator="between">
      <formula>#REF!</formula>
      <formula>#REF!</formula>
    </cfRule>
    <cfRule type="cellIs" dxfId="33" priority="39" operator="between">
      <formula>#REF!</formula>
      <formula>#REF!</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4EDF8-BB1B-43D4-A105-0958EB812D85}">
  <dimension ref="A1:CR16"/>
  <sheetViews>
    <sheetView showGridLines="0" topLeftCell="AM1" zoomScale="90" zoomScaleNormal="90" workbookViewId="0">
      <pane ySplit="2" topLeftCell="A3" activePane="bottomLeft" state="frozen"/>
      <selection pane="bottomLeft" activeCell="A2" sqref="A2:BC2"/>
    </sheetView>
  </sheetViews>
  <sheetFormatPr baseColWidth="10" defaultRowHeight="12.75" x14ac:dyDescent="0.2"/>
  <cols>
    <col min="1" max="1" width="3.28515625" style="8" customWidth="1"/>
    <col min="2" max="2" width="4" style="8" customWidth="1"/>
    <col min="3" max="3" width="10.42578125" style="8" customWidth="1"/>
    <col min="4" max="4" width="11.140625" style="8" customWidth="1"/>
    <col min="5" max="5" width="9.42578125" style="8" customWidth="1"/>
    <col min="6" max="6" width="4.42578125" style="34" customWidth="1"/>
    <col min="7" max="8" width="8.5703125" style="440" customWidth="1"/>
    <col min="9" max="9" width="4.85546875" style="34" customWidth="1"/>
    <col min="10" max="10" width="4.85546875" style="8" customWidth="1"/>
    <col min="11" max="11" width="4.5703125" style="8" customWidth="1"/>
    <col min="12" max="12" width="18.42578125" style="35" customWidth="1"/>
    <col min="13" max="13" width="8.42578125" style="35" customWidth="1"/>
    <col min="14" max="14" width="13.42578125" style="35" customWidth="1"/>
    <col min="15" max="15" width="8.28515625" style="38" customWidth="1"/>
    <col min="16" max="16" width="5.7109375" style="38" customWidth="1"/>
    <col min="17" max="17" width="80.140625" style="36" customWidth="1"/>
    <col min="18" max="18" width="5.7109375" style="8" customWidth="1"/>
    <col min="19" max="25" width="4.42578125" style="8" customWidth="1"/>
    <col min="26" max="26" width="6.140625" style="8" customWidth="1"/>
    <col min="27" max="52" width="4.42578125" style="8" customWidth="1"/>
    <col min="53" max="53" width="6" style="8" customWidth="1"/>
    <col min="54" max="54" width="7.140625" style="8" customWidth="1"/>
    <col min="55" max="55" width="8.42578125" style="8"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5"/>
      <c r="BB1" s="48"/>
      <c r="BC1" s="48"/>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147" customHeight="1"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441" t="s">
        <v>22</v>
      </c>
      <c r="BE2" s="442" t="s">
        <v>68</v>
      </c>
      <c r="BF2" s="442" t="s">
        <v>69</v>
      </c>
      <c r="BG2" s="441" t="s">
        <v>70</v>
      </c>
      <c r="BH2" s="441" t="s">
        <v>71</v>
      </c>
      <c r="BI2" s="441" t="s">
        <v>72</v>
      </c>
      <c r="BJ2" s="441" t="s">
        <v>73</v>
      </c>
      <c r="BK2" s="441" t="s">
        <v>74</v>
      </c>
      <c r="BL2" s="441" t="s">
        <v>75</v>
      </c>
      <c r="BM2" s="441" t="s">
        <v>76</v>
      </c>
      <c r="BN2" s="441" t="s">
        <v>77</v>
      </c>
      <c r="BO2" s="441" t="s">
        <v>78</v>
      </c>
      <c r="BP2" s="441" t="s">
        <v>79</v>
      </c>
      <c r="BQ2" s="441" t="s">
        <v>80</v>
      </c>
      <c r="BR2" s="441" t="s">
        <v>81</v>
      </c>
      <c r="BS2" s="441" t="s">
        <v>82</v>
      </c>
      <c r="BT2" s="441" t="s">
        <v>83</v>
      </c>
      <c r="BU2" s="441" t="s">
        <v>84</v>
      </c>
      <c r="BV2" s="441" t="s">
        <v>85</v>
      </c>
      <c r="BW2" s="441" t="s">
        <v>86</v>
      </c>
      <c r="BX2" s="441" t="s">
        <v>87</v>
      </c>
      <c r="BY2" s="441" t="s">
        <v>88</v>
      </c>
      <c r="BZ2" s="441" t="s">
        <v>89</v>
      </c>
      <c r="CA2" s="441" t="s">
        <v>90</v>
      </c>
      <c r="CB2" s="441" t="s">
        <v>91</v>
      </c>
      <c r="CC2" s="441" t="s">
        <v>92</v>
      </c>
      <c r="CD2" s="441" t="s">
        <v>93</v>
      </c>
      <c r="CE2" s="441" t="s">
        <v>94</v>
      </c>
      <c r="CF2" s="441" t="s">
        <v>95</v>
      </c>
      <c r="CG2" s="441" t="s">
        <v>96</v>
      </c>
      <c r="CH2" s="441" t="s">
        <v>97</v>
      </c>
      <c r="CI2" s="441" t="s">
        <v>98</v>
      </c>
      <c r="CJ2" s="441" t="s">
        <v>99</v>
      </c>
      <c r="CK2" s="441" t="s">
        <v>100</v>
      </c>
      <c r="CL2" s="441" t="s">
        <v>101</v>
      </c>
      <c r="CM2" s="441" t="s">
        <v>102</v>
      </c>
      <c r="CN2" s="441" t="s">
        <v>103</v>
      </c>
      <c r="CO2" s="441" t="s">
        <v>104</v>
      </c>
      <c r="CP2" s="441" t="s">
        <v>105</v>
      </c>
      <c r="CQ2" s="441" t="s">
        <v>106</v>
      </c>
      <c r="CR2" s="441" t="s">
        <v>107</v>
      </c>
    </row>
    <row r="3" spans="1:96" ht="51" x14ac:dyDescent="0.2">
      <c r="A3" s="14">
        <v>11</v>
      </c>
      <c r="B3" s="15">
        <v>0</v>
      </c>
      <c r="C3" s="443" t="s">
        <v>133</v>
      </c>
      <c r="D3" s="17" t="s">
        <v>223</v>
      </c>
      <c r="E3" s="17" t="s">
        <v>134</v>
      </c>
      <c r="F3" s="18">
        <v>0</v>
      </c>
      <c r="G3" s="438">
        <v>42194</v>
      </c>
      <c r="H3" s="438">
        <v>10927</v>
      </c>
      <c r="I3" s="28">
        <v>354</v>
      </c>
      <c r="J3" s="29">
        <v>30</v>
      </c>
      <c r="K3" s="29">
        <v>5</v>
      </c>
      <c r="L3" s="20">
        <v>1580927039907</v>
      </c>
      <c r="M3" s="20"/>
      <c r="N3" s="20"/>
      <c r="O3" s="476">
        <v>10800</v>
      </c>
      <c r="P3" s="477"/>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24" t="s">
        <v>108</v>
      </c>
      <c r="BB3" s="7" t="s">
        <v>135</v>
      </c>
      <c r="BC3" s="25" t="s">
        <v>136</v>
      </c>
      <c r="BD3" s="25" t="s">
        <v>134</v>
      </c>
      <c r="BE3" s="43">
        <v>42194</v>
      </c>
      <c r="BF3" s="32">
        <v>51172</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76.5" x14ac:dyDescent="0.2">
      <c r="A4" s="14">
        <v>11</v>
      </c>
      <c r="B4" s="15">
        <f t="shared" ref="B4:B15" si="0">+B3+1</f>
        <v>1</v>
      </c>
      <c r="C4" s="443" t="s">
        <v>133</v>
      </c>
      <c r="D4" s="17" t="s">
        <v>223</v>
      </c>
      <c r="E4" s="25" t="s">
        <v>109</v>
      </c>
      <c r="F4" s="18">
        <v>1</v>
      </c>
      <c r="G4" s="438">
        <v>42159</v>
      </c>
      <c r="H4" s="438">
        <v>10927</v>
      </c>
      <c r="I4" s="28">
        <v>354</v>
      </c>
      <c r="J4" s="29">
        <v>30</v>
      </c>
      <c r="K4" s="29">
        <v>5</v>
      </c>
      <c r="L4" s="20"/>
      <c r="M4" s="20">
        <v>0</v>
      </c>
      <c r="N4" s="20">
        <v>0</v>
      </c>
      <c r="O4" s="21"/>
      <c r="P4" s="21"/>
      <c r="Q4" s="22" t="s">
        <v>137</v>
      </c>
      <c r="R4" s="21">
        <v>1</v>
      </c>
      <c r="S4" s="23">
        <v>0</v>
      </c>
      <c r="T4" s="23">
        <v>0</v>
      </c>
      <c r="U4" s="7">
        <v>0</v>
      </c>
      <c r="V4" s="7">
        <v>0</v>
      </c>
      <c r="W4" s="7">
        <v>0</v>
      </c>
      <c r="X4" s="7">
        <v>0</v>
      </c>
      <c r="Y4" s="7">
        <v>0</v>
      </c>
      <c r="Z4" s="7">
        <v>0</v>
      </c>
      <c r="AA4" s="7">
        <v>0</v>
      </c>
      <c r="AB4" s="7">
        <v>0</v>
      </c>
      <c r="AC4" s="7">
        <v>0</v>
      </c>
      <c r="AD4" s="7">
        <v>0</v>
      </c>
      <c r="AE4" s="7">
        <v>0</v>
      </c>
      <c r="AF4" s="7">
        <v>0</v>
      </c>
      <c r="AG4" s="7">
        <v>0</v>
      </c>
      <c r="AH4" s="7">
        <v>0</v>
      </c>
      <c r="AI4" s="7">
        <v>0</v>
      </c>
      <c r="AJ4" s="7">
        <v>0</v>
      </c>
      <c r="AK4" s="7">
        <v>1</v>
      </c>
      <c r="AL4" s="7">
        <v>0</v>
      </c>
      <c r="AM4" s="7">
        <v>1</v>
      </c>
      <c r="AN4" s="7">
        <v>0</v>
      </c>
      <c r="AO4" s="7">
        <v>0</v>
      </c>
      <c r="AP4" s="7">
        <v>0</v>
      </c>
      <c r="AQ4" s="7">
        <v>0</v>
      </c>
      <c r="AR4" s="7">
        <v>0</v>
      </c>
      <c r="AS4" s="7">
        <v>0</v>
      </c>
      <c r="AT4" s="7">
        <v>0</v>
      </c>
      <c r="AU4" s="7">
        <v>0</v>
      </c>
      <c r="AV4" s="7">
        <v>0</v>
      </c>
      <c r="AW4" s="7">
        <v>0</v>
      </c>
      <c r="AX4" s="7">
        <v>0</v>
      </c>
      <c r="AY4" s="7">
        <v>0</v>
      </c>
      <c r="AZ4" s="7">
        <v>0</v>
      </c>
      <c r="BA4" s="24" t="s">
        <v>108</v>
      </c>
      <c r="BB4" s="7">
        <v>0</v>
      </c>
      <c r="BC4" s="25" t="s">
        <v>136</v>
      </c>
      <c r="BD4" s="25" t="s">
        <v>109</v>
      </c>
      <c r="BE4" s="43">
        <v>42159</v>
      </c>
      <c r="BF4" s="32"/>
      <c r="BG4" s="23">
        <v>0</v>
      </c>
      <c r="BH4" s="23">
        <v>0</v>
      </c>
      <c r="BI4" s="23">
        <v>0</v>
      </c>
      <c r="BJ4" s="23">
        <v>0</v>
      </c>
      <c r="BK4" s="23">
        <v>0</v>
      </c>
      <c r="BL4" s="23">
        <v>0</v>
      </c>
      <c r="BM4" s="23">
        <v>0</v>
      </c>
      <c r="BN4" s="23">
        <v>0</v>
      </c>
      <c r="BO4" s="23">
        <v>0</v>
      </c>
      <c r="BP4" s="23">
        <v>0</v>
      </c>
      <c r="BQ4" s="23">
        <v>0</v>
      </c>
      <c r="BR4" s="23">
        <v>1</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89.25" x14ac:dyDescent="0.2">
      <c r="A5" s="14">
        <v>11</v>
      </c>
      <c r="B5" s="15">
        <f t="shared" si="0"/>
        <v>2</v>
      </c>
      <c r="C5" s="443" t="s">
        <v>133</v>
      </c>
      <c r="D5" s="17" t="s">
        <v>223</v>
      </c>
      <c r="E5" s="25" t="s">
        <v>109</v>
      </c>
      <c r="F5" s="18">
        <v>2</v>
      </c>
      <c r="G5" s="438">
        <v>42334</v>
      </c>
      <c r="H5" s="438">
        <v>10927</v>
      </c>
      <c r="I5" s="28">
        <v>354</v>
      </c>
      <c r="J5" s="29">
        <v>30</v>
      </c>
      <c r="K5" s="29">
        <v>5</v>
      </c>
      <c r="L5" s="20"/>
      <c r="M5" s="20">
        <v>0</v>
      </c>
      <c r="N5" s="20">
        <v>0</v>
      </c>
      <c r="O5" s="21">
        <v>1080</v>
      </c>
      <c r="P5" s="21"/>
      <c r="Q5" s="22" t="s">
        <v>231</v>
      </c>
      <c r="R5" s="23">
        <v>1</v>
      </c>
      <c r="S5" s="23">
        <v>1</v>
      </c>
      <c r="T5" s="23">
        <v>0</v>
      </c>
      <c r="U5" s="7">
        <v>0</v>
      </c>
      <c r="V5" s="7">
        <v>0</v>
      </c>
      <c r="W5" s="7">
        <v>0</v>
      </c>
      <c r="X5" s="7">
        <v>1</v>
      </c>
      <c r="Y5" s="7">
        <v>0</v>
      </c>
      <c r="Z5" s="7">
        <v>1</v>
      </c>
      <c r="AA5" s="7">
        <v>0</v>
      </c>
      <c r="AB5" s="7">
        <v>0</v>
      </c>
      <c r="AC5" s="7">
        <v>0</v>
      </c>
      <c r="AD5" s="7">
        <v>1</v>
      </c>
      <c r="AE5" s="7">
        <v>1</v>
      </c>
      <c r="AF5" s="7">
        <v>0</v>
      </c>
      <c r="AG5" s="7">
        <v>0</v>
      </c>
      <c r="AH5" s="7">
        <v>0</v>
      </c>
      <c r="AI5" s="7">
        <v>0</v>
      </c>
      <c r="AJ5" s="7">
        <v>0</v>
      </c>
      <c r="AK5" s="7">
        <v>1</v>
      </c>
      <c r="AL5" s="7">
        <v>0</v>
      </c>
      <c r="AM5" s="7">
        <v>0</v>
      </c>
      <c r="AN5" s="7">
        <v>1</v>
      </c>
      <c r="AO5" s="7">
        <v>0</v>
      </c>
      <c r="AP5" s="7">
        <v>0</v>
      </c>
      <c r="AQ5" s="7">
        <v>0</v>
      </c>
      <c r="AR5" s="7">
        <v>0</v>
      </c>
      <c r="AS5" s="7">
        <v>0</v>
      </c>
      <c r="AT5" s="7">
        <v>0</v>
      </c>
      <c r="AU5" s="7">
        <v>0</v>
      </c>
      <c r="AV5" s="7">
        <v>0</v>
      </c>
      <c r="AW5" s="7">
        <v>0</v>
      </c>
      <c r="AX5" s="7">
        <v>0</v>
      </c>
      <c r="AY5" s="7">
        <v>0</v>
      </c>
      <c r="AZ5" s="7">
        <v>0</v>
      </c>
      <c r="BA5" s="24" t="s">
        <v>108</v>
      </c>
      <c r="BB5" s="7" t="s">
        <v>135</v>
      </c>
      <c r="BC5" s="25" t="s">
        <v>136</v>
      </c>
      <c r="BD5" s="25" t="s">
        <v>109</v>
      </c>
      <c r="BE5" s="43">
        <v>42334</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114.75" x14ac:dyDescent="0.2">
      <c r="A6" s="14">
        <v>11</v>
      </c>
      <c r="B6" s="15">
        <f t="shared" si="0"/>
        <v>3</v>
      </c>
      <c r="C6" s="443" t="s">
        <v>133</v>
      </c>
      <c r="D6" s="17" t="s">
        <v>223</v>
      </c>
      <c r="E6" s="25" t="s">
        <v>109</v>
      </c>
      <c r="F6" s="18">
        <v>3</v>
      </c>
      <c r="G6" s="438">
        <v>42523</v>
      </c>
      <c r="H6" s="438">
        <v>10927</v>
      </c>
      <c r="I6" s="28">
        <v>354</v>
      </c>
      <c r="J6" s="29">
        <v>30</v>
      </c>
      <c r="K6" s="29">
        <v>5</v>
      </c>
      <c r="L6" s="20"/>
      <c r="M6" s="20">
        <v>0</v>
      </c>
      <c r="N6" s="20">
        <v>0</v>
      </c>
      <c r="O6" s="21">
        <v>180</v>
      </c>
      <c r="P6" s="21"/>
      <c r="Q6" s="22" t="s">
        <v>232</v>
      </c>
      <c r="R6" s="23">
        <v>1</v>
      </c>
      <c r="S6" s="23">
        <v>1</v>
      </c>
      <c r="T6" s="23">
        <v>1</v>
      </c>
      <c r="U6" s="7">
        <v>0</v>
      </c>
      <c r="V6" s="7">
        <v>1</v>
      </c>
      <c r="W6" s="7">
        <v>1</v>
      </c>
      <c r="X6" s="7">
        <v>1</v>
      </c>
      <c r="Y6" s="7">
        <v>0</v>
      </c>
      <c r="Z6" s="7">
        <v>1</v>
      </c>
      <c r="AA6" s="7">
        <v>0</v>
      </c>
      <c r="AB6" s="7">
        <v>1</v>
      </c>
      <c r="AC6" s="7">
        <v>1</v>
      </c>
      <c r="AD6" s="7">
        <v>1</v>
      </c>
      <c r="AE6" s="7">
        <v>1</v>
      </c>
      <c r="AF6" s="7">
        <v>1</v>
      </c>
      <c r="AG6" s="7">
        <v>1</v>
      </c>
      <c r="AH6" s="7">
        <v>1</v>
      </c>
      <c r="AI6" s="7">
        <v>0</v>
      </c>
      <c r="AJ6" s="7">
        <v>0</v>
      </c>
      <c r="AK6" s="7">
        <v>1</v>
      </c>
      <c r="AL6" s="7">
        <v>0</v>
      </c>
      <c r="AM6" s="7">
        <v>0</v>
      </c>
      <c r="AN6" s="7">
        <v>0</v>
      </c>
      <c r="AO6" s="7">
        <v>0</v>
      </c>
      <c r="AP6" s="7">
        <v>0</v>
      </c>
      <c r="AQ6" s="7">
        <v>0</v>
      </c>
      <c r="AR6" s="7">
        <v>0</v>
      </c>
      <c r="AS6" s="7">
        <v>0</v>
      </c>
      <c r="AT6" s="7">
        <v>0</v>
      </c>
      <c r="AU6" s="7">
        <v>0</v>
      </c>
      <c r="AV6" s="7">
        <v>0</v>
      </c>
      <c r="AW6" s="7">
        <v>0</v>
      </c>
      <c r="AX6" s="7">
        <v>1</v>
      </c>
      <c r="AY6" s="7">
        <v>0</v>
      </c>
      <c r="AZ6" s="7">
        <v>0</v>
      </c>
      <c r="BA6" s="24" t="s">
        <v>108</v>
      </c>
      <c r="BB6" s="7" t="s">
        <v>135</v>
      </c>
      <c r="BC6" s="25" t="s">
        <v>136</v>
      </c>
      <c r="BD6" s="25" t="s">
        <v>109</v>
      </c>
      <c r="BE6" s="43">
        <v>42523</v>
      </c>
      <c r="BF6" s="32"/>
      <c r="BG6" s="23">
        <v>0</v>
      </c>
      <c r="BH6" s="23">
        <v>0</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row>
    <row r="7" spans="1:96" ht="63.75" x14ac:dyDescent="0.2">
      <c r="A7" s="14">
        <v>11</v>
      </c>
      <c r="B7" s="15">
        <f t="shared" si="0"/>
        <v>4</v>
      </c>
      <c r="C7" s="443" t="s">
        <v>133</v>
      </c>
      <c r="D7" s="17" t="s">
        <v>223</v>
      </c>
      <c r="E7" s="25" t="s">
        <v>109</v>
      </c>
      <c r="F7" s="18">
        <v>4</v>
      </c>
      <c r="G7" s="438">
        <v>42649</v>
      </c>
      <c r="H7" s="438">
        <v>10927</v>
      </c>
      <c r="I7" s="28">
        <v>354</v>
      </c>
      <c r="J7" s="29">
        <v>30</v>
      </c>
      <c r="K7" s="29">
        <v>5</v>
      </c>
      <c r="L7" s="20"/>
      <c r="M7" s="20">
        <v>0</v>
      </c>
      <c r="N7" s="20">
        <v>0</v>
      </c>
      <c r="O7" s="21"/>
      <c r="P7" s="21"/>
      <c r="Q7" s="22" t="s">
        <v>138</v>
      </c>
      <c r="R7" s="23">
        <v>1</v>
      </c>
      <c r="S7" s="23">
        <v>1</v>
      </c>
      <c r="T7" s="23">
        <v>0</v>
      </c>
      <c r="U7" s="7">
        <v>0</v>
      </c>
      <c r="V7" s="7">
        <v>0</v>
      </c>
      <c r="W7" s="7">
        <v>0</v>
      </c>
      <c r="X7" s="7">
        <v>0</v>
      </c>
      <c r="Y7" s="7">
        <v>0</v>
      </c>
      <c r="Z7" s="7">
        <v>0</v>
      </c>
      <c r="AA7" s="7">
        <v>0</v>
      </c>
      <c r="AB7" s="7">
        <v>0</v>
      </c>
      <c r="AC7" s="7">
        <v>0</v>
      </c>
      <c r="AD7" s="7">
        <v>0</v>
      </c>
      <c r="AE7" s="7">
        <v>0</v>
      </c>
      <c r="AF7" s="7">
        <v>0</v>
      </c>
      <c r="AG7" s="7">
        <v>0</v>
      </c>
      <c r="AH7" s="7">
        <v>1</v>
      </c>
      <c r="AI7" s="7">
        <v>0</v>
      </c>
      <c r="AJ7" s="7">
        <v>0</v>
      </c>
      <c r="AK7" s="7">
        <v>1</v>
      </c>
      <c r="AL7" s="7">
        <v>0</v>
      </c>
      <c r="AM7" s="7">
        <v>0</v>
      </c>
      <c r="AN7" s="7">
        <v>0</v>
      </c>
      <c r="AO7" s="7">
        <v>0</v>
      </c>
      <c r="AP7" s="7">
        <v>0</v>
      </c>
      <c r="AQ7" s="7">
        <v>0</v>
      </c>
      <c r="AR7" s="7">
        <v>0</v>
      </c>
      <c r="AS7" s="7">
        <v>0</v>
      </c>
      <c r="AT7" s="7">
        <v>0</v>
      </c>
      <c r="AU7" s="7">
        <v>0</v>
      </c>
      <c r="AV7" s="7">
        <v>0</v>
      </c>
      <c r="AW7" s="7">
        <v>0</v>
      </c>
      <c r="AX7" s="7">
        <v>0</v>
      </c>
      <c r="AY7" s="7">
        <v>0</v>
      </c>
      <c r="AZ7" s="7">
        <v>0</v>
      </c>
      <c r="BA7" s="24" t="s">
        <v>108</v>
      </c>
      <c r="BB7" s="7" t="s">
        <v>135</v>
      </c>
      <c r="BC7" s="25" t="s">
        <v>136</v>
      </c>
      <c r="BD7" s="25" t="s">
        <v>109</v>
      </c>
      <c r="BE7" s="43">
        <v>42649</v>
      </c>
      <c r="BF7" s="32"/>
      <c r="BG7" s="23">
        <v>1</v>
      </c>
      <c r="BH7" s="23">
        <v>1</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23">
        <v>0</v>
      </c>
    </row>
    <row r="8" spans="1:96" ht="89.25" x14ac:dyDescent="0.2">
      <c r="A8" s="14">
        <v>11</v>
      </c>
      <c r="B8" s="15">
        <f t="shared" si="0"/>
        <v>5</v>
      </c>
      <c r="C8" s="443" t="s">
        <v>133</v>
      </c>
      <c r="D8" s="17" t="s">
        <v>223</v>
      </c>
      <c r="E8" s="25" t="s">
        <v>109</v>
      </c>
      <c r="F8" s="18">
        <v>5</v>
      </c>
      <c r="G8" s="438">
        <v>42678</v>
      </c>
      <c r="H8" s="438">
        <v>10927</v>
      </c>
      <c r="I8" s="28">
        <v>354</v>
      </c>
      <c r="J8" s="29">
        <v>30</v>
      </c>
      <c r="K8" s="29">
        <v>5</v>
      </c>
      <c r="L8" s="20"/>
      <c r="M8" s="20">
        <v>0</v>
      </c>
      <c r="N8" s="20">
        <v>0</v>
      </c>
      <c r="O8" s="21"/>
      <c r="P8" s="21"/>
      <c r="Q8" s="22" t="s">
        <v>139</v>
      </c>
      <c r="R8" s="23">
        <v>1</v>
      </c>
      <c r="S8" s="23">
        <v>0</v>
      </c>
      <c r="T8" s="23">
        <v>1</v>
      </c>
      <c r="U8" s="7">
        <v>0</v>
      </c>
      <c r="V8" s="7">
        <v>0</v>
      </c>
      <c r="W8" s="7">
        <v>0</v>
      </c>
      <c r="X8" s="7">
        <v>0</v>
      </c>
      <c r="Y8" s="7">
        <v>0</v>
      </c>
      <c r="Z8" s="7">
        <v>0</v>
      </c>
      <c r="AA8" s="7">
        <v>1</v>
      </c>
      <c r="AB8" s="7">
        <v>0</v>
      </c>
      <c r="AC8" s="7">
        <v>0</v>
      </c>
      <c r="AD8" s="7">
        <v>0</v>
      </c>
      <c r="AE8" s="7">
        <v>1</v>
      </c>
      <c r="AF8" s="7">
        <v>0</v>
      </c>
      <c r="AG8" s="7">
        <v>0</v>
      </c>
      <c r="AH8" s="7">
        <v>0</v>
      </c>
      <c r="AI8" s="7">
        <v>0</v>
      </c>
      <c r="AJ8" s="7">
        <v>0</v>
      </c>
      <c r="AK8" s="7">
        <v>1</v>
      </c>
      <c r="AL8" s="7">
        <v>0</v>
      </c>
      <c r="AM8" s="7">
        <v>0</v>
      </c>
      <c r="AN8" s="7">
        <v>0</v>
      </c>
      <c r="AO8" s="7">
        <v>0</v>
      </c>
      <c r="AP8" s="7">
        <v>0</v>
      </c>
      <c r="AQ8" s="7">
        <v>0</v>
      </c>
      <c r="AR8" s="7">
        <v>0</v>
      </c>
      <c r="AS8" s="7">
        <v>0</v>
      </c>
      <c r="AT8" s="7">
        <v>0</v>
      </c>
      <c r="AU8" s="7">
        <v>0</v>
      </c>
      <c r="AV8" s="7">
        <v>0</v>
      </c>
      <c r="AW8" s="7">
        <v>0</v>
      </c>
      <c r="AX8" s="7">
        <v>0</v>
      </c>
      <c r="AY8" s="7">
        <v>0</v>
      </c>
      <c r="AZ8" s="7">
        <v>0</v>
      </c>
      <c r="BA8" s="24" t="s">
        <v>108</v>
      </c>
      <c r="BB8" s="7" t="s">
        <v>135</v>
      </c>
      <c r="BC8" s="25" t="s">
        <v>136</v>
      </c>
      <c r="BD8" s="25" t="s">
        <v>109</v>
      </c>
      <c r="BE8" s="43">
        <v>42678</v>
      </c>
      <c r="BF8" s="32"/>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1</v>
      </c>
      <c r="CC8" s="23">
        <v>0</v>
      </c>
      <c r="CD8" s="23">
        <v>0</v>
      </c>
      <c r="CE8" s="23">
        <v>0</v>
      </c>
      <c r="CF8" s="23">
        <v>0</v>
      </c>
      <c r="CG8" s="23">
        <v>0</v>
      </c>
      <c r="CH8" s="23">
        <v>0</v>
      </c>
      <c r="CI8" s="23">
        <v>0</v>
      </c>
      <c r="CJ8" s="23">
        <v>0</v>
      </c>
      <c r="CK8" s="23">
        <v>0</v>
      </c>
      <c r="CL8" s="23">
        <v>0</v>
      </c>
      <c r="CM8" s="23">
        <v>0</v>
      </c>
      <c r="CN8" s="23">
        <v>0</v>
      </c>
      <c r="CO8" s="23">
        <v>0</v>
      </c>
      <c r="CP8" s="23">
        <v>0</v>
      </c>
      <c r="CQ8" s="23">
        <v>0</v>
      </c>
      <c r="CR8" s="23">
        <v>0</v>
      </c>
    </row>
    <row r="9" spans="1:96" ht="127.5" x14ac:dyDescent="0.2">
      <c r="A9" s="14">
        <v>11</v>
      </c>
      <c r="B9" s="15">
        <f t="shared" si="0"/>
        <v>6</v>
      </c>
      <c r="C9" s="443" t="s">
        <v>133</v>
      </c>
      <c r="D9" s="17" t="s">
        <v>223</v>
      </c>
      <c r="E9" s="25" t="s">
        <v>109</v>
      </c>
      <c r="F9" s="18">
        <v>6</v>
      </c>
      <c r="G9" s="438">
        <v>42725</v>
      </c>
      <c r="H9" s="438">
        <v>10927</v>
      </c>
      <c r="I9" s="28">
        <v>354</v>
      </c>
      <c r="J9" s="29">
        <v>30</v>
      </c>
      <c r="K9" s="29">
        <v>5</v>
      </c>
      <c r="L9" s="20"/>
      <c r="M9" s="20">
        <v>0</v>
      </c>
      <c r="N9" s="20">
        <v>0</v>
      </c>
      <c r="O9" s="21">
        <v>360</v>
      </c>
      <c r="P9" s="21"/>
      <c r="Q9" s="22" t="s">
        <v>233</v>
      </c>
      <c r="R9" s="23">
        <v>1</v>
      </c>
      <c r="S9" s="23">
        <v>0</v>
      </c>
      <c r="T9" s="23">
        <v>0</v>
      </c>
      <c r="U9" s="7">
        <v>0</v>
      </c>
      <c r="V9" s="7">
        <v>0</v>
      </c>
      <c r="W9" s="7">
        <v>0</v>
      </c>
      <c r="X9" s="7">
        <v>1</v>
      </c>
      <c r="Y9" s="7">
        <v>0</v>
      </c>
      <c r="Z9" s="7">
        <v>1</v>
      </c>
      <c r="AA9" s="7">
        <v>0</v>
      </c>
      <c r="AB9" s="7">
        <v>1</v>
      </c>
      <c r="AC9" s="7">
        <v>1</v>
      </c>
      <c r="AD9" s="7">
        <v>1</v>
      </c>
      <c r="AE9" s="7">
        <v>1</v>
      </c>
      <c r="AF9" s="7">
        <v>0</v>
      </c>
      <c r="AG9" s="7">
        <v>0</v>
      </c>
      <c r="AH9" s="7">
        <v>0</v>
      </c>
      <c r="AI9" s="7">
        <v>0</v>
      </c>
      <c r="AJ9" s="7">
        <v>0</v>
      </c>
      <c r="AK9" s="7">
        <v>1</v>
      </c>
      <c r="AL9" s="7">
        <v>0</v>
      </c>
      <c r="AM9" s="7">
        <v>0</v>
      </c>
      <c r="AN9" s="7">
        <v>0</v>
      </c>
      <c r="AO9" s="7">
        <v>0</v>
      </c>
      <c r="AP9" s="7">
        <v>0</v>
      </c>
      <c r="AQ9" s="7">
        <v>0</v>
      </c>
      <c r="AR9" s="7">
        <v>0</v>
      </c>
      <c r="AS9" s="7">
        <v>0</v>
      </c>
      <c r="AT9" s="7">
        <v>0</v>
      </c>
      <c r="AU9" s="7">
        <v>0</v>
      </c>
      <c r="AV9" s="7">
        <v>0</v>
      </c>
      <c r="AW9" s="7">
        <v>1</v>
      </c>
      <c r="AX9" s="7">
        <v>0</v>
      </c>
      <c r="AY9" s="7">
        <v>0</v>
      </c>
      <c r="AZ9" s="7">
        <v>0</v>
      </c>
      <c r="BA9" s="24" t="s">
        <v>108</v>
      </c>
      <c r="BB9" s="7" t="s">
        <v>135</v>
      </c>
      <c r="BC9" s="25" t="s">
        <v>136</v>
      </c>
      <c r="BD9" s="25" t="s">
        <v>109</v>
      </c>
      <c r="BE9" s="43">
        <v>42725</v>
      </c>
      <c r="BF9" s="32"/>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1</v>
      </c>
      <c r="CB9" s="23">
        <v>1</v>
      </c>
      <c r="CC9" s="23">
        <v>0</v>
      </c>
      <c r="CD9" s="23">
        <v>0</v>
      </c>
      <c r="CE9" s="23">
        <v>0</v>
      </c>
      <c r="CF9" s="23">
        <v>0</v>
      </c>
      <c r="CG9" s="23">
        <v>0</v>
      </c>
      <c r="CH9" s="23">
        <v>0</v>
      </c>
      <c r="CI9" s="23">
        <v>0</v>
      </c>
      <c r="CJ9" s="23">
        <v>0</v>
      </c>
      <c r="CK9" s="23">
        <v>0</v>
      </c>
      <c r="CL9" s="23">
        <v>0</v>
      </c>
      <c r="CM9" s="23">
        <v>0</v>
      </c>
      <c r="CN9" s="23">
        <v>0</v>
      </c>
      <c r="CO9" s="23">
        <v>0</v>
      </c>
      <c r="CP9" s="23">
        <v>0</v>
      </c>
      <c r="CQ9" s="23">
        <v>0</v>
      </c>
      <c r="CR9" s="23">
        <v>0</v>
      </c>
    </row>
    <row r="10" spans="1:96" ht="153" x14ac:dyDescent="0.2">
      <c r="A10" s="14">
        <v>11</v>
      </c>
      <c r="B10" s="15">
        <f t="shared" si="0"/>
        <v>7</v>
      </c>
      <c r="C10" s="443" t="s">
        <v>133</v>
      </c>
      <c r="D10" s="17" t="s">
        <v>223</v>
      </c>
      <c r="E10" s="25" t="s">
        <v>109</v>
      </c>
      <c r="F10" s="18">
        <v>7</v>
      </c>
      <c r="G10" s="438">
        <v>43781</v>
      </c>
      <c r="H10" s="438">
        <v>10927</v>
      </c>
      <c r="I10" s="28">
        <v>354</v>
      </c>
      <c r="J10" s="29">
        <v>30</v>
      </c>
      <c r="K10" s="29">
        <v>5</v>
      </c>
      <c r="L10" s="20"/>
      <c r="M10" s="20">
        <v>0</v>
      </c>
      <c r="N10" s="20">
        <v>0</v>
      </c>
      <c r="O10" s="21">
        <v>240</v>
      </c>
      <c r="P10" s="21"/>
      <c r="Q10" s="22" t="s">
        <v>234</v>
      </c>
      <c r="R10" s="23">
        <v>0</v>
      </c>
      <c r="S10" s="23">
        <v>0</v>
      </c>
      <c r="T10" s="23">
        <v>0</v>
      </c>
      <c r="U10" s="7">
        <v>0</v>
      </c>
      <c r="V10" s="7">
        <v>0</v>
      </c>
      <c r="W10" s="7">
        <v>0</v>
      </c>
      <c r="X10" s="7">
        <v>0</v>
      </c>
      <c r="Y10" s="7">
        <v>0</v>
      </c>
      <c r="Z10" s="7">
        <v>0</v>
      </c>
      <c r="AA10" s="7">
        <v>0</v>
      </c>
      <c r="AB10" s="7">
        <v>0</v>
      </c>
      <c r="AC10" s="7">
        <v>0</v>
      </c>
      <c r="AD10" s="7">
        <v>0</v>
      </c>
      <c r="AE10" s="7">
        <v>1</v>
      </c>
      <c r="AF10" s="7">
        <v>0</v>
      </c>
      <c r="AG10" s="7">
        <v>0</v>
      </c>
      <c r="AH10" s="7">
        <v>0</v>
      </c>
      <c r="AI10" s="7">
        <v>0</v>
      </c>
      <c r="AJ10" s="7">
        <v>0</v>
      </c>
      <c r="AK10" s="7">
        <v>1</v>
      </c>
      <c r="AL10" s="7">
        <v>0</v>
      </c>
      <c r="AM10" s="7">
        <v>0</v>
      </c>
      <c r="AN10" s="7">
        <v>0</v>
      </c>
      <c r="AO10" s="7">
        <v>0</v>
      </c>
      <c r="AP10" s="7">
        <v>0</v>
      </c>
      <c r="AQ10" s="7">
        <v>0</v>
      </c>
      <c r="AR10" s="7">
        <v>0</v>
      </c>
      <c r="AS10" s="7">
        <v>0</v>
      </c>
      <c r="AT10" s="7">
        <v>0</v>
      </c>
      <c r="AU10" s="7">
        <v>0</v>
      </c>
      <c r="AV10" s="7">
        <v>0</v>
      </c>
      <c r="AW10" s="7">
        <v>1</v>
      </c>
      <c r="AX10" s="7">
        <v>0</v>
      </c>
      <c r="AY10" s="7">
        <v>0</v>
      </c>
      <c r="AZ10" s="7">
        <v>0</v>
      </c>
      <c r="BA10" s="24" t="s">
        <v>108</v>
      </c>
      <c r="BB10" s="7" t="s">
        <v>135</v>
      </c>
      <c r="BC10" s="25" t="s">
        <v>140</v>
      </c>
      <c r="BD10" s="25" t="s">
        <v>109</v>
      </c>
      <c r="BE10" s="43">
        <v>43781</v>
      </c>
      <c r="BF10" s="32"/>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1</v>
      </c>
      <c r="CB10" s="23">
        <v>1</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row>
    <row r="11" spans="1:96" ht="51" x14ac:dyDescent="0.2">
      <c r="A11" s="14">
        <v>11</v>
      </c>
      <c r="B11" s="15">
        <f t="shared" si="0"/>
        <v>8</v>
      </c>
      <c r="C11" s="443" t="s">
        <v>133</v>
      </c>
      <c r="D11" s="17" t="s">
        <v>223</v>
      </c>
      <c r="E11" s="25" t="s">
        <v>109</v>
      </c>
      <c r="F11" s="18">
        <v>8</v>
      </c>
      <c r="G11" s="438">
        <v>43902</v>
      </c>
      <c r="H11" s="438">
        <v>10927</v>
      </c>
      <c r="I11" s="28">
        <v>354</v>
      </c>
      <c r="J11" s="29">
        <v>30</v>
      </c>
      <c r="K11" s="29">
        <v>5</v>
      </c>
      <c r="L11" s="20"/>
      <c r="M11" s="20"/>
      <c r="N11" s="20"/>
      <c r="O11" s="21">
        <v>180</v>
      </c>
      <c r="P11" s="21"/>
      <c r="Q11" s="22" t="s">
        <v>235</v>
      </c>
      <c r="R11" s="23">
        <v>0</v>
      </c>
      <c r="S11" s="23">
        <v>0</v>
      </c>
      <c r="T11" s="23">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1</v>
      </c>
      <c r="AL11" s="7">
        <v>0</v>
      </c>
      <c r="AM11" s="7">
        <v>0</v>
      </c>
      <c r="AN11" s="7">
        <v>0</v>
      </c>
      <c r="AO11" s="7">
        <v>0</v>
      </c>
      <c r="AP11" s="7">
        <v>0</v>
      </c>
      <c r="AQ11" s="7">
        <v>0</v>
      </c>
      <c r="AR11" s="7">
        <v>0</v>
      </c>
      <c r="AS11" s="7">
        <v>0</v>
      </c>
      <c r="AT11" s="7">
        <v>0</v>
      </c>
      <c r="AU11" s="7">
        <v>0</v>
      </c>
      <c r="AV11" s="7">
        <v>0</v>
      </c>
      <c r="AW11" s="7">
        <v>0</v>
      </c>
      <c r="AX11" s="7">
        <v>0</v>
      </c>
      <c r="AY11" s="7">
        <v>0</v>
      </c>
      <c r="AZ11" s="7">
        <v>1</v>
      </c>
      <c r="BA11" s="24" t="s">
        <v>108</v>
      </c>
      <c r="BB11" s="7" t="s">
        <v>135</v>
      </c>
      <c r="BC11" s="25" t="s">
        <v>140</v>
      </c>
      <c r="BD11" s="25" t="s">
        <v>109</v>
      </c>
      <c r="BE11" s="43">
        <v>43902</v>
      </c>
      <c r="BF11" s="32"/>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row>
    <row r="12" spans="1:96" ht="51" x14ac:dyDescent="0.2">
      <c r="A12" s="14">
        <v>11</v>
      </c>
      <c r="B12" s="15">
        <f t="shared" si="0"/>
        <v>9</v>
      </c>
      <c r="C12" s="443" t="s">
        <v>133</v>
      </c>
      <c r="D12" s="17" t="s">
        <v>223</v>
      </c>
      <c r="E12" s="25" t="s">
        <v>109</v>
      </c>
      <c r="F12" s="18">
        <v>9</v>
      </c>
      <c r="G12" s="438">
        <v>44088</v>
      </c>
      <c r="H12" s="438">
        <v>10927</v>
      </c>
      <c r="I12" s="28">
        <v>354</v>
      </c>
      <c r="J12" s="29">
        <v>30</v>
      </c>
      <c r="K12" s="29">
        <v>5</v>
      </c>
      <c r="L12" s="20"/>
      <c r="M12" s="20"/>
      <c r="N12" s="20"/>
      <c r="O12" s="21">
        <v>16</v>
      </c>
      <c r="P12" s="21"/>
      <c r="Q12" s="22" t="s">
        <v>141</v>
      </c>
      <c r="R12" s="23">
        <v>0</v>
      </c>
      <c r="S12" s="23">
        <v>0</v>
      </c>
      <c r="T12" s="23">
        <v>0</v>
      </c>
      <c r="U12" s="7">
        <v>0</v>
      </c>
      <c r="V12" s="7">
        <v>0</v>
      </c>
      <c r="W12" s="7">
        <v>0</v>
      </c>
      <c r="X12" s="7">
        <v>1</v>
      </c>
      <c r="Y12" s="7">
        <v>0</v>
      </c>
      <c r="Z12" s="7">
        <v>1</v>
      </c>
      <c r="AA12" s="7">
        <v>0</v>
      </c>
      <c r="AB12" s="7">
        <v>0</v>
      </c>
      <c r="AC12" s="7">
        <v>0</v>
      </c>
      <c r="AD12" s="7">
        <v>0</v>
      </c>
      <c r="AE12" s="7">
        <v>0</v>
      </c>
      <c r="AF12" s="7">
        <v>0</v>
      </c>
      <c r="AG12" s="7">
        <v>0</v>
      </c>
      <c r="AH12" s="7">
        <v>0</v>
      </c>
      <c r="AI12" s="7">
        <v>0</v>
      </c>
      <c r="AJ12" s="7">
        <v>0</v>
      </c>
      <c r="AK12" s="7">
        <v>1</v>
      </c>
      <c r="AL12" s="7">
        <v>0</v>
      </c>
      <c r="AM12" s="7">
        <v>0</v>
      </c>
      <c r="AN12" s="7">
        <v>0</v>
      </c>
      <c r="AO12" s="7">
        <v>0</v>
      </c>
      <c r="AP12" s="7">
        <v>0</v>
      </c>
      <c r="AQ12" s="7">
        <v>0</v>
      </c>
      <c r="AR12" s="7">
        <v>0</v>
      </c>
      <c r="AS12" s="7">
        <v>0</v>
      </c>
      <c r="AT12" s="7">
        <v>0</v>
      </c>
      <c r="AU12" s="7">
        <v>0</v>
      </c>
      <c r="AV12" s="7">
        <v>0</v>
      </c>
      <c r="AW12" s="7">
        <v>0</v>
      </c>
      <c r="AX12" s="7">
        <v>0</v>
      </c>
      <c r="AY12" s="7">
        <v>0</v>
      </c>
      <c r="AZ12" s="7">
        <v>0</v>
      </c>
      <c r="BA12" s="24" t="s">
        <v>108</v>
      </c>
      <c r="BB12" s="7" t="s">
        <v>135</v>
      </c>
      <c r="BC12" s="25" t="s">
        <v>140</v>
      </c>
      <c r="BD12" s="25" t="s">
        <v>109</v>
      </c>
      <c r="BE12" s="43">
        <v>44088</v>
      </c>
      <c r="BF12" s="32"/>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row>
    <row r="13" spans="1:96" ht="216.75" x14ac:dyDescent="0.2">
      <c r="A13" s="14">
        <v>11</v>
      </c>
      <c r="B13" s="15">
        <f t="shared" si="0"/>
        <v>10</v>
      </c>
      <c r="C13" s="443" t="s">
        <v>133</v>
      </c>
      <c r="D13" s="17" t="s">
        <v>223</v>
      </c>
      <c r="E13" s="25" t="s">
        <v>109</v>
      </c>
      <c r="F13" s="18">
        <v>10</v>
      </c>
      <c r="G13" s="438">
        <v>44204</v>
      </c>
      <c r="H13" s="438">
        <v>10927</v>
      </c>
      <c r="I13" s="28">
        <v>354</v>
      </c>
      <c r="J13" s="29">
        <v>30</v>
      </c>
      <c r="K13" s="29">
        <v>5</v>
      </c>
      <c r="L13" s="20"/>
      <c r="M13" s="20"/>
      <c r="N13" s="20">
        <v>145222322</v>
      </c>
      <c r="O13" s="21">
        <v>120</v>
      </c>
      <c r="P13" s="21"/>
      <c r="Q13" s="22" t="s">
        <v>236</v>
      </c>
      <c r="R13" s="23">
        <v>1</v>
      </c>
      <c r="S13" s="23">
        <v>1</v>
      </c>
      <c r="T13" s="23">
        <v>1</v>
      </c>
      <c r="U13" s="7">
        <v>1</v>
      </c>
      <c r="V13" s="7">
        <v>1</v>
      </c>
      <c r="W13" s="7">
        <v>1</v>
      </c>
      <c r="X13" s="7">
        <v>1</v>
      </c>
      <c r="Y13" s="7">
        <v>0</v>
      </c>
      <c r="Z13" s="7">
        <v>1</v>
      </c>
      <c r="AA13" s="7">
        <v>0</v>
      </c>
      <c r="AB13" s="7">
        <v>1</v>
      </c>
      <c r="AC13" s="7">
        <v>1</v>
      </c>
      <c r="AD13" s="7">
        <v>0</v>
      </c>
      <c r="AE13" s="7">
        <v>1</v>
      </c>
      <c r="AF13" s="7">
        <v>0</v>
      </c>
      <c r="AG13" s="7">
        <v>1</v>
      </c>
      <c r="AH13" s="7">
        <v>1</v>
      </c>
      <c r="AI13" s="7">
        <v>0</v>
      </c>
      <c r="AJ13" s="7">
        <v>1</v>
      </c>
      <c r="AK13" s="7">
        <v>1</v>
      </c>
      <c r="AL13" s="7">
        <v>0</v>
      </c>
      <c r="AM13" s="7">
        <v>0</v>
      </c>
      <c r="AN13" s="7">
        <v>0</v>
      </c>
      <c r="AO13" s="7">
        <v>0</v>
      </c>
      <c r="AP13" s="7">
        <v>0</v>
      </c>
      <c r="AQ13" s="7">
        <v>0</v>
      </c>
      <c r="AR13" s="7">
        <v>0</v>
      </c>
      <c r="AS13" s="7">
        <v>1</v>
      </c>
      <c r="AT13" s="7">
        <v>0</v>
      </c>
      <c r="AU13" s="7">
        <v>0</v>
      </c>
      <c r="AV13" s="7">
        <v>0</v>
      </c>
      <c r="AW13" s="7">
        <v>0</v>
      </c>
      <c r="AX13" s="7">
        <v>1</v>
      </c>
      <c r="AY13" s="7">
        <v>0</v>
      </c>
      <c r="AZ13" s="7">
        <v>0</v>
      </c>
      <c r="BA13" s="24" t="s">
        <v>108</v>
      </c>
      <c r="BB13" s="7" t="s">
        <v>135</v>
      </c>
      <c r="BC13" s="25" t="s">
        <v>140</v>
      </c>
      <c r="BD13" s="25" t="s">
        <v>109</v>
      </c>
      <c r="BE13" s="43">
        <v>44204</v>
      </c>
      <c r="BF13" s="32"/>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23">
        <v>0</v>
      </c>
    </row>
    <row r="14" spans="1:96" ht="89.25" x14ac:dyDescent="0.2">
      <c r="A14" s="14">
        <v>11</v>
      </c>
      <c r="B14" s="15">
        <f t="shared" si="0"/>
        <v>11</v>
      </c>
      <c r="C14" s="443" t="s">
        <v>133</v>
      </c>
      <c r="D14" s="17" t="s">
        <v>223</v>
      </c>
      <c r="E14" s="25" t="s">
        <v>109</v>
      </c>
      <c r="F14" s="18">
        <v>11</v>
      </c>
      <c r="G14" s="438">
        <v>44447</v>
      </c>
      <c r="H14" s="438">
        <v>10927</v>
      </c>
      <c r="I14" s="28">
        <v>354</v>
      </c>
      <c r="J14" s="29">
        <v>30</v>
      </c>
      <c r="K14" s="29">
        <v>5</v>
      </c>
      <c r="L14" s="20"/>
      <c r="M14" s="20"/>
      <c r="N14" s="20"/>
      <c r="O14" s="21"/>
      <c r="P14" s="21"/>
      <c r="Q14" s="22" t="s">
        <v>237</v>
      </c>
      <c r="R14" s="23">
        <v>0</v>
      </c>
      <c r="S14" s="23">
        <v>0</v>
      </c>
      <c r="T14" s="23">
        <v>0</v>
      </c>
      <c r="U14" s="7">
        <v>0</v>
      </c>
      <c r="V14" s="7">
        <v>0</v>
      </c>
      <c r="W14" s="7">
        <v>0</v>
      </c>
      <c r="X14" s="7">
        <v>1</v>
      </c>
      <c r="Y14" s="7">
        <v>0</v>
      </c>
      <c r="Z14" s="7">
        <v>0</v>
      </c>
      <c r="AA14" s="7">
        <v>0</v>
      </c>
      <c r="AB14" s="7">
        <v>0</v>
      </c>
      <c r="AC14" s="7">
        <v>1</v>
      </c>
      <c r="AD14" s="7">
        <v>0</v>
      </c>
      <c r="AE14" s="7">
        <v>0</v>
      </c>
      <c r="AF14" s="7">
        <v>0</v>
      </c>
      <c r="AG14" s="7">
        <v>0</v>
      </c>
      <c r="AH14" s="7">
        <v>0</v>
      </c>
      <c r="AI14" s="7">
        <v>0</v>
      </c>
      <c r="AJ14" s="7">
        <v>0</v>
      </c>
      <c r="AK14" s="7">
        <v>0</v>
      </c>
      <c r="AL14" s="7">
        <v>1</v>
      </c>
      <c r="AM14" s="7">
        <v>0</v>
      </c>
      <c r="AN14" s="7">
        <v>0</v>
      </c>
      <c r="AO14" s="7">
        <v>0</v>
      </c>
      <c r="AP14" s="7">
        <v>0</v>
      </c>
      <c r="AQ14" s="7">
        <v>0</v>
      </c>
      <c r="AR14" s="7">
        <v>0</v>
      </c>
      <c r="AS14" s="7">
        <v>0</v>
      </c>
      <c r="AT14" s="7">
        <v>0</v>
      </c>
      <c r="AU14" s="7">
        <v>0</v>
      </c>
      <c r="AV14" s="7">
        <v>0</v>
      </c>
      <c r="AW14" s="7">
        <v>0</v>
      </c>
      <c r="AX14" s="7">
        <v>0</v>
      </c>
      <c r="AY14" s="7">
        <v>0</v>
      </c>
      <c r="AZ14" s="7">
        <v>0</v>
      </c>
      <c r="BA14" s="24" t="s">
        <v>108</v>
      </c>
      <c r="BB14" s="7" t="s">
        <v>135</v>
      </c>
      <c r="BC14" s="25" t="s">
        <v>140</v>
      </c>
      <c r="BD14" s="25" t="s">
        <v>109</v>
      </c>
      <c r="BE14" s="43">
        <v>44447</v>
      </c>
      <c r="BF14" s="32"/>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row>
    <row r="15" spans="1:96" ht="114.75" x14ac:dyDescent="0.2">
      <c r="A15" s="14">
        <v>11</v>
      </c>
      <c r="B15" s="15">
        <f t="shared" si="0"/>
        <v>12</v>
      </c>
      <c r="C15" s="443" t="s">
        <v>133</v>
      </c>
      <c r="D15" s="17" t="s">
        <v>223</v>
      </c>
      <c r="E15" s="25" t="s">
        <v>109</v>
      </c>
      <c r="F15" s="18">
        <v>12</v>
      </c>
      <c r="G15" s="438">
        <v>44585</v>
      </c>
      <c r="H15" s="438">
        <v>10927</v>
      </c>
      <c r="I15" s="28">
        <v>354</v>
      </c>
      <c r="J15" s="29">
        <v>30</v>
      </c>
      <c r="K15" s="29">
        <v>5</v>
      </c>
      <c r="L15" s="20"/>
      <c r="M15" s="20">
        <v>0</v>
      </c>
      <c r="N15" s="20">
        <v>0</v>
      </c>
      <c r="O15" s="21"/>
      <c r="P15" s="21"/>
      <c r="Q15" s="22" t="s">
        <v>142</v>
      </c>
      <c r="R15" s="23">
        <v>1</v>
      </c>
      <c r="S15" s="23">
        <v>0</v>
      </c>
      <c r="T15" s="23">
        <v>1</v>
      </c>
      <c r="U15" s="7">
        <v>0</v>
      </c>
      <c r="V15" s="7">
        <v>0</v>
      </c>
      <c r="W15" s="7">
        <v>0</v>
      </c>
      <c r="X15" s="7">
        <v>1</v>
      </c>
      <c r="Y15" s="7">
        <v>0</v>
      </c>
      <c r="Z15" s="7">
        <v>0</v>
      </c>
      <c r="AA15" s="7">
        <v>0</v>
      </c>
      <c r="AB15" s="7">
        <v>0</v>
      </c>
      <c r="AC15" s="7">
        <v>0</v>
      </c>
      <c r="AD15" s="7">
        <v>0</v>
      </c>
      <c r="AE15" s="7">
        <v>1</v>
      </c>
      <c r="AF15" s="7">
        <v>0</v>
      </c>
      <c r="AG15" s="7">
        <v>0</v>
      </c>
      <c r="AH15" s="7">
        <v>0</v>
      </c>
      <c r="AI15" s="7">
        <v>0</v>
      </c>
      <c r="AJ15" s="7">
        <v>0</v>
      </c>
      <c r="AK15" s="7">
        <v>1</v>
      </c>
      <c r="AL15" s="7">
        <v>0</v>
      </c>
      <c r="AM15" s="7">
        <v>0</v>
      </c>
      <c r="AN15" s="7">
        <v>0</v>
      </c>
      <c r="AO15" s="7">
        <v>0</v>
      </c>
      <c r="AP15" s="7">
        <v>0</v>
      </c>
      <c r="AQ15" s="7">
        <v>0</v>
      </c>
      <c r="AR15" s="7">
        <v>0</v>
      </c>
      <c r="AS15" s="7">
        <v>0</v>
      </c>
      <c r="AT15" s="7">
        <v>0</v>
      </c>
      <c r="AU15" s="7">
        <v>0</v>
      </c>
      <c r="AV15" s="7">
        <v>0</v>
      </c>
      <c r="AW15" s="7">
        <v>0</v>
      </c>
      <c r="AX15" s="7">
        <v>1</v>
      </c>
      <c r="AY15" s="7">
        <v>0</v>
      </c>
      <c r="AZ15" s="7">
        <v>0</v>
      </c>
      <c r="BA15" s="24" t="s">
        <v>108</v>
      </c>
      <c r="BB15" s="7" t="s">
        <v>135</v>
      </c>
      <c r="BC15" s="25" t="s">
        <v>140</v>
      </c>
      <c r="BD15" s="25" t="s">
        <v>109</v>
      </c>
      <c r="BE15" s="43">
        <v>44585</v>
      </c>
      <c r="BF15" s="32"/>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row>
    <row r="16" spans="1:96" s="55" customFormat="1" x14ac:dyDescent="0.2">
      <c r="F16" s="56"/>
      <c r="G16" s="439"/>
      <c r="H16" s="439"/>
      <c r="I16" s="56"/>
      <c r="L16" s="57"/>
      <c r="M16" s="58">
        <f>SUM(M3:M15)</f>
        <v>0</v>
      </c>
      <c r="N16" s="58">
        <f>SUM(N3:N15)</f>
        <v>145222322</v>
      </c>
      <c r="O16" s="59">
        <f>SUM(O4:O15)</f>
        <v>2176</v>
      </c>
      <c r="P16" s="59">
        <f>SUM(P4:P15)</f>
        <v>0</v>
      </c>
      <c r="Q16" s="60"/>
      <c r="R16" s="59">
        <f>SUM(R3:R15)</f>
        <v>8</v>
      </c>
      <c r="S16" s="59">
        <f t="shared" ref="S16:AZ16" si="1">SUM(S3:S15)</f>
        <v>4</v>
      </c>
      <c r="T16" s="59">
        <f t="shared" si="1"/>
        <v>4</v>
      </c>
      <c r="U16" s="59">
        <f t="shared" si="1"/>
        <v>1</v>
      </c>
      <c r="V16" s="59">
        <f t="shared" si="1"/>
        <v>2</v>
      </c>
      <c r="W16" s="59">
        <f t="shared" si="1"/>
        <v>2</v>
      </c>
      <c r="X16" s="59">
        <f t="shared" si="1"/>
        <v>7</v>
      </c>
      <c r="Y16" s="59">
        <f t="shared" si="1"/>
        <v>0</v>
      </c>
      <c r="Z16" s="59">
        <f t="shared" si="1"/>
        <v>5</v>
      </c>
      <c r="AA16" s="59">
        <f t="shared" si="1"/>
        <v>1</v>
      </c>
      <c r="AB16" s="59">
        <f t="shared" si="1"/>
        <v>3</v>
      </c>
      <c r="AC16" s="59">
        <f t="shared" si="1"/>
        <v>4</v>
      </c>
      <c r="AD16" s="59">
        <f t="shared" si="1"/>
        <v>3</v>
      </c>
      <c r="AE16" s="59">
        <f t="shared" si="1"/>
        <v>7</v>
      </c>
      <c r="AF16" s="59">
        <f t="shared" si="1"/>
        <v>1</v>
      </c>
      <c r="AG16" s="59">
        <f t="shared" si="1"/>
        <v>2</v>
      </c>
      <c r="AH16" s="59">
        <f t="shared" si="1"/>
        <v>3</v>
      </c>
      <c r="AI16" s="59">
        <f t="shared" si="1"/>
        <v>0</v>
      </c>
      <c r="AJ16" s="59">
        <f t="shared" si="1"/>
        <v>1</v>
      </c>
      <c r="AK16" s="59">
        <f t="shared" si="1"/>
        <v>11</v>
      </c>
      <c r="AL16" s="59">
        <f t="shared" si="1"/>
        <v>1</v>
      </c>
      <c r="AM16" s="59">
        <f t="shared" si="1"/>
        <v>1</v>
      </c>
      <c r="AN16" s="59">
        <f t="shared" si="1"/>
        <v>1</v>
      </c>
      <c r="AO16" s="59">
        <f t="shared" si="1"/>
        <v>0</v>
      </c>
      <c r="AP16" s="59">
        <f t="shared" si="1"/>
        <v>0</v>
      </c>
      <c r="AQ16" s="59">
        <f t="shared" si="1"/>
        <v>0</v>
      </c>
      <c r="AR16" s="59">
        <f t="shared" si="1"/>
        <v>0</v>
      </c>
      <c r="AS16" s="59">
        <f t="shared" si="1"/>
        <v>1</v>
      </c>
      <c r="AT16" s="59">
        <f t="shared" si="1"/>
        <v>0</v>
      </c>
      <c r="AU16" s="59">
        <f t="shared" si="1"/>
        <v>0</v>
      </c>
      <c r="AV16" s="59">
        <f t="shared" si="1"/>
        <v>0</v>
      </c>
      <c r="AW16" s="59">
        <f t="shared" si="1"/>
        <v>2</v>
      </c>
      <c r="AX16" s="59">
        <f t="shared" si="1"/>
        <v>3</v>
      </c>
      <c r="AY16" s="59">
        <f t="shared" si="1"/>
        <v>0</v>
      </c>
      <c r="AZ16" s="59">
        <f t="shared" si="1"/>
        <v>1</v>
      </c>
      <c r="BE16" s="61"/>
      <c r="BF16" s="62"/>
      <c r="BG16" s="59">
        <f t="shared" ref="BG16:CR16" si="2">SUM(BG3:BG15)</f>
        <v>1</v>
      </c>
      <c r="BH16" s="59">
        <f t="shared" si="2"/>
        <v>1</v>
      </c>
      <c r="BI16" s="59">
        <f t="shared" si="2"/>
        <v>0</v>
      </c>
      <c r="BJ16" s="59">
        <f t="shared" si="2"/>
        <v>0</v>
      </c>
      <c r="BK16" s="59">
        <f t="shared" si="2"/>
        <v>0</v>
      </c>
      <c r="BL16" s="59">
        <f t="shared" si="2"/>
        <v>0</v>
      </c>
      <c r="BM16" s="59">
        <f t="shared" si="2"/>
        <v>0</v>
      </c>
      <c r="BN16" s="59">
        <f t="shared" si="2"/>
        <v>0</v>
      </c>
      <c r="BO16" s="59">
        <f t="shared" si="2"/>
        <v>0</v>
      </c>
      <c r="BP16" s="59">
        <f t="shared" si="2"/>
        <v>0</v>
      </c>
      <c r="BQ16" s="59">
        <f t="shared" si="2"/>
        <v>0</v>
      </c>
      <c r="BR16" s="59">
        <f t="shared" si="2"/>
        <v>1</v>
      </c>
      <c r="BS16" s="59">
        <f t="shared" si="2"/>
        <v>0</v>
      </c>
      <c r="BT16" s="59">
        <f t="shared" si="2"/>
        <v>0</v>
      </c>
      <c r="BU16" s="59">
        <f t="shared" si="2"/>
        <v>0</v>
      </c>
      <c r="BV16" s="59">
        <f t="shared" si="2"/>
        <v>0</v>
      </c>
      <c r="BW16" s="59">
        <f t="shared" si="2"/>
        <v>0</v>
      </c>
      <c r="BX16" s="59">
        <f t="shared" si="2"/>
        <v>0</v>
      </c>
      <c r="BY16" s="59">
        <f t="shared" si="2"/>
        <v>0</v>
      </c>
      <c r="BZ16" s="59">
        <f t="shared" si="2"/>
        <v>0</v>
      </c>
      <c r="CA16" s="59">
        <f t="shared" si="2"/>
        <v>2</v>
      </c>
      <c r="CB16" s="59">
        <f t="shared" si="2"/>
        <v>3</v>
      </c>
      <c r="CC16" s="59">
        <f t="shared" si="2"/>
        <v>0</v>
      </c>
      <c r="CD16" s="59">
        <f t="shared" si="2"/>
        <v>0</v>
      </c>
      <c r="CE16" s="59">
        <f t="shared" si="2"/>
        <v>0</v>
      </c>
      <c r="CF16" s="59">
        <f t="shared" si="2"/>
        <v>0</v>
      </c>
      <c r="CG16" s="59">
        <f t="shared" si="2"/>
        <v>0</v>
      </c>
      <c r="CH16" s="59">
        <f t="shared" si="2"/>
        <v>0</v>
      </c>
      <c r="CI16" s="59">
        <f t="shared" si="2"/>
        <v>0</v>
      </c>
      <c r="CJ16" s="59">
        <f t="shared" si="2"/>
        <v>0</v>
      </c>
      <c r="CK16" s="59">
        <f t="shared" si="2"/>
        <v>0</v>
      </c>
      <c r="CL16" s="59">
        <f t="shared" si="2"/>
        <v>0</v>
      </c>
      <c r="CM16" s="59">
        <f t="shared" si="2"/>
        <v>0</v>
      </c>
      <c r="CN16" s="59">
        <f t="shared" si="2"/>
        <v>0</v>
      </c>
      <c r="CO16" s="59">
        <f t="shared" si="2"/>
        <v>0</v>
      </c>
      <c r="CP16" s="59">
        <f t="shared" si="2"/>
        <v>0</v>
      </c>
      <c r="CQ16" s="59">
        <f t="shared" si="2"/>
        <v>0</v>
      </c>
      <c r="CR16" s="59">
        <f t="shared" si="2"/>
        <v>0</v>
      </c>
    </row>
  </sheetData>
  <autoFilter ref="A2:CR16" xr:uid="{D35C390C-6019-4C4E-A07A-25CC8CAC8DCB}"/>
  <mergeCells count="20">
    <mergeCell ref="O3:P3"/>
    <mergeCell ref="A1:K1"/>
    <mergeCell ref="M1:N1"/>
    <mergeCell ref="CB1:CD1"/>
    <mergeCell ref="CF1:CK1"/>
    <mergeCell ref="CL1:CR1"/>
    <mergeCell ref="O1:P1"/>
    <mergeCell ref="AS1:BA1"/>
    <mergeCell ref="BI1:BN1"/>
    <mergeCell ref="BP1:BR1"/>
    <mergeCell ref="BS1:BT1"/>
    <mergeCell ref="BU1:BV1"/>
    <mergeCell ref="BW1:BY1"/>
    <mergeCell ref="BZ1:CA1"/>
    <mergeCell ref="R1:AB1"/>
    <mergeCell ref="AC1:AH1"/>
    <mergeCell ref="AI1:AJ1"/>
    <mergeCell ref="AK1:AL1"/>
    <mergeCell ref="AM1:AR1"/>
    <mergeCell ref="BG1:BH1"/>
  </mergeCells>
  <conditionalFormatting sqref="BD3:BE15">
    <cfRule type="cellIs" dxfId="32" priority="34" operator="between">
      <formula>#REF!</formula>
      <formula>#REF!</formula>
    </cfRule>
    <cfRule type="cellIs" dxfId="31" priority="35" operator="between">
      <formula>#REF!</formula>
      <formula>#REF!</formula>
    </cfRule>
    <cfRule type="cellIs" dxfId="30" priority="36" operator="between">
      <formula>#REF!</formula>
      <formula>#REF!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EA46D-18EB-4381-9782-CF9C138A5CCE}">
  <dimension ref="A1:CR13"/>
  <sheetViews>
    <sheetView showGridLines="0" topLeftCell="AA1" zoomScale="90" zoomScaleNormal="90" workbookViewId="0">
      <pane ySplit="2" topLeftCell="A3" activePane="bottomLeft" state="frozen"/>
      <selection pane="bottomLeft" activeCell="A2" sqref="A2:BD2"/>
    </sheetView>
  </sheetViews>
  <sheetFormatPr baseColWidth="10" defaultRowHeight="12.75" x14ac:dyDescent="0.2"/>
  <cols>
    <col min="1" max="1" width="3.28515625" style="8" customWidth="1"/>
    <col min="2" max="2" width="4" style="8" customWidth="1"/>
    <col min="3" max="3" width="7" style="8" customWidth="1"/>
    <col min="4" max="4" width="11.140625" style="8" customWidth="1"/>
    <col min="5" max="5" width="9.42578125" style="8" customWidth="1"/>
    <col min="6" max="6" width="4.42578125" style="34" customWidth="1"/>
    <col min="7" max="7" width="8.7109375" style="440" customWidth="1"/>
    <col min="8" max="8" width="8.5703125" style="440" customWidth="1"/>
    <col min="9" max="9" width="4.85546875" style="34" customWidth="1"/>
    <col min="10" max="10" width="4.85546875" style="8" customWidth="1"/>
    <col min="11" max="11" width="4.5703125" style="8" customWidth="1"/>
    <col min="12" max="12" width="18.42578125" style="35" customWidth="1"/>
    <col min="13" max="14" width="8.42578125" style="35" customWidth="1"/>
    <col min="15" max="16" width="5" style="38" customWidth="1"/>
    <col min="17" max="17" width="80.140625" style="36" customWidth="1"/>
    <col min="18" max="18" width="5.7109375" style="8" customWidth="1"/>
    <col min="19" max="25" width="4.42578125" style="8" customWidth="1"/>
    <col min="26" max="26" width="6.140625" style="8" customWidth="1"/>
    <col min="27" max="52" width="4.42578125" style="8" customWidth="1"/>
    <col min="53" max="53" width="6" style="8" customWidth="1"/>
    <col min="54" max="54" width="7.140625" style="8" customWidth="1"/>
    <col min="55" max="55" width="8.42578125" style="8"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4"/>
      <c r="BB1" s="474"/>
      <c r="BC1" s="475"/>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147" customHeight="1"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441" t="s">
        <v>22</v>
      </c>
      <c r="BE2" s="442" t="s">
        <v>68</v>
      </c>
      <c r="BF2" s="442" t="s">
        <v>69</v>
      </c>
      <c r="BG2" s="441" t="s">
        <v>70</v>
      </c>
      <c r="BH2" s="441" t="s">
        <v>71</v>
      </c>
      <c r="BI2" s="441" t="s">
        <v>72</v>
      </c>
      <c r="BJ2" s="441" t="s">
        <v>73</v>
      </c>
      <c r="BK2" s="441" t="s">
        <v>74</v>
      </c>
      <c r="BL2" s="441" t="s">
        <v>75</v>
      </c>
      <c r="BM2" s="441" t="s">
        <v>76</v>
      </c>
      <c r="BN2" s="441" t="s">
        <v>77</v>
      </c>
      <c r="BO2" s="441" t="s">
        <v>78</v>
      </c>
      <c r="BP2" s="441" t="s">
        <v>79</v>
      </c>
      <c r="BQ2" s="441" t="s">
        <v>80</v>
      </c>
      <c r="BR2" s="441" t="s">
        <v>81</v>
      </c>
      <c r="BS2" s="441" t="s">
        <v>82</v>
      </c>
      <c r="BT2" s="441" t="s">
        <v>83</v>
      </c>
      <c r="BU2" s="441" t="s">
        <v>84</v>
      </c>
      <c r="BV2" s="441" t="s">
        <v>85</v>
      </c>
      <c r="BW2" s="441" t="s">
        <v>86</v>
      </c>
      <c r="BX2" s="441" t="s">
        <v>87</v>
      </c>
      <c r="BY2" s="441" t="s">
        <v>88</v>
      </c>
      <c r="BZ2" s="441" t="s">
        <v>89</v>
      </c>
      <c r="CA2" s="441" t="s">
        <v>90</v>
      </c>
      <c r="CB2" s="441" t="s">
        <v>91</v>
      </c>
      <c r="CC2" s="441" t="s">
        <v>92</v>
      </c>
      <c r="CD2" s="441" t="s">
        <v>93</v>
      </c>
      <c r="CE2" s="441" t="s">
        <v>94</v>
      </c>
      <c r="CF2" s="441" t="s">
        <v>95</v>
      </c>
      <c r="CG2" s="441" t="s">
        <v>96</v>
      </c>
      <c r="CH2" s="441" t="s">
        <v>97</v>
      </c>
      <c r="CI2" s="441" t="s">
        <v>98</v>
      </c>
      <c r="CJ2" s="441" t="s">
        <v>99</v>
      </c>
      <c r="CK2" s="441" t="s">
        <v>100</v>
      </c>
      <c r="CL2" s="441" t="s">
        <v>101</v>
      </c>
      <c r="CM2" s="441" t="s">
        <v>102</v>
      </c>
      <c r="CN2" s="441" t="s">
        <v>103</v>
      </c>
      <c r="CO2" s="441" t="s">
        <v>104</v>
      </c>
      <c r="CP2" s="441" t="s">
        <v>105</v>
      </c>
      <c r="CQ2" s="441" t="s">
        <v>106</v>
      </c>
      <c r="CR2" s="441" t="s">
        <v>107</v>
      </c>
    </row>
    <row r="3" spans="1:96" ht="41.25" customHeight="1" x14ac:dyDescent="0.2">
      <c r="A3" s="14">
        <v>10</v>
      </c>
      <c r="B3" s="15">
        <v>0</v>
      </c>
      <c r="C3" s="443" t="s">
        <v>143</v>
      </c>
      <c r="D3" s="17" t="s">
        <v>223</v>
      </c>
      <c r="E3" s="17" t="s">
        <v>134</v>
      </c>
      <c r="F3" s="18">
        <v>0</v>
      </c>
      <c r="G3" s="438">
        <v>42108</v>
      </c>
      <c r="H3" s="438">
        <v>42109</v>
      </c>
      <c r="I3" s="28">
        <v>180</v>
      </c>
      <c r="J3" s="29">
        <v>28</v>
      </c>
      <c r="K3" s="29">
        <v>4</v>
      </c>
      <c r="L3" s="20">
        <v>1860649586531</v>
      </c>
      <c r="M3" s="20"/>
      <c r="N3" s="20"/>
      <c r="O3" s="476">
        <v>10080</v>
      </c>
      <c r="P3" s="477"/>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24" t="s">
        <v>108</v>
      </c>
      <c r="BB3" s="7" t="s">
        <v>115</v>
      </c>
      <c r="BC3" s="25" t="s">
        <v>136</v>
      </c>
      <c r="BD3" s="25" t="s">
        <v>134</v>
      </c>
      <c r="BE3" s="43">
        <v>42108</v>
      </c>
      <c r="BF3" s="32">
        <v>51172</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102" x14ac:dyDescent="0.2">
      <c r="A4" s="14">
        <v>10</v>
      </c>
      <c r="B4" s="15">
        <f t="shared" ref="B4:B12" si="0">+B3+1</f>
        <v>1</v>
      </c>
      <c r="C4" s="443" t="s">
        <v>143</v>
      </c>
      <c r="D4" s="17" t="s">
        <v>223</v>
      </c>
      <c r="E4" s="25" t="s">
        <v>109</v>
      </c>
      <c r="F4" s="18">
        <v>1</v>
      </c>
      <c r="G4" s="438">
        <v>42649</v>
      </c>
      <c r="H4" s="438">
        <v>42109</v>
      </c>
      <c r="I4" s="28">
        <v>180</v>
      </c>
      <c r="J4" s="29">
        <v>28</v>
      </c>
      <c r="K4" s="29">
        <v>4</v>
      </c>
      <c r="L4" s="20"/>
      <c r="M4" s="20">
        <v>0</v>
      </c>
      <c r="N4" s="20">
        <v>0</v>
      </c>
      <c r="O4" s="21"/>
      <c r="P4" s="21"/>
      <c r="Q4" s="22" t="s">
        <v>238</v>
      </c>
      <c r="R4" s="21">
        <v>1</v>
      </c>
      <c r="S4" s="23">
        <v>1</v>
      </c>
      <c r="T4" s="23">
        <v>1</v>
      </c>
      <c r="U4" s="7">
        <v>0</v>
      </c>
      <c r="V4" s="7">
        <v>0</v>
      </c>
      <c r="W4" s="7">
        <v>1</v>
      </c>
      <c r="X4" s="7">
        <v>0</v>
      </c>
      <c r="Y4" s="7">
        <v>0</v>
      </c>
      <c r="Z4" s="7">
        <v>0</v>
      </c>
      <c r="AA4" s="7">
        <v>0</v>
      </c>
      <c r="AB4" s="7">
        <v>0</v>
      </c>
      <c r="AC4" s="7">
        <v>1</v>
      </c>
      <c r="AD4" s="7">
        <v>1</v>
      </c>
      <c r="AE4" s="7">
        <v>1</v>
      </c>
      <c r="AF4" s="7">
        <v>0</v>
      </c>
      <c r="AG4" s="7">
        <v>0</v>
      </c>
      <c r="AH4" s="7">
        <v>0</v>
      </c>
      <c r="AI4" s="7">
        <v>0</v>
      </c>
      <c r="AJ4" s="7">
        <v>0</v>
      </c>
      <c r="AK4" s="7">
        <v>1</v>
      </c>
      <c r="AL4" s="7">
        <v>0</v>
      </c>
      <c r="AM4" s="7">
        <v>0</v>
      </c>
      <c r="AN4" s="7">
        <v>0</v>
      </c>
      <c r="AO4" s="7">
        <v>0</v>
      </c>
      <c r="AP4" s="7">
        <v>0</v>
      </c>
      <c r="AQ4" s="7">
        <v>0</v>
      </c>
      <c r="AR4" s="7">
        <v>0</v>
      </c>
      <c r="AS4" s="7">
        <v>0</v>
      </c>
      <c r="AT4" s="7">
        <v>0</v>
      </c>
      <c r="AU4" s="7">
        <v>0</v>
      </c>
      <c r="AV4" s="7">
        <v>0</v>
      </c>
      <c r="AW4" s="7">
        <v>0</v>
      </c>
      <c r="AX4" s="7">
        <v>0</v>
      </c>
      <c r="AY4" s="7">
        <v>0</v>
      </c>
      <c r="AZ4" s="7">
        <v>0</v>
      </c>
      <c r="BA4" s="24" t="s">
        <v>108</v>
      </c>
      <c r="BB4" s="7" t="s">
        <v>115</v>
      </c>
      <c r="BC4" s="25" t="s">
        <v>136</v>
      </c>
      <c r="BD4" s="25" t="s">
        <v>109</v>
      </c>
      <c r="BE4" s="43">
        <v>42649</v>
      </c>
      <c r="BF4" s="32"/>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51" x14ac:dyDescent="0.2">
      <c r="A5" s="14">
        <v>10</v>
      </c>
      <c r="B5" s="15">
        <f t="shared" si="0"/>
        <v>2</v>
      </c>
      <c r="C5" s="443" t="s">
        <v>143</v>
      </c>
      <c r="D5" s="17" t="s">
        <v>223</v>
      </c>
      <c r="E5" s="25" t="s">
        <v>109</v>
      </c>
      <c r="F5" s="18">
        <v>2</v>
      </c>
      <c r="G5" s="438">
        <v>43467</v>
      </c>
      <c r="H5" s="438">
        <v>42109</v>
      </c>
      <c r="I5" s="28">
        <v>180</v>
      </c>
      <c r="J5" s="29">
        <v>28</v>
      </c>
      <c r="K5" s="29">
        <v>4</v>
      </c>
      <c r="L5" s="20"/>
      <c r="M5" s="20">
        <v>0</v>
      </c>
      <c r="N5" s="20">
        <v>0</v>
      </c>
      <c r="O5" s="21"/>
      <c r="P5" s="21"/>
      <c r="Q5" s="22" t="s">
        <v>144</v>
      </c>
      <c r="R5" s="23">
        <v>0</v>
      </c>
      <c r="S5" s="23">
        <v>0</v>
      </c>
      <c r="T5" s="23">
        <v>1</v>
      </c>
      <c r="U5" s="7">
        <v>0</v>
      </c>
      <c r="V5" s="7">
        <v>0</v>
      </c>
      <c r="W5" s="7">
        <v>0</v>
      </c>
      <c r="X5" s="7">
        <v>0</v>
      </c>
      <c r="Y5" s="7">
        <v>0</v>
      </c>
      <c r="Z5" s="7">
        <v>0</v>
      </c>
      <c r="AA5" s="7">
        <v>0</v>
      </c>
      <c r="AB5" s="7">
        <v>0</v>
      </c>
      <c r="AC5" s="7">
        <v>0</v>
      </c>
      <c r="AD5" s="7">
        <v>0</v>
      </c>
      <c r="AE5" s="7">
        <v>1</v>
      </c>
      <c r="AF5" s="7">
        <v>0</v>
      </c>
      <c r="AG5" s="7">
        <v>0</v>
      </c>
      <c r="AH5" s="7">
        <v>0</v>
      </c>
      <c r="AI5" s="7">
        <v>0</v>
      </c>
      <c r="AJ5" s="7">
        <v>0</v>
      </c>
      <c r="AK5" s="7">
        <v>1</v>
      </c>
      <c r="AL5" s="7">
        <v>0</v>
      </c>
      <c r="AM5" s="7">
        <v>0</v>
      </c>
      <c r="AN5" s="7">
        <v>0</v>
      </c>
      <c r="AO5" s="7">
        <v>1</v>
      </c>
      <c r="AP5" s="7">
        <v>0</v>
      </c>
      <c r="AQ5" s="7">
        <v>0</v>
      </c>
      <c r="AR5" s="7">
        <v>0</v>
      </c>
      <c r="AS5" s="7">
        <v>0</v>
      </c>
      <c r="AT5" s="7">
        <v>0</v>
      </c>
      <c r="AU5" s="7">
        <v>0</v>
      </c>
      <c r="AV5" s="7">
        <v>0</v>
      </c>
      <c r="AW5" s="7">
        <v>0</v>
      </c>
      <c r="AX5" s="7">
        <v>0</v>
      </c>
      <c r="AY5" s="7">
        <v>0</v>
      </c>
      <c r="AZ5" s="7">
        <v>0</v>
      </c>
      <c r="BA5" s="24" t="s">
        <v>108</v>
      </c>
      <c r="BB5" s="7" t="s">
        <v>115</v>
      </c>
      <c r="BC5" s="25" t="s">
        <v>140</v>
      </c>
      <c r="BD5" s="25" t="s">
        <v>109</v>
      </c>
      <c r="BE5" s="43">
        <v>43467</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89.25" x14ac:dyDescent="0.2">
      <c r="A6" s="14">
        <v>10</v>
      </c>
      <c r="B6" s="15">
        <f t="shared" si="0"/>
        <v>3</v>
      </c>
      <c r="C6" s="443" t="s">
        <v>143</v>
      </c>
      <c r="D6" s="17" t="s">
        <v>223</v>
      </c>
      <c r="E6" s="25" t="s">
        <v>109</v>
      </c>
      <c r="F6" s="18">
        <v>3</v>
      </c>
      <c r="G6" s="438"/>
      <c r="H6" s="438">
        <v>42109</v>
      </c>
      <c r="I6" s="28">
        <v>180</v>
      </c>
      <c r="J6" s="29">
        <v>28</v>
      </c>
      <c r="K6" s="29">
        <v>4</v>
      </c>
      <c r="L6" s="20"/>
      <c r="M6" s="20">
        <v>0</v>
      </c>
      <c r="N6" s="20">
        <v>0</v>
      </c>
      <c r="O6" s="21"/>
      <c r="P6" s="21"/>
      <c r="Q6" s="22" t="s">
        <v>239</v>
      </c>
      <c r="R6" s="23">
        <v>0</v>
      </c>
      <c r="S6" s="23">
        <v>1</v>
      </c>
      <c r="T6" s="23">
        <v>0</v>
      </c>
      <c r="U6" s="7">
        <v>0</v>
      </c>
      <c r="V6" s="7">
        <v>0</v>
      </c>
      <c r="W6" s="7">
        <v>1</v>
      </c>
      <c r="X6" s="7">
        <v>0</v>
      </c>
      <c r="Y6" s="7">
        <v>0</v>
      </c>
      <c r="Z6" s="7">
        <v>0</v>
      </c>
      <c r="AA6" s="7">
        <v>1</v>
      </c>
      <c r="AB6" s="7">
        <v>0</v>
      </c>
      <c r="AC6" s="7">
        <v>0</v>
      </c>
      <c r="AD6" s="7">
        <v>1</v>
      </c>
      <c r="AE6" s="7">
        <v>1</v>
      </c>
      <c r="AF6" s="7">
        <v>1</v>
      </c>
      <c r="AG6" s="7">
        <v>1</v>
      </c>
      <c r="AH6" s="7">
        <v>1</v>
      </c>
      <c r="AI6" s="7">
        <v>0</v>
      </c>
      <c r="AJ6" s="7">
        <v>0</v>
      </c>
      <c r="AK6" s="7">
        <v>1</v>
      </c>
      <c r="AL6" s="7">
        <v>0</v>
      </c>
      <c r="AM6" s="7">
        <v>0</v>
      </c>
      <c r="AN6" s="7">
        <v>0</v>
      </c>
      <c r="AO6" s="7">
        <v>0</v>
      </c>
      <c r="AP6" s="7">
        <v>0</v>
      </c>
      <c r="AQ6" s="7">
        <v>0</v>
      </c>
      <c r="AR6" s="7">
        <v>0</v>
      </c>
      <c r="AS6" s="7">
        <v>0</v>
      </c>
      <c r="AT6" s="7">
        <v>0</v>
      </c>
      <c r="AU6" s="7">
        <v>0</v>
      </c>
      <c r="AV6" s="7">
        <v>0</v>
      </c>
      <c r="AW6" s="7">
        <v>0</v>
      </c>
      <c r="AX6" s="7">
        <v>0</v>
      </c>
      <c r="AY6" s="7">
        <v>0</v>
      </c>
      <c r="AZ6" s="7">
        <v>0</v>
      </c>
      <c r="BA6" s="24" t="s">
        <v>108</v>
      </c>
      <c r="BB6" s="7" t="s">
        <v>115</v>
      </c>
      <c r="BC6" s="25" t="s">
        <v>140</v>
      </c>
      <c r="BD6" s="25" t="s">
        <v>109</v>
      </c>
      <c r="BE6" s="43">
        <v>43700</v>
      </c>
      <c r="BF6" s="32"/>
      <c r="BG6" s="23">
        <v>0</v>
      </c>
      <c r="BH6" s="23">
        <v>0</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row>
    <row r="7" spans="1:96" ht="63.75" x14ac:dyDescent="0.2">
      <c r="A7" s="14">
        <v>10</v>
      </c>
      <c r="B7" s="15">
        <f t="shared" si="0"/>
        <v>4</v>
      </c>
      <c r="C7" s="443" t="s">
        <v>143</v>
      </c>
      <c r="D7" s="17" t="s">
        <v>223</v>
      </c>
      <c r="E7" s="25" t="s">
        <v>109</v>
      </c>
      <c r="F7" s="18">
        <v>4</v>
      </c>
      <c r="G7" s="438">
        <v>44046</v>
      </c>
      <c r="H7" s="438">
        <v>42109</v>
      </c>
      <c r="I7" s="28">
        <v>180</v>
      </c>
      <c r="J7" s="29">
        <v>28</v>
      </c>
      <c r="K7" s="29">
        <v>4</v>
      </c>
      <c r="L7" s="20"/>
      <c r="M7" s="20">
        <v>0</v>
      </c>
      <c r="N7" s="20">
        <v>0</v>
      </c>
      <c r="O7" s="21"/>
      <c r="P7" s="21"/>
      <c r="Q7" s="22" t="s">
        <v>145</v>
      </c>
      <c r="R7" s="23">
        <v>0</v>
      </c>
      <c r="S7" s="23">
        <v>1</v>
      </c>
      <c r="T7" s="23">
        <v>0</v>
      </c>
      <c r="U7" s="7">
        <v>0</v>
      </c>
      <c r="V7" s="7">
        <v>0</v>
      </c>
      <c r="W7" s="7">
        <v>1</v>
      </c>
      <c r="X7" s="7">
        <v>0</v>
      </c>
      <c r="Y7" s="7">
        <v>0</v>
      </c>
      <c r="Z7" s="7">
        <v>0</v>
      </c>
      <c r="AA7" s="7">
        <v>1</v>
      </c>
      <c r="AB7" s="7">
        <v>0</v>
      </c>
      <c r="AC7" s="7">
        <v>1</v>
      </c>
      <c r="AD7" s="7">
        <v>0</v>
      </c>
      <c r="AE7" s="7">
        <v>1</v>
      </c>
      <c r="AF7" s="7">
        <v>0</v>
      </c>
      <c r="AG7" s="7">
        <v>0</v>
      </c>
      <c r="AH7" s="7">
        <v>0</v>
      </c>
      <c r="AI7" s="7">
        <v>0</v>
      </c>
      <c r="AJ7" s="7">
        <v>0</v>
      </c>
      <c r="AK7" s="7">
        <v>1</v>
      </c>
      <c r="AL7" s="7">
        <v>0</v>
      </c>
      <c r="AM7" s="7">
        <v>0</v>
      </c>
      <c r="AN7" s="7">
        <v>0</v>
      </c>
      <c r="AO7" s="7">
        <v>0</v>
      </c>
      <c r="AP7" s="7">
        <v>0</v>
      </c>
      <c r="AQ7" s="7">
        <v>0</v>
      </c>
      <c r="AR7" s="7">
        <v>0</v>
      </c>
      <c r="AS7" s="7">
        <v>0</v>
      </c>
      <c r="AT7" s="7">
        <v>0</v>
      </c>
      <c r="AU7" s="7">
        <v>0</v>
      </c>
      <c r="AV7" s="7">
        <v>0</v>
      </c>
      <c r="AW7" s="7">
        <v>0</v>
      </c>
      <c r="AX7" s="7">
        <v>0</v>
      </c>
      <c r="AY7" s="7">
        <v>0</v>
      </c>
      <c r="AZ7" s="7">
        <v>0</v>
      </c>
      <c r="BA7" s="24" t="s">
        <v>108</v>
      </c>
      <c r="BB7" s="7" t="s">
        <v>115</v>
      </c>
      <c r="BC7" s="25" t="s">
        <v>140</v>
      </c>
      <c r="BD7" s="25" t="s">
        <v>109</v>
      </c>
      <c r="BE7" s="43">
        <v>44046</v>
      </c>
      <c r="BF7" s="32"/>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23">
        <v>0</v>
      </c>
    </row>
    <row r="8" spans="1:96" ht="76.5" x14ac:dyDescent="0.2">
      <c r="A8" s="14">
        <v>10</v>
      </c>
      <c r="B8" s="15">
        <f t="shared" si="0"/>
        <v>5</v>
      </c>
      <c r="C8" s="443" t="s">
        <v>143</v>
      </c>
      <c r="D8" s="17" t="s">
        <v>223</v>
      </c>
      <c r="E8" s="25" t="s">
        <v>109</v>
      </c>
      <c r="F8" s="18">
        <v>5</v>
      </c>
      <c r="G8" s="438">
        <v>44291</v>
      </c>
      <c r="H8" s="438">
        <v>42109</v>
      </c>
      <c r="I8" s="28">
        <v>180</v>
      </c>
      <c r="J8" s="29">
        <v>28</v>
      </c>
      <c r="K8" s="29">
        <v>4</v>
      </c>
      <c r="L8" s="20"/>
      <c r="M8" s="20">
        <v>0</v>
      </c>
      <c r="N8" s="20">
        <v>0</v>
      </c>
      <c r="O8" s="21"/>
      <c r="P8" s="21">
        <v>82</v>
      </c>
      <c r="Q8" s="22" t="s">
        <v>240</v>
      </c>
      <c r="R8" s="23">
        <v>0</v>
      </c>
      <c r="S8" s="23">
        <v>0</v>
      </c>
      <c r="T8" s="23">
        <v>0</v>
      </c>
      <c r="U8" s="7">
        <v>0</v>
      </c>
      <c r="V8" s="7">
        <v>0</v>
      </c>
      <c r="W8" s="7">
        <v>0</v>
      </c>
      <c r="X8" s="7">
        <v>1</v>
      </c>
      <c r="Y8" s="7">
        <v>0</v>
      </c>
      <c r="Z8" s="7">
        <v>0</v>
      </c>
      <c r="AA8" s="7">
        <v>1</v>
      </c>
      <c r="AB8" s="7">
        <v>0</v>
      </c>
      <c r="AC8" s="7">
        <v>0</v>
      </c>
      <c r="AD8" s="7">
        <v>0</v>
      </c>
      <c r="AE8" s="7">
        <v>0</v>
      </c>
      <c r="AF8" s="7">
        <v>0</v>
      </c>
      <c r="AG8" s="7">
        <v>0</v>
      </c>
      <c r="AH8" s="7">
        <v>0</v>
      </c>
      <c r="AI8" s="7">
        <v>0</v>
      </c>
      <c r="AJ8" s="7">
        <v>0</v>
      </c>
      <c r="AK8" s="7">
        <v>1</v>
      </c>
      <c r="AL8" s="7">
        <v>0</v>
      </c>
      <c r="AM8" s="7">
        <v>0</v>
      </c>
      <c r="AN8" s="7">
        <v>0</v>
      </c>
      <c r="AO8" s="7">
        <v>0</v>
      </c>
      <c r="AP8" s="7">
        <v>0</v>
      </c>
      <c r="AQ8" s="7">
        <v>0</v>
      </c>
      <c r="AR8" s="7">
        <v>0</v>
      </c>
      <c r="AS8" s="7">
        <v>0</v>
      </c>
      <c r="AT8" s="7">
        <v>0</v>
      </c>
      <c r="AU8" s="7">
        <v>0</v>
      </c>
      <c r="AV8" s="7">
        <v>0</v>
      </c>
      <c r="AW8" s="7">
        <v>0</v>
      </c>
      <c r="AX8" s="7">
        <v>0</v>
      </c>
      <c r="AY8" s="7">
        <v>0</v>
      </c>
      <c r="AZ8" s="7">
        <v>0</v>
      </c>
      <c r="BA8" s="24" t="s">
        <v>108</v>
      </c>
      <c r="BB8" s="7" t="s">
        <v>115</v>
      </c>
      <c r="BC8" s="25" t="s">
        <v>140</v>
      </c>
      <c r="BD8" s="25" t="s">
        <v>109</v>
      </c>
      <c r="BE8" s="43">
        <v>44291</v>
      </c>
      <c r="BF8" s="32"/>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c r="CR8" s="23">
        <v>0</v>
      </c>
    </row>
    <row r="9" spans="1:96" ht="89.25" x14ac:dyDescent="0.2">
      <c r="A9" s="14">
        <v>10</v>
      </c>
      <c r="B9" s="15">
        <f t="shared" si="0"/>
        <v>6</v>
      </c>
      <c r="C9" s="443" t="s">
        <v>143</v>
      </c>
      <c r="D9" s="17" t="s">
        <v>223</v>
      </c>
      <c r="E9" s="25" t="s">
        <v>109</v>
      </c>
      <c r="F9" s="18">
        <v>6</v>
      </c>
      <c r="G9" s="438">
        <v>44401</v>
      </c>
      <c r="H9" s="438">
        <v>42109</v>
      </c>
      <c r="I9" s="28">
        <v>180</v>
      </c>
      <c r="J9" s="29">
        <v>28</v>
      </c>
      <c r="K9" s="29">
        <v>4</v>
      </c>
      <c r="L9" s="20"/>
      <c r="M9" s="20">
        <v>0</v>
      </c>
      <c r="N9" s="20">
        <v>0</v>
      </c>
      <c r="O9" s="21"/>
      <c r="P9" s="21"/>
      <c r="Q9" s="22" t="s">
        <v>241</v>
      </c>
      <c r="R9" s="23">
        <v>1</v>
      </c>
      <c r="S9" s="23">
        <v>1</v>
      </c>
      <c r="T9" s="23">
        <v>0</v>
      </c>
      <c r="U9" s="7">
        <v>0</v>
      </c>
      <c r="V9" s="7">
        <v>0</v>
      </c>
      <c r="W9" s="7">
        <v>0</v>
      </c>
      <c r="X9" s="7">
        <v>1</v>
      </c>
      <c r="Y9" s="7">
        <v>0</v>
      </c>
      <c r="Z9" s="7">
        <v>0</v>
      </c>
      <c r="AA9" s="7">
        <v>0</v>
      </c>
      <c r="AB9" s="7">
        <v>0</v>
      </c>
      <c r="AC9" s="7">
        <v>1</v>
      </c>
      <c r="AD9" s="7">
        <v>1</v>
      </c>
      <c r="AE9" s="7">
        <v>0</v>
      </c>
      <c r="AF9" s="7">
        <v>0</v>
      </c>
      <c r="AG9" s="7">
        <v>0</v>
      </c>
      <c r="AH9" s="7">
        <v>0</v>
      </c>
      <c r="AI9" s="7">
        <v>0</v>
      </c>
      <c r="AJ9" s="7">
        <v>0</v>
      </c>
      <c r="AK9" s="7">
        <v>1</v>
      </c>
      <c r="AL9" s="7">
        <v>0</v>
      </c>
      <c r="AM9" s="7">
        <v>0</v>
      </c>
      <c r="AN9" s="7">
        <v>0</v>
      </c>
      <c r="AO9" s="7">
        <v>0</v>
      </c>
      <c r="AP9" s="7">
        <v>1</v>
      </c>
      <c r="AQ9" s="7">
        <v>0</v>
      </c>
      <c r="AR9" s="7">
        <v>0</v>
      </c>
      <c r="AS9" s="7">
        <v>0</v>
      </c>
      <c r="AT9" s="7">
        <v>0</v>
      </c>
      <c r="AU9" s="7">
        <v>1</v>
      </c>
      <c r="AV9" s="7">
        <v>0</v>
      </c>
      <c r="AW9" s="7">
        <v>0</v>
      </c>
      <c r="AX9" s="7">
        <v>0</v>
      </c>
      <c r="AY9" s="7">
        <v>0</v>
      </c>
      <c r="AZ9" s="7">
        <v>0</v>
      </c>
      <c r="BA9" s="24" t="s">
        <v>108</v>
      </c>
      <c r="BB9" s="7" t="s">
        <v>115</v>
      </c>
      <c r="BC9" s="25" t="s">
        <v>140</v>
      </c>
      <c r="BD9" s="25" t="s">
        <v>109</v>
      </c>
      <c r="BE9" s="43">
        <v>44401</v>
      </c>
      <c r="BF9" s="32"/>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row>
    <row r="10" spans="1:96" ht="76.5" x14ac:dyDescent="0.2">
      <c r="A10" s="14">
        <v>10</v>
      </c>
      <c r="B10" s="15">
        <f t="shared" si="0"/>
        <v>7</v>
      </c>
      <c r="C10" s="443" t="s">
        <v>143</v>
      </c>
      <c r="D10" s="17" t="s">
        <v>223</v>
      </c>
      <c r="E10" s="25" t="s">
        <v>225</v>
      </c>
      <c r="F10" s="18">
        <v>1</v>
      </c>
      <c r="G10" s="438">
        <v>44628</v>
      </c>
      <c r="H10" s="438">
        <v>42109</v>
      </c>
      <c r="I10" s="28">
        <v>180</v>
      </c>
      <c r="J10" s="29">
        <v>28</v>
      </c>
      <c r="K10" s="29">
        <v>4</v>
      </c>
      <c r="L10" s="20"/>
      <c r="M10" s="20">
        <v>0</v>
      </c>
      <c r="N10" s="20">
        <v>0</v>
      </c>
      <c r="O10" s="21">
        <f>68+41</f>
        <v>109</v>
      </c>
      <c r="P10" s="21"/>
      <c r="Q10" s="22" t="s">
        <v>242</v>
      </c>
      <c r="R10" s="23">
        <v>0</v>
      </c>
      <c r="S10" s="23">
        <v>0</v>
      </c>
      <c r="T10" s="23">
        <v>0</v>
      </c>
      <c r="U10" s="7">
        <v>0</v>
      </c>
      <c r="V10" s="7">
        <v>0</v>
      </c>
      <c r="W10" s="7">
        <v>0</v>
      </c>
      <c r="X10" s="7">
        <v>0</v>
      </c>
      <c r="Y10" s="7">
        <v>0</v>
      </c>
      <c r="Z10" s="7">
        <v>0</v>
      </c>
      <c r="AA10" s="7">
        <v>1</v>
      </c>
      <c r="AB10" s="7">
        <v>0</v>
      </c>
      <c r="AC10" s="7">
        <v>0</v>
      </c>
      <c r="AD10" s="7">
        <v>0</v>
      </c>
      <c r="AE10" s="7">
        <v>0</v>
      </c>
      <c r="AF10" s="7">
        <v>0</v>
      </c>
      <c r="AG10" s="7">
        <v>0</v>
      </c>
      <c r="AH10" s="7">
        <v>0</v>
      </c>
      <c r="AI10" s="7">
        <v>0</v>
      </c>
      <c r="AJ10" s="7">
        <v>0</v>
      </c>
      <c r="AK10" s="7">
        <v>1</v>
      </c>
      <c r="AL10" s="7">
        <v>0</v>
      </c>
      <c r="AM10" s="7">
        <v>0</v>
      </c>
      <c r="AN10" s="7">
        <v>0</v>
      </c>
      <c r="AO10" s="7">
        <v>0</v>
      </c>
      <c r="AP10" s="7">
        <v>0</v>
      </c>
      <c r="AQ10" s="7">
        <v>1</v>
      </c>
      <c r="AR10" s="7">
        <v>1</v>
      </c>
      <c r="AS10" s="7">
        <v>0</v>
      </c>
      <c r="AT10" s="7">
        <v>0</v>
      </c>
      <c r="AU10" s="7">
        <v>0</v>
      </c>
      <c r="AV10" s="7">
        <v>0</v>
      </c>
      <c r="AW10" s="7">
        <v>0</v>
      </c>
      <c r="AX10" s="7">
        <v>0</v>
      </c>
      <c r="AY10" s="7">
        <v>0</v>
      </c>
      <c r="AZ10" s="7">
        <v>0</v>
      </c>
      <c r="BA10" s="24" t="s">
        <v>108</v>
      </c>
      <c r="BB10" s="7" t="s">
        <v>115</v>
      </c>
      <c r="BC10" s="25" t="s">
        <v>140</v>
      </c>
      <c r="BD10" s="25" t="s">
        <v>225</v>
      </c>
      <c r="BE10" s="43">
        <v>44628</v>
      </c>
      <c r="BF10" s="32"/>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row>
    <row r="11" spans="1:96" ht="89.25" x14ac:dyDescent="0.2">
      <c r="A11" s="14">
        <v>10</v>
      </c>
      <c r="B11" s="15">
        <f t="shared" si="0"/>
        <v>8</v>
      </c>
      <c r="C11" s="443" t="s">
        <v>143</v>
      </c>
      <c r="D11" s="17" t="s">
        <v>223</v>
      </c>
      <c r="E11" s="25" t="s">
        <v>225</v>
      </c>
      <c r="F11" s="18">
        <v>2</v>
      </c>
      <c r="G11" s="438">
        <v>44729</v>
      </c>
      <c r="H11" s="438">
        <v>42109</v>
      </c>
      <c r="I11" s="28">
        <v>180</v>
      </c>
      <c r="J11" s="29">
        <v>28</v>
      </c>
      <c r="K11" s="29">
        <v>4</v>
      </c>
      <c r="L11" s="20"/>
      <c r="M11" s="20">
        <v>0</v>
      </c>
      <c r="N11" s="20">
        <v>0</v>
      </c>
      <c r="O11" s="21"/>
      <c r="P11" s="21">
        <v>197</v>
      </c>
      <c r="Q11" s="22" t="s">
        <v>243</v>
      </c>
      <c r="R11" s="23">
        <v>0</v>
      </c>
      <c r="S11" s="23">
        <v>0</v>
      </c>
      <c r="T11" s="23">
        <v>0</v>
      </c>
      <c r="U11" s="7">
        <v>0</v>
      </c>
      <c r="V11" s="7">
        <v>0</v>
      </c>
      <c r="W11" s="7">
        <v>1</v>
      </c>
      <c r="X11" s="7">
        <v>1</v>
      </c>
      <c r="Y11" s="7">
        <v>0</v>
      </c>
      <c r="Z11" s="7">
        <v>0</v>
      </c>
      <c r="AA11" s="7">
        <v>1</v>
      </c>
      <c r="AB11" s="7">
        <v>0</v>
      </c>
      <c r="AC11" s="7">
        <v>0</v>
      </c>
      <c r="AD11" s="7">
        <v>0</v>
      </c>
      <c r="AE11" s="7">
        <v>0</v>
      </c>
      <c r="AF11" s="7">
        <v>0</v>
      </c>
      <c r="AG11" s="7">
        <v>0</v>
      </c>
      <c r="AH11" s="7">
        <v>0</v>
      </c>
      <c r="AI11" s="7">
        <v>0</v>
      </c>
      <c r="AJ11" s="7">
        <v>0</v>
      </c>
      <c r="AK11" s="7">
        <v>1</v>
      </c>
      <c r="AL11" s="7">
        <v>0</v>
      </c>
      <c r="AM11" s="7">
        <v>0</v>
      </c>
      <c r="AN11" s="7">
        <v>0</v>
      </c>
      <c r="AO11" s="7">
        <v>0</v>
      </c>
      <c r="AP11" s="7">
        <v>0</v>
      </c>
      <c r="AQ11" s="7">
        <v>1</v>
      </c>
      <c r="AR11" s="7">
        <v>0</v>
      </c>
      <c r="AS11" s="7">
        <v>0</v>
      </c>
      <c r="AT11" s="7">
        <v>1</v>
      </c>
      <c r="AU11" s="7">
        <v>0</v>
      </c>
      <c r="AV11" s="7">
        <v>0</v>
      </c>
      <c r="AW11" s="7">
        <v>0</v>
      </c>
      <c r="AX11" s="7">
        <v>0</v>
      </c>
      <c r="AY11" s="7">
        <v>0</v>
      </c>
      <c r="AZ11" s="7">
        <v>0</v>
      </c>
      <c r="BA11" s="24" t="s">
        <v>108</v>
      </c>
      <c r="BB11" s="7" t="s">
        <v>115</v>
      </c>
      <c r="BC11" s="25" t="s">
        <v>140</v>
      </c>
      <c r="BD11" s="25" t="s">
        <v>225</v>
      </c>
      <c r="BE11" s="43">
        <v>44729</v>
      </c>
      <c r="BF11" s="32"/>
      <c r="BG11" s="23">
        <v>0</v>
      </c>
      <c r="BH11" s="23">
        <v>0</v>
      </c>
      <c r="BI11" s="23">
        <v>0</v>
      </c>
      <c r="BJ11" s="23">
        <v>0</v>
      </c>
      <c r="BK11" s="23">
        <v>0</v>
      </c>
      <c r="BL11" s="23">
        <v>0</v>
      </c>
      <c r="BM11" s="23">
        <v>1</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row>
    <row r="12" spans="1:96" ht="51" x14ac:dyDescent="0.2">
      <c r="A12" s="14">
        <v>10</v>
      </c>
      <c r="B12" s="15">
        <f t="shared" si="0"/>
        <v>9</v>
      </c>
      <c r="C12" s="443" t="s">
        <v>143</v>
      </c>
      <c r="D12" s="17" t="s">
        <v>223</v>
      </c>
      <c r="E12" s="25" t="s">
        <v>146</v>
      </c>
      <c r="F12" s="18">
        <v>1</v>
      </c>
      <c r="G12" s="438">
        <v>44894</v>
      </c>
      <c r="H12" s="438">
        <v>42109</v>
      </c>
      <c r="I12" s="28">
        <v>180</v>
      </c>
      <c r="J12" s="29">
        <v>28</v>
      </c>
      <c r="K12" s="29">
        <v>4</v>
      </c>
      <c r="L12" s="20"/>
      <c r="M12" s="20">
        <v>0</v>
      </c>
      <c r="N12" s="20">
        <v>0</v>
      </c>
      <c r="O12" s="21"/>
      <c r="P12" s="21">
        <v>131</v>
      </c>
      <c r="Q12" s="22" t="s">
        <v>244</v>
      </c>
      <c r="R12" s="23">
        <v>0</v>
      </c>
      <c r="S12" s="23">
        <v>0</v>
      </c>
      <c r="T12" s="23">
        <v>0</v>
      </c>
      <c r="U12" s="7">
        <v>0</v>
      </c>
      <c r="V12" s="7">
        <v>0</v>
      </c>
      <c r="W12" s="7">
        <v>0</v>
      </c>
      <c r="X12" s="7">
        <v>1</v>
      </c>
      <c r="Y12" s="7">
        <v>0</v>
      </c>
      <c r="Z12" s="7">
        <v>1</v>
      </c>
      <c r="AA12" s="7">
        <v>1</v>
      </c>
      <c r="AB12" s="7">
        <v>0</v>
      </c>
      <c r="AC12" s="7">
        <v>0</v>
      </c>
      <c r="AD12" s="7">
        <v>0</v>
      </c>
      <c r="AE12" s="7">
        <v>0</v>
      </c>
      <c r="AF12" s="7">
        <v>0</v>
      </c>
      <c r="AG12" s="7">
        <v>0</v>
      </c>
      <c r="AH12" s="7">
        <v>0</v>
      </c>
      <c r="AI12" s="7">
        <v>0</v>
      </c>
      <c r="AJ12" s="7">
        <v>0</v>
      </c>
      <c r="AK12" s="7">
        <v>1</v>
      </c>
      <c r="AL12" s="7">
        <v>0</v>
      </c>
      <c r="AM12" s="7">
        <v>0</v>
      </c>
      <c r="AN12" s="7">
        <v>0</v>
      </c>
      <c r="AO12" s="7">
        <v>0</v>
      </c>
      <c r="AP12" s="7">
        <v>0</v>
      </c>
      <c r="AQ12" s="7">
        <v>1</v>
      </c>
      <c r="AR12" s="7">
        <v>0</v>
      </c>
      <c r="AS12" s="7">
        <v>0</v>
      </c>
      <c r="AT12" s="7">
        <v>0</v>
      </c>
      <c r="AU12" s="7">
        <v>0</v>
      </c>
      <c r="AV12" s="7">
        <v>0</v>
      </c>
      <c r="AW12" s="7">
        <v>0</v>
      </c>
      <c r="AX12" s="7">
        <v>0</v>
      </c>
      <c r="AY12" s="7">
        <v>0</v>
      </c>
      <c r="AZ12" s="7">
        <v>0</v>
      </c>
      <c r="BA12" s="24" t="s">
        <v>108</v>
      </c>
      <c r="BB12" s="7" t="s">
        <v>115</v>
      </c>
      <c r="BC12" s="25" t="s">
        <v>173</v>
      </c>
      <c r="BD12" s="25" t="s">
        <v>146</v>
      </c>
      <c r="BE12" s="43">
        <v>44894</v>
      </c>
      <c r="BF12" s="32"/>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row>
    <row r="13" spans="1:96" s="55" customFormat="1" x14ac:dyDescent="0.2">
      <c r="F13" s="56"/>
      <c r="G13" s="439"/>
      <c r="H13" s="439"/>
      <c r="I13" s="56"/>
      <c r="L13" s="57"/>
      <c r="M13" s="58">
        <f>SUM(M4:M12)</f>
        <v>0</v>
      </c>
      <c r="N13" s="58">
        <f>SUM(N4:N12)</f>
        <v>0</v>
      </c>
      <c r="O13" s="59">
        <f>SUM(O4:O12)</f>
        <v>109</v>
      </c>
      <c r="P13" s="59">
        <f>SUM(P4:P12)</f>
        <v>410</v>
      </c>
      <c r="Q13" s="60"/>
      <c r="R13" s="59">
        <f>SUM(R3:R12)</f>
        <v>2</v>
      </c>
      <c r="S13" s="59">
        <f t="shared" ref="S13:AY13" si="1">SUM(S3:S12)</f>
        <v>4</v>
      </c>
      <c r="T13" s="59">
        <f t="shared" si="1"/>
        <v>2</v>
      </c>
      <c r="U13" s="59">
        <f t="shared" si="1"/>
        <v>0</v>
      </c>
      <c r="V13" s="59">
        <f t="shared" si="1"/>
        <v>0</v>
      </c>
      <c r="W13" s="59">
        <f t="shared" si="1"/>
        <v>4</v>
      </c>
      <c r="X13" s="59">
        <f t="shared" si="1"/>
        <v>4</v>
      </c>
      <c r="Y13" s="59">
        <f t="shared" si="1"/>
        <v>0</v>
      </c>
      <c r="Z13" s="59">
        <f t="shared" si="1"/>
        <v>1</v>
      </c>
      <c r="AA13" s="59">
        <f t="shared" si="1"/>
        <v>6</v>
      </c>
      <c r="AB13" s="59">
        <f t="shared" si="1"/>
        <v>0</v>
      </c>
      <c r="AC13" s="59">
        <f t="shared" si="1"/>
        <v>3</v>
      </c>
      <c r="AD13" s="59">
        <f t="shared" si="1"/>
        <v>3</v>
      </c>
      <c r="AE13" s="59">
        <f t="shared" si="1"/>
        <v>4</v>
      </c>
      <c r="AF13" s="59">
        <f t="shared" si="1"/>
        <v>1</v>
      </c>
      <c r="AG13" s="59">
        <f t="shared" si="1"/>
        <v>1</v>
      </c>
      <c r="AH13" s="59">
        <f t="shared" si="1"/>
        <v>1</v>
      </c>
      <c r="AI13" s="59">
        <f t="shared" si="1"/>
        <v>0</v>
      </c>
      <c r="AJ13" s="59">
        <f t="shared" si="1"/>
        <v>0</v>
      </c>
      <c r="AK13" s="59">
        <f t="shared" si="1"/>
        <v>9</v>
      </c>
      <c r="AL13" s="59">
        <f t="shared" si="1"/>
        <v>0</v>
      </c>
      <c r="AM13" s="59">
        <f t="shared" si="1"/>
        <v>0</v>
      </c>
      <c r="AN13" s="59">
        <f t="shared" si="1"/>
        <v>0</v>
      </c>
      <c r="AO13" s="59">
        <f t="shared" si="1"/>
        <v>1</v>
      </c>
      <c r="AP13" s="59">
        <f t="shared" si="1"/>
        <v>1</v>
      </c>
      <c r="AQ13" s="59">
        <f t="shared" si="1"/>
        <v>3</v>
      </c>
      <c r="AR13" s="59">
        <f t="shared" si="1"/>
        <v>1</v>
      </c>
      <c r="AS13" s="59">
        <f t="shared" si="1"/>
        <v>0</v>
      </c>
      <c r="AT13" s="59">
        <f t="shared" si="1"/>
        <v>1</v>
      </c>
      <c r="AU13" s="59">
        <f t="shared" si="1"/>
        <v>1</v>
      </c>
      <c r="AV13" s="59">
        <f t="shared" si="1"/>
        <v>0</v>
      </c>
      <c r="AW13" s="59">
        <f t="shared" si="1"/>
        <v>0</v>
      </c>
      <c r="AX13" s="59">
        <f t="shared" si="1"/>
        <v>0</v>
      </c>
      <c r="AY13" s="59">
        <f t="shared" si="1"/>
        <v>0</v>
      </c>
      <c r="AZ13" s="59">
        <f>SUM(AZ3:AZ12)</f>
        <v>0</v>
      </c>
      <c r="BE13" s="61"/>
      <c r="BF13" s="62"/>
      <c r="BG13" s="59">
        <f t="shared" ref="BG13:CR13" si="2">SUM(BG3:BG12)</f>
        <v>0</v>
      </c>
      <c r="BH13" s="59">
        <f t="shared" si="2"/>
        <v>0</v>
      </c>
      <c r="BI13" s="59">
        <f t="shared" si="2"/>
        <v>0</v>
      </c>
      <c r="BJ13" s="59">
        <f t="shared" si="2"/>
        <v>0</v>
      </c>
      <c r="BK13" s="59">
        <f t="shared" si="2"/>
        <v>0</v>
      </c>
      <c r="BL13" s="59">
        <f t="shared" si="2"/>
        <v>0</v>
      </c>
      <c r="BM13" s="59">
        <f t="shared" si="2"/>
        <v>1</v>
      </c>
      <c r="BN13" s="59">
        <f t="shared" si="2"/>
        <v>0</v>
      </c>
      <c r="BO13" s="59">
        <f t="shared" si="2"/>
        <v>0</v>
      </c>
      <c r="BP13" s="59">
        <f t="shared" si="2"/>
        <v>0</v>
      </c>
      <c r="BQ13" s="59">
        <f t="shared" si="2"/>
        <v>0</v>
      </c>
      <c r="BR13" s="59">
        <f t="shared" si="2"/>
        <v>0</v>
      </c>
      <c r="BS13" s="59">
        <f t="shared" si="2"/>
        <v>0</v>
      </c>
      <c r="BT13" s="59">
        <f t="shared" si="2"/>
        <v>0</v>
      </c>
      <c r="BU13" s="59">
        <f t="shared" si="2"/>
        <v>0</v>
      </c>
      <c r="BV13" s="59">
        <f t="shared" si="2"/>
        <v>0</v>
      </c>
      <c r="BW13" s="59">
        <f t="shared" si="2"/>
        <v>0</v>
      </c>
      <c r="BX13" s="59">
        <f t="shared" si="2"/>
        <v>0</v>
      </c>
      <c r="BY13" s="59">
        <f t="shared" si="2"/>
        <v>0</v>
      </c>
      <c r="BZ13" s="59">
        <f t="shared" si="2"/>
        <v>0</v>
      </c>
      <c r="CA13" s="59">
        <f t="shared" si="2"/>
        <v>0</v>
      </c>
      <c r="CB13" s="59">
        <f t="shared" si="2"/>
        <v>0</v>
      </c>
      <c r="CC13" s="59">
        <f t="shared" si="2"/>
        <v>0</v>
      </c>
      <c r="CD13" s="59">
        <f t="shared" si="2"/>
        <v>0</v>
      </c>
      <c r="CE13" s="59">
        <f t="shared" si="2"/>
        <v>0</v>
      </c>
      <c r="CF13" s="59">
        <f t="shared" si="2"/>
        <v>0</v>
      </c>
      <c r="CG13" s="59">
        <f t="shared" si="2"/>
        <v>0</v>
      </c>
      <c r="CH13" s="59">
        <f t="shared" si="2"/>
        <v>0</v>
      </c>
      <c r="CI13" s="59">
        <f t="shared" si="2"/>
        <v>0</v>
      </c>
      <c r="CJ13" s="59">
        <f t="shared" si="2"/>
        <v>0</v>
      </c>
      <c r="CK13" s="59">
        <f t="shared" si="2"/>
        <v>0</v>
      </c>
      <c r="CL13" s="59">
        <f t="shared" si="2"/>
        <v>0</v>
      </c>
      <c r="CM13" s="59">
        <f t="shared" si="2"/>
        <v>0</v>
      </c>
      <c r="CN13" s="59">
        <f t="shared" si="2"/>
        <v>0</v>
      </c>
      <c r="CO13" s="59">
        <f t="shared" si="2"/>
        <v>0</v>
      </c>
      <c r="CP13" s="59">
        <f t="shared" si="2"/>
        <v>0</v>
      </c>
      <c r="CQ13" s="59">
        <f t="shared" si="2"/>
        <v>0</v>
      </c>
      <c r="CR13" s="59">
        <f t="shared" si="2"/>
        <v>0</v>
      </c>
    </row>
  </sheetData>
  <mergeCells count="20">
    <mergeCell ref="CB1:CD1"/>
    <mergeCell ref="CF1:CK1"/>
    <mergeCell ref="CL1:CR1"/>
    <mergeCell ref="O1:P1"/>
    <mergeCell ref="BU1:BV1"/>
    <mergeCell ref="BW1:BY1"/>
    <mergeCell ref="BZ1:CA1"/>
    <mergeCell ref="BP1:BR1"/>
    <mergeCell ref="BS1:BT1"/>
    <mergeCell ref="R1:AB1"/>
    <mergeCell ref="AC1:AH1"/>
    <mergeCell ref="AI1:AJ1"/>
    <mergeCell ref="AK1:AL1"/>
    <mergeCell ref="AM1:AR1"/>
    <mergeCell ref="BG1:BH1"/>
    <mergeCell ref="O3:P3"/>
    <mergeCell ref="AS1:BC1"/>
    <mergeCell ref="A1:K1"/>
    <mergeCell ref="M1:N1"/>
    <mergeCell ref="BI1:BN1"/>
  </mergeCells>
  <conditionalFormatting sqref="BD3:BE9 BE10:BE11 BD12:BE12">
    <cfRule type="cellIs" dxfId="29" priority="31" operator="between">
      <formula>#REF!</formula>
      <formula>#REF!</formula>
    </cfRule>
    <cfRule type="cellIs" dxfId="28" priority="32" operator="between">
      <formula>#REF!</formula>
      <formula>#REF!</formula>
    </cfRule>
    <cfRule type="cellIs" dxfId="27" priority="33" operator="between">
      <formula>#REF!</formula>
      <formula>#REF!</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DC370-D2C6-4C8F-8C44-9C084777B966}">
  <dimension ref="A1:CR7"/>
  <sheetViews>
    <sheetView showGridLines="0" topLeftCell="R1" zoomScale="90" zoomScaleNormal="90" workbookViewId="0">
      <pane ySplit="2" topLeftCell="A3" activePane="bottomLeft" state="frozen"/>
      <selection pane="bottomLeft" activeCell="A2" sqref="A2:BD2"/>
    </sheetView>
  </sheetViews>
  <sheetFormatPr baseColWidth="10" defaultRowHeight="12.75" x14ac:dyDescent="0.2"/>
  <cols>
    <col min="1" max="1" width="3.28515625" style="8" customWidth="1"/>
    <col min="2" max="2" width="4" style="8" customWidth="1"/>
    <col min="3" max="3" width="13.42578125" style="8" customWidth="1"/>
    <col min="4" max="4" width="11.140625" style="8" customWidth="1"/>
    <col min="5" max="5" width="9.42578125" style="8" customWidth="1"/>
    <col min="6" max="6" width="4.42578125" style="34" customWidth="1"/>
    <col min="7" max="7" width="8.7109375" style="440" customWidth="1"/>
    <col min="8" max="8" width="8.5703125" style="440" customWidth="1"/>
    <col min="9" max="9" width="4.85546875" style="34" customWidth="1"/>
    <col min="10" max="10" width="4.85546875" style="8" customWidth="1"/>
    <col min="11" max="11" width="4.5703125" style="8" customWidth="1"/>
    <col min="12" max="12" width="18.42578125" style="35" customWidth="1"/>
    <col min="13" max="14" width="8.42578125" style="35" customWidth="1"/>
    <col min="15" max="16" width="5" style="38" customWidth="1"/>
    <col min="17" max="17" width="80.140625" style="36" customWidth="1"/>
    <col min="18" max="18" width="5.7109375" style="8" customWidth="1"/>
    <col min="19" max="25" width="4.42578125" style="8" customWidth="1"/>
    <col min="26" max="26" width="6.140625" style="8" customWidth="1"/>
    <col min="27" max="52" width="4.42578125" style="8" customWidth="1"/>
    <col min="53" max="53" width="6" style="8" customWidth="1"/>
    <col min="54" max="54" width="7.140625" style="8" customWidth="1"/>
    <col min="55" max="55" width="8.42578125" style="8"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5"/>
      <c r="BB1" s="48"/>
      <c r="BC1" s="48"/>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147" customHeight="1"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441" t="s">
        <v>22</v>
      </c>
      <c r="BE2" s="442" t="s">
        <v>68</v>
      </c>
      <c r="BF2" s="442" t="s">
        <v>69</v>
      </c>
      <c r="BG2" s="441" t="s">
        <v>70</v>
      </c>
      <c r="BH2" s="441" t="s">
        <v>71</v>
      </c>
      <c r="BI2" s="441" t="s">
        <v>72</v>
      </c>
      <c r="BJ2" s="441" t="s">
        <v>73</v>
      </c>
      <c r="BK2" s="441" t="s">
        <v>74</v>
      </c>
      <c r="BL2" s="441" t="s">
        <v>75</v>
      </c>
      <c r="BM2" s="441" t="s">
        <v>76</v>
      </c>
      <c r="BN2" s="441" t="s">
        <v>77</v>
      </c>
      <c r="BO2" s="441" t="s">
        <v>78</v>
      </c>
      <c r="BP2" s="441" t="s">
        <v>79</v>
      </c>
      <c r="BQ2" s="441" t="s">
        <v>80</v>
      </c>
      <c r="BR2" s="441" t="s">
        <v>81</v>
      </c>
      <c r="BS2" s="441" t="s">
        <v>82</v>
      </c>
      <c r="BT2" s="441" t="s">
        <v>83</v>
      </c>
      <c r="BU2" s="441" t="s">
        <v>84</v>
      </c>
      <c r="BV2" s="441" t="s">
        <v>85</v>
      </c>
      <c r="BW2" s="441" t="s">
        <v>86</v>
      </c>
      <c r="BX2" s="441" t="s">
        <v>87</v>
      </c>
      <c r="BY2" s="441" t="s">
        <v>88</v>
      </c>
      <c r="BZ2" s="441" t="s">
        <v>89</v>
      </c>
      <c r="CA2" s="441" t="s">
        <v>90</v>
      </c>
      <c r="CB2" s="441" t="s">
        <v>91</v>
      </c>
      <c r="CC2" s="441" t="s">
        <v>92</v>
      </c>
      <c r="CD2" s="441" t="s">
        <v>93</v>
      </c>
      <c r="CE2" s="441" t="s">
        <v>94</v>
      </c>
      <c r="CF2" s="441" t="s">
        <v>95</v>
      </c>
      <c r="CG2" s="441" t="s">
        <v>96</v>
      </c>
      <c r="CH2" s="441" t="s">
        <v>97</v>
      </c>
      <c r="CI2" s="441" t="s">
        <v>98</v>
      </c>
      <c r="CJ2" s="441" t="s">
        <v>99</v>
      </c>
      <c r="CK2" s="441" t="s">
        <v>100</v>
      </c>
      <c r="CL2" s="441" t="s">
        <v>101</v>
      </c>
      <c r="CM2" s="441" t="s">
        <v>102</v>
      </c>
      <c r="CN2" s="441" t="s">
        <v>103</v>
      </c>
      <c r="CO2" s="441" t="s">
        <v>104</v>
      </c>
      <c r="CP2" s="441" t="s">
        <v>105</v>
      </c>
      <c r="CQ2" s="441" t="s">
        <v>106</v>
      </c>
      <c r="CR2" s="441" t="s">
        <v>107</v>
      </c>
    </row>
    <row r="3" spans="1:96" ht="52.5" customHeight="1" x14ac:dyDescent="0.2">
      <c r="A3" s="14">
        <v>9</v>
      </c>
      <c r="B3" s="15">
        <v>0</v>
      </c>
      <c r="C3" s="443" t="s">
        <v>147</v>
      </c>
      <c r="D3" s="17" t="s">
        <v>245</v>
      </c>
      <c r="E3" s="17" t="s">
        <v>134</v>
      </c>
      <c r="F3" s="18">
        <v>0</v>
      </c>
      <c r="G3" s="438">
        <v>42080</v>
      </c>
      <c r="H3" s="438">
        <v>51182</v>
      </c>
      <c r="I3" s="28">
        <v>31.8</v>
      </c>
      <c r="J3" s="29">
        <v>25</v>
      </c>
      <c r="K3" s="29">
        <v>1</v>
      </c>
      <c r="L3" s="20">
        <v>1587924097847</v>
      </c>
      <c r="M3" s="20"/>
      <c r="N3" s="20"/>
      <c r="O3" s="476">
        <v>9000</v>
      </c>
      <c r="P3" s="477"/>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t="s">
        <v>108</v>
      </c>
      <c r="BB3" s="7" t="s">
        <v>135</v>
      </c>
      <c r="BC3" s="25" t="s">
        <v>136</v>
      </c>
      <c r="BD3" s="25" t="s">
        <v>134</v>
      </c>
      <c r="BE3" s="44">
        <v>42080</v>
      </c>
      <c r="BF3" s="32">
        <v>51172</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52.5" customHeight="1" x14ac:dyDescent="0.2">
      <c r="A4" s="14">
        <v>9</v>
      </c>
      <c r="B4" s="15">
        <f t="shared" ref="B4:B6" si="0">+B3+1</f>
        <v>1</v>
      </c>
      <c r="C4" s="443" t="s">
        <v>147</v>
      </c>
      <c r="D4" s="17" t="s">
        <v>245</v>
      </c>
      <c r="E4" s="25" t="s">
        <v>109</v>
      </c>
      <c r="F4" s="18">
        <v>1</v>
      </c>
      <c r="G4" s="438">
        <v>42045</v>
      </c>
      <c r="H4" s="438">
        <v>51182</v>
      </c>
      <c r="I4" s="28">
        <v>31.8</v>
      </c>
      <c r="J4" s="29">
        <v>25</v>
      </c>
      <c r="K4" s="29">
        <v>1</v>
      </c>
      <c r="L4" s="20"/>
      <c r="M4" s="20">
        <v>0</v>
      </c>
      <c r="N4" s="20">
        <v>0</v>
      </c>
      <c r="O4" s="21"/>
      <c r="P4" s="21"/>
      <c r="Q4" s="22" t="s">
        <v>246</v>
      </c>
      <c r="R4" s="21">
        <v>1</v>
      </c>
      <c r="S4" s="23">
        <v>0</v>
      </c>
      <c r="T4" s="23">
        <v>0</v>
      </c>
      <c r="U4" s="7">
        <v>0</v>
      </c>
      <c r="V4" s="7">
        <v>0</v>
      </c>
      <c r="W4" s="7">
        <v>0</v>
      </c>
      <c r="X4" s="7">
        <v>0</v>
      </c>
      <c r="Y4" s="7">
        <v>0</v>
      </c>
      <c r="Z4" s="7">
        <v>0</v>
      </c>
      <c r="AA4" s="7">
        <v>0</v>
      </c>
      <c r="AB4" s="7">
        <v>0</v>
      </c>
      <c r="AC4" s="7">
        <v>0</v>
      </c>
      <c r="AD4" s="7">
        <v>1</v>
      </c>
      <c r="AE4" s="7">
        <v>0</v>
      </c>
      <c r="AF4" s="7">
        <v>0</v>
      </c>
      <c r="AG4" s="7">
        <v>0</v>
      </c>
      <c r="AH4" s="7">
        <v>0</v>
      </c>
      <c r="AI4" s="7">
        <v>0</v>
      </c>
      <c r="AJ4" s="7">
        <v>0</v>
      </c>
      <c r="AK4" s="7">
        <v>1</v>
      </c>
      <c r="AL4" s="7">
        <v>0</v>
      </c>
      <c r="AM4" s="7">
        <v>1</v>
      </c>
      <c r="AN4" s="7">
        <v>0</v>
      </c>
      <c r="AO4" s="7">
        <v>0</v>
      </c>
      <c r="AP4" s="7">
        <v>0</v>
      </c>
      <c r="AQ4" s="7">
        <v>0</v>
      </c>
      <c r="AR4" s="7">
        <v>0</v>
      </c>
      <c r="AS4" s="7">
        <v>0</v>
      </c>
      <c r="AT4" s="7">
        <v>0</v>
      </c>
      <c r="AU4" s="7">
        <v>0</v>
      </c>
      <c r="AV4" s="7">
        <v>0</v>
      </c>
      <c r="AW4" s="7">
        <v>0</v>
      </c>
      <c r="AX4" s="7">
        <v>0</v>
      </c>
      <c r="AY4" s="7">
        <v>0</v>
      </c>
      <c r="AZ4" s="7">
        <v>0</v>
      </c>
      <c r="BA4" s="7" t="s">
        <v>108</v>
      </c>
      <c r="BB4" s="7" t="s">
        <v>135</v>
      </c>
      <c r="BC4" s="25" t="s">
        <v>136</v>
      </c>
      <c r="BD4" s="25" t="s">
        <v>109</v>
      </c>
      <c r="BE4" s="44">
        <v>42045</v>
      </c>
      <c r="BF4" s="32"/>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52.5" customHeight="1" x14ac:dyDescent="0.2">
      <c r="A5" s="14">
        <v>9</v>
      </c>
      <c r="B5" s="15">
        <f t="shared" si="0"/>
        <v>2</v>
      </c>
      <c r="C5" s="443" t="s">
        <v>147</v>
      </c>
      <c r="D5" s="17" t="s">
        <v>245</v>
      </c>
      <c r="E5" s="25" t="s">
        <v>109</v>
      </c>
      <c r="F5" s="18">
        <v>2</v>
      </c>
      <c r="G5" s="438">
        <v>44092</v>
      </c>
      <c r="H5" s="438">
        <v>51182</v>
      </c>
      <c r="I5" s="28">
        <v>31.8</v>
      </c>
      <c r="J5" s="29">
        <v>25</v>
      </c>
      <c r="K5" s="29">
        <v>1</v>
      </c>
      <c r="L5" s="20"/>
      <c r="M5" s="20">
        <v>0</v>
      </c>
      <c r="N5" s="20">
        <v>0</v>
      </c>
      <c r="O5" s="21"/>
      <c r="P5" s="21"/>
      <c r="Q5" s="22" t="s">
        <v>148</v>
      </c>
      <c r="R5" s="23">
        <v>1</v>
      </c>
      <c r="S5" s="23">
        <v>0</v>
      </c>
      <c r="T5" s="23">
        <v>0</v>
      </c>
      <c r="U5" s="7">
        <v>0</v>
      </c>
      <c r="V5" s="7">
        <v>0</v>
      </c>
      <c r="W5" s="7">
        <v>0</v>
      </c>
      <c r="X5" s="7">
        <v>0</v>
      </c>
      <c r="Y5" s="7">
        <v>0</v>
      </c>
      <c r="Z5" s="7">
        <v>0</v>
      </c>
      <c r="AA5" s="7">
        <v>0</v>
      </c>
      <c r="AB5" s="7">
        <v>0</v>
      </c>
      <c r="AC5" s="7">
        <v>0</v>
      </c>
      <c r="AD5" s="7">
        <v>0</v>
      </c>
      <c r="AE5" s="7">
        <v>0</v>
      </c>
      <c r="AF5" s="7">
        <v>0</v>
      </c>
      <c r="AG5" s="7">
        <v>0</v>
      </c>
      <c r="AH5" s="7">
        <v>0</v>
      </c>
      <c r="AI5" s="7">
        <v>0</v>
      </c>
      <c r="AJ5" s="7">
        <v>0</v>
      </c>
      <c r="AK5" s="7">
        <v>1</v>
      </c>
      <c r="AL5" s="7">
        <v>0</v>
      </c>
      <c r="AM5" s="7">
        <v>0</v>
      </c>
      <c r="AN5" s="7">
        <v>0</v>
      </c>
      <c r="AO5" s="7">
        <v>0</v>
      </c>
      <c r="AP5" s="7">
        <v>0</v>
      </c>
      <c r="AQ5" s="7">
        <v>0</v>
      </c>
      <c r="AR5" s="7">
        <v>0</v>
      </c>
      <c r="AS5" s="7">
        <v>0</v>
      </c>
      <c r="AT5" s="7">
        <v>0</v>
      </c>
      <c r="AU5" s="7">
        <v>0</v>
      </c>
      <c r="AV5" s="7">
        <v>1</v>
      </c>
      <c r="AW5" s="7">
        <v>0</v>
      </c>
      <c r="AX5" s="7">
        <v>0</v>
      </c>
      <c r="AY5" s="7">
        <v>0</v>
      </c>
      <c r="AZ5" s="7">
        <v>0</v>
      </c>
      <c r="BA5" s="7" t="s">
        <v>108</v>
      </c>
      <c r="BB5" s="7" t="s">
        <v>135</v>
      </c>
      <c r="BC5" s="25" t="s">
        <v>140</v>
      </c>
      <c r="BD5" s="25" t="s">
        <v>109</v>
      </c>
      <c r="BE5" s="44">
        <v>44092</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52.5" customHeight="1" x14ac:dyDescent="0.2">
      <c r="A6" s="14">
        <v>9</v>
      </c>
      <c r="B6" s="15">
        <f t="shared" si="0"/>
        <v>3</v>
      </c>
      <c r="C6" s="443" t="s">
        <v>147</v>
      </c>
      <c r="D6" s="17" t="s">
        <v>245</v>
      </c>
      <c r="E6" s="25" t="s">
        <v>149</v>
      </c>
      <c r="F6" s="18">
        <v>1</v>
      </c>
      <c r="G6" s="438">
        <v>44599</v>
      </c>
      <c r="H6" s="438">
        <v>51182</v>
      </c>
      <c r="I6" s="28">
        <v>31.8</v>
      </c>
      <c r="J6" s="29">
        <v>25</v>
      </c>
      <c r="K6" s="29">
        <v>1</v>
      </c>
      <c r="L6" s="20"/>
      <c r="M6" s="20">
        <v>0</v>
      </c>
      <c r="N6" s="20">
        <v>0</v>
      </c>
      <c r="O6" s="21">
        <v>188</v>
      </c>
      <c r="P6" s="21"/>
      <c r="Q6" s="22" t="s">
        <v>247</v>
      </c>
      <c r="R6" s="23">
        <v>0</v>
      </c>
      <c r="S6" s="23">
        <v>0</v>
      </c>
      <c r="T6" s="23">
        <v>0</v>
      </c>
      <c r="U6" s="7">
        <v>1</v>
      </c>
      <c r="V6" s="7">
        <v>0</v>
      </c>
      <c r="W6" s="7">
        <v>0</v>
      </c>
      <c r="X6" s="7">
        <v>1</v>
      </c>
      <c r="Y6" s="7">
        <v>0</v>
      </c>
      <c r="Z6" s="7">
        <v>1</v>
      </c>
      <c r="AA6" s="7">
        <v>0</v>
      </c>
      <c r="AB6" s="7">
        <v>0</v>
      </c>
      <c r="AC6" s="7">
        <v>0</v>
      </c>
      <c r="AD6" s="7">
        <v>0</v>
      </c>
      <c r="AE6" s="7">
        <v>0</v>
      </c>
      <c r="AF6" s="7">
        <v>0</v>
      </c>
      <c r="AG6" s="7">
        <v>1</v>
      </c>
      <c r="AH6" s="7">
        <v>0</v>
      </c>
      <c r="AI6" s="7">
        <v>0</v>
      </c>
      <c r="AJ6" s="7">
        <v>0</v>
      </c>
      <c r="AK6" s="7">
        <v>1</v>
      </c>
      <c r="AL6" s="7">
        <v>0</v>
      </c>
      <c r="AM6" s="7">
        <v>1</v>
      </c>
      <c r="AN6" s="7">
        <v>0</v>
      </c>
      <c r="AO6" s="7">
        <v>0</v>
      </c>
      <c r="AP6" s="7">
        <v>0</v>
      </c>
      <c r="AQ6" s="7">
        <v>1</v>
      </c>
      <c r="AR6" s="7">
        <v>1</v>
      </c>
      <c r="AS6" s="7">
        <v>0</v>
      </c>
      <c r="AT6" s="7">
        <v>0</v>
      </c>
      <c r="AU6" s="7">
        <v>0</v>
      </c>
      <c r="AV6" s="7">
        <v>0</v>
      </c>
      <c r="AW6" s="7">
        <v>1</v>
      </c>
      <c r="AX6" s="7">
        <v>0</v>
      </c>
      <c r="AY6" s="7">
        <v>1</v>
      </c>
      <c r="AZ6" s="7">
        <v>0</v>
      </c>
      <c r="BA6" s="7" t="s">
        <v>108</v>
      </c>
      <c r="BB6" s="7" t="s">
        <v>135</v>
      </c>
      <c r="BC6" s="25" t="s">
        <v>140</v>
      </c>
      <c r="BD6" s="25" t="s">
        <v>149</v>
      </c>
      <c r="BE6" s="44">
        <v>44599</v>
      </c>
      <c r="BF6" s="32"/>
      <c r="BG6" s="23">
        <v>0</v>
      </c>
      <c r="BH6" s="23">
        <v>0</v>
      </c>
      <c r="BI6" s="23">
        <v>1</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1</v>
      </c>
      <c r="CQ6" s="23">
        <v>0</v>
      </c>
      <c r="CR6" s="23">
        <v>0</v>
      </c>
    </row>
    <row r="7" spans="1:96" s="55" customFormat="1" x14ac:dyDescent="0.2">
      <c r="F7" s="56"/>
      <c r="G7" s="439"/>
      <c r="H7" s="439"/>
      <c r="I7" s="56"/>
      <c r="L7" s="57"/>
      <c r="M7" s="58">
        <f>SUM(M4:M6)</f>
        <v>0</v>
      </c>
      <c r="N7" s="58">
        <f>SUM(N4:N6)</f>
        <v>0</v>
      </c>
      <c r="O7" s="59">
        <f>SUM(O4:O6)</f>
        <v>188</v>
      </c>
      <c r="P7" s="59">
        <f>SUM(P4:P6)</f>
        <v>0</v>
      </c>
      <c r="Q7" s="60"/>
      <c r="R7" s="59">
        <f>SUM(R3:R6)</f>
        <v>2</v>
      </c>
      <c r="S7" s="59">
        <f t="shared" ref="S7:AZ7" si="1">SUM(S3:S6)</f>
        <v>0</v>
      </c>
      <c r="T7" s="59">
        <f t="shared" si="1"/>
        <v>0</v>
      </c>
      <c r="U7" s="59">
        <f t="shared" si="1"/>
        <v>1</v>
      </c>
      <c r="V7" s="59">
        <f t="shared" si="1"/>
        <v>0</v>
      </c>
      <c r="W7" s="59">
        <f t="shared" si="1"/>
        <v>0</v>
      </c>
      <c r="X7" s="59">
        <f t="shared" si="1"/>
        <v>1</v>
      </c>
      <c r="Y7" s="59">
        <f t="shared" si="1"/>
        <v>0</v>
      </c>
      <c r="Z7" s="59">
        <f t="shared" si="1"/>
        <v>1</v>
      </c>
      <c r="AA7" s="59">
        <f t="shared" si="1"/>
        <v>0</v>
      </c>
      <c r="AB7" s="59">
        <f t="shared" si="1"/>
        <v>0</v>
      </c>
      <c r="AC7" s="59">
        <f t="shared" si="1"/>
        <v>0</v>
      </c>
      <c r="AD7" s="59">
        <f t="shared" si="1"/>
        <v>1</v>
      </c>
      <c r="AE7" s="59">
        <f t="shared" si="1"/>
        <v>0</v>
      </c>
      <c r="AF7" s="59">
        <f t="shared" si="1"/>
        <v>0</v>
      </c>
      <c r="AG7" s="59">
        <f t="shared" si="1"/>
        <v>1</v>
      </c>
      <c r="AH7" s="59">
        <f t="shared" si="1"/>
        <v>0</v>
      </c>
      <c r="AI7" s="59">
        <f t="shared" si="1"/>
        <v>0</v>
      </c>
      <c r="AJ7" s="59">
        <f t="shared" si="1"/>
        <v>0</v>
      </c>
      <c r="AK7" s="59">
        <f t="shared" si="1"/>
        <v>3</v>
      </c>
      <c r="AL7" s="59">
        <f t="shared" si="1"/>
        <v>0</v>
      </c>
      <c r="AM7" s="59">
        <f t="shared" si="1"/>
        <v>2</v>
      </c>
      <c r="AN7" s="59">
        <f t="shared" si="1"/>
        <v>0</v>
      </c>
      <c r="AO7" s="59">
        <f t="shared" si="1"/>
        <v>0</v>
      </c>
      <c r="AP7" s="59">
        <f t="shared" si="1"/>
        <v>0</v>
      </c>
      <c r="AQ7" s="59">
        <f t="shared" si="1"/>
        <v>1</v>
      </c>
      <c r="AR7" s="59">
        <f t="shared" si="1"/>
        <v>1</v>
      </c>
      <c r="AS7" s="59">
        <f t="shared" si="1"/>
        <v>0</v>
      </c>
      <c r="AT7" s="59">
        <f t="shared" si="1"/>
        <v>0</v>
      </c>
      <c r="AU7" s="59">
        <f t="shared" si="1"/>
        <v>0</v>
      </c>
      <c r="AV7" s="59">
        <f t="shared" si="1"/>
        <v>1</v>
      </c>
      <c r="AW7" s="59">
        <f t="shared" si="1"/>
        <v>1</v>
      </c>
      <c r="AX7" s="59">
        <f t="shared" si="1"/>
        <v>0</v>
      </c>
      <c r="AY7" s="59">
        <f t="shared" si="1"/>
        <v>1</v>
      </c>
      <c r="AZ7" s="59">
        <f t="shared" si="1"/>
        <v>0</v>
      </c>
      <c r="BE7" s="61"/>
      <c r="BF7" s="62"/>
      <c r="BG7" s="59">
        <f t="shared" ref="BG7:CQ7" si="2">SUM(BG3:BG6)</f>
        <v>0</v>
      </c>
      <c r="BH7" s="59">
        <f t="shared" si="2"/>
        <v>0</v>
      </c>
      <c r="BI7" s="59">
        <f t="shared" si="2"/>
        <v>1</v>
      </c>
      <c r="BJ7" s="59">
        <f t="shared" si="2"/>
        <v>0</v>
      </c>
      <c r="BK7" s="59">
        <f t="shared" si="2"/>
        <v>0</v>
      </c>
      <c r="BL7" s="59">
        <f t="shared" si="2"/>
        <v>0</v>
      </c>
      <c r="BM7" s="59">
        <f t="shared" si="2"/>
        <v>0</v>
      </c>
      <c r="BN7" s="59">
        <f t="shared" si="2"/>
        <v>0</v>
      </c>
      <c r="BO7" s="59">
        <f t="shared" si="2"/>
        <v>0</v>
      </c>
      <c r="BP7" s="59">
        <f t="shared" si="2"/>
        <v>0</v>
      </c>
      <c r="BQ7" s="59">
        <f t="shared" si="2"/>
        <v>0</v>
      </c>
      <c r="BR7" s="59">
        <f t="shared" si="2"/>
        <v>0</v>
      </c>
      <c r="BS7" s="59">
        <f t="shared" si="2"/>
        <v>0</v>
      </c>
      <c r="BT7" s="59">
        <f t="shared" si="2"/>
        <v>0</v>
      </c>
      <c r="BU7" s="59">
        <f t="shared" si="2"/>
        <v>0</v>
      </c>
      <c r="BV7" s="59">
        <f t="shared" si="2"/>
        <v>0</v>
      </c>
      <c r="BW7" s="59">
        <f t="shared" si="2"/>
        <v>0</v>
      </c>
      <c r="BX7" s="59">
        <f t="shared" si="2"/>
        <v>0</v>
      </c>
      <c r="BY7" s="59">
        <f t="shared" si="2"/>
        <v>0</v>
      </c>
      <c r="BZ7" s="59">
        <f t="shared" si="2"/>
        <v>0</v>
      </c>
      <c r="CA7" s="59">
        <f t="shared" si="2"/>
        <v>0</v>
      </c>
      <c r="CB7" s="59">
        <f t="shared" si="2"/>
        <v>0</v>
      </c>
      <c r="CC7" s="59">
        <f t="shared" si="2"/>
        <v>0</v>
      </c>
      <c r="CD7" s="59">
        <f t="shared" si="2"/>
        <v>0</v>
      </c>
      <c r="CE7" s="59">
        <f t="shared" si="2"/>
        <v>0</v>
      </c>
      <c r="CF7" s="59">
        <f t="shared" si="2"/>
        <v>0</v>
      </c>
      <c r="CG7" s="59">
        <f t="shared" si="2"/>
        <v>0</v>
      </c>
      <c r="CH7" s="59">
        <f t="shared" si="2"/>
        <v>0</v>
      </c>
      <c r="CI7" s="59">
        <f t="shared" si="2"/>
        <v>0</v>
      </c>
      <c r="CJ7" s="59">
        <f t="shared" si="2"/>
        <v>0</v>
      </c>
      <c r="CK7" s="59">
        <f t="shared" si="2"/>
        <v>0</v>
      </c>
      <c r="CL7" s="59">
        <f t="shared" si="2"/>
        <v>0</v>
      </c>
      <c r="CM7" s="59">
        <f t="shared" si="2"/>
        <v>0</v>
      </c>
      <c r="CN7" s="59">
        <f t="shared" si="2"/>
        <v>0</v>
      </c>
      <c r="CO7" s="59">
        <f t="shared" si="2"/>
        <v>0</v>
      </c>
      <c r="CP7" s="59">
        <f t="shared" si="2"/>
        <v>1</v>
      </c>
      <c r="CQ7" s="59">
        <f t="shared" si="2"/>
        <v>0</v>
      </c>
      <c r="CR7" s="59">
        <f>SUM(CR3:CR6)</f>
        <v>0</v>
      </c>
    </row>
  </sheetData>
  <autoFilter ref="A2:CR7" xr:uid="{D35C390C-6019-4C4E-A07A-25CC8CAC8DCB}"/>
  <mergeCells count="20">
    <mergeCell ref="CL1:CR1"/>
    <mergeCell ref="BS1:BT1"/>
    <mergeCell ref="BU1:BV1"/>
    <mergeCell ref="BW1:BY1"/>
    <mergeCell ref="BZ1:CA1"/>
    <mergeCell ref="CB1:CD1"/>
    <mergeCell ref="CF1:CK1"/>
    <mergeCell ref="O3:P3"/>
    <mergeCell ref="BP1:BR1"/>
    <mergeCell ref="A1:K1"/>
    <mergeCell ref="M1:N1"/>
    <mergeCell ref="O1:P1"/>
    <mergeCell ref="R1:AB1"/>
    <mergeCell ref="AC1:AH1"/>
    <mergeCell ref="AI1:AJ1"/>
    <mergeCell ref="AK1:AL1"/>
    <mergeCell ref="AM1:AR1"/>
    <mergeCell ref="AS1:BA1"/>
    <mergeCell ref="BG1:BH1"/>
    <mergeCell ref="BI1:BN1"/>
  </mergeCells>
  <conditionalFormatting sqref="BD3:BE6">
    <cfRule type="cellIs" dxfId="26" priority="28" operator="between">
      <formula>#REF!</formula>
      <formula>#REF!</formula>
    </cfRule>
    <cfRule type="cellIs" dxfId="25" priority="29" operator="between">
      <formula>#REF!</formula>
      <formula>#REF!</formula>
    </cfRule>
    <cfRule type="cellIs" dxfId="24" priority="30" operator="between">
      <formula>#REF!</formula>
      <formula>#REF!</formula>
    </cfRule>
  </conditionalFormatting>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5A194-5ECC-4409-918F-AE2EDBD1CC86}">
  <dimension ref="A1:CR19"/>
  <sheetViews>
    <sheetView showGridLines="0" topLeftCell="E1" zoomScale="90" zoomScaleNormal="90" workbookViewId="0">
      <pane ySplit="2" topLeftCell="A17" activePane="bottomLeft" state="frozen"/>
      <selection pane="bottomLeft" activeCell="E2" sqref="A2:XFD18"/>
    </sheetView>
  </sheetViews>
  <sheetFormatPr baseColWidth="10" defaultRowHeight="12.75" x14ac:dyDescent="0.2"/>
  <cols>
    <col min="1" max="1" width="3.28515625" style="8" customWidth="1"/>
    <col min="2" max="2" width="4" style="8" customWidth="1"/>
    <col min="3" max="3" width="13.42578125" style="8" customWidth="1"/>
    <col min="4" max="4" width="11.140625" style="8" customWidth="1"/>
    <col min="5" max="5" width="9.42578125" style="8" customWidth="1"/>
    <col min="6" max="6" width="4.42578125" style="34" customWidth="1"/>
    <col min="7" max="7" width="8.7109375" style="440" customWidth="1"/>
    <col min="8" max="8" width="8.5703125" style="440" customWidth="1"/>
    <col min="9" max="9" width="4.85546875" style="34" customWidth="1"/>
    <col min="10" max="10" width="4.85546875" style="8" customWidth="1"/>
    <col min="11" max="11" width="4.5703125" style="8" customWidth="1"/>
    <col min="12" max="12" width="18.42578125" style="35" customWidth="1"/>
    <col min="13" max="13" width="14.85546875" style="35" customWidth="1"/>
    <col min="14" max="14" width="12.42578125" style="35" customWidth="1"/>
    <col min="15" max="16" width="5" style="38" customWidth="1"/>
    <col min="17" max="17" width="80.140625" style="36" customWidth="1"/>
    <col min="18" max="18" width="5.7109375" style="8" customWidth="1"/>
    <col min="19" max="25" width="4.42578125" style="8" customWidth="1"/>
    <col min="26" max="26" width="6.140625" style="8" customWidth="1"/>
    <col min="27" max="52" width="4.42578125" style="8" customWidth="1"/>
    <col min="53" max="53" width="6" style="8" customWidth="1"/>
    <col min="54" max="54" width="7.140625" style="8" customWidth="1"/>
    <col min="55" max="55" width="8.42578125" style="8" customWidth="1"/>
    <col min="56" max="56" width="11.42578125" style="8"/>
    <col min="57" max="57" width="10.42578125" style="46" bestFit="1" customWidth="1"/>
    <col min="58" max="58" width="11.42578125" style="37"/>
    <col min="59" max="60" width="9" style="8" customWidth="1"/>
    <col min="61" max="62" width="6.7109375" style="8" customWidth="1"/>
    <col min="63" max="63" width="11.42578125" style="8"/>
    <col min="64" max="64" width="6.85546875" style="8" customWidth="1"/>
    <col min="65" max="65" width="11.42578125" style="8"/>
    <col min="66" max="66" width="4.28515625" style="8" customWidth="1"/>
    <col min="67" max="67" width="6.7109375" style="8" customWidth="1"/>
    <col min="68" max="69" width="11.42578125" style="8"/>
    <col min="70" max="70" width="7.28515625" style="8" customWidth="1"/>
    <col min="71" max="71" width="7.140625" style="8" customWidth="1"/>
    <col min="72" max="72" width="7.28515625" style="8" customWidth="1"/>
    <col min="73" max="74" width="8.5703125" style="8" customWidth="1"/>
    <col min="75" max="77" width="8.140625" style="8" customWidth="1"/>
    <col min="78" max="80" width="6" style="8" customWidth="1"/>
    <col min="81" max="82" width="11.42578125" style="8"/>
    <col min="83" max="85" width="6.85546875" style="8" customWidth="1"/>
    <col min="86" max="86" width="8" style="8" customWidth="1"/>
    <col min="87" max="87" width="7.140625" style="8" customWidth="1"/>
    <col min="88" max="88" width="11.42578125" style="8"/>
    <col min="89" max="89" width="8" style="8" customWidth="1"/>
    <col min="90" max="90" width="9.140625" style="8" customWidth="1"/>
    <col min="91" max="94" width="11.42578125" style="8"/>
    <col min="95" max="96" width="6.5703125" style="8" customWidth="1"/>
    <col min="97" max="16384" width="11.42578125" style="8"/>
  </cols>
  <sheetData>
    <row r="1" spans="1:96" ht="25.5" customHeight="1" x14ac:dyDescent="0.2">
      <c r="A1" s="469" t="s">
        <v>322</v>
      </c>
      <c r="B1" s="469"/>
      <c r="C1" s="469"/>
      <c r="D1" s="469"/>
      <c r="E1" s="469"/>
      <c r="F1" s="469"/>
      <c r="G1" s="469"/>
      <c r="H1" s="469"/>
      <c r="I1" s="469"/>
      <c r="J1" s="469"/>
      <c r="K1" s="469"/>
      <c r="L1" s="47" t="s">
        <v>325</v>
      </c>
      <c r="M1" s="469" t="s">
        <v>323</v>
      </c>
      <c r="N1" s="469"/>
      <c r="O1" s="470" t="s">
        <v>0</v>
      </c>
      <c r="P1" s="470"/>
      <c r="Q1" s="53" t="s">
        <v>324</v>
      </c>
      <c r="R1" s="471" t="s">
        <v>1</v>
      </c>
      <c r="S1" s="471"/>
      <c r="T1" s="471"/>
      <c r="U1" s="471"/>
      <c r="V1" s="471"/>
      <c r="W1" s="471"/>
      <c r="X1" s="471"/>
      <c r="Y1" s="471"/>
      <c r="Z1" s="471"/>
      <c r="AA1" s="471"/>
      <c r="AB1" s="471"/>
      <c r="AC1" s="469" t="s">
        <v>2</v>
      </c>
      <c r="AD1" s="469"/>
      <c r="AE1" s="469"/>
      <c r="AF1" s="469"/>
      <c r="AG1" s="469"/>
      <c r="AH1" s="469"/>
      <c r="AI1" s="469" t="s">
        <v>3</v>
      </c>
      <c r="AJ1" s="469"/>
      <c r="AK1" s="471" t="s">
        <v>4</v>
      </c>
      <c r="AL1" s="471"/>
      <c r="AM1" s="472" t="s">
        <v>5</v>
      </c>
      <c r="AN1" s="472"/>
      <c r="AO1" s="472"/>
      <c r="AP1" s="472"/>
      <c r="AQ1" s="472"/>
      <c r="AR1" s="472"/>
      <c r="AS1" s="473" t="s">
        <v>6</v>
      </c>
      <c r="AT1" s="474"/>
      <c r="AU1" s="474"/>
      <c r="AV1" s="474"/>
      <c r="AW1" s="474"/>
      <c r="AX1" s="474"/>
      <c r="AY1" s="474"/>
      <c r="AZ1" s="474"/>
      <c r="BA1" s="474"/>
      <c r="BB1" s="474"/>
      <c r="BC1" s="475"/>
      <c r="BD1" s="49"/>
      <c r="BE1" s="50"/>
      <c r="BF1" s="51"/>
      <c r="BG1" s="469" t="s">
        <v>7</v>
      </c>
      <c r="BH1" s="469"/>
      <c r="BI1" s="469" t="s">
        <v>8</v>
      </c>
      <c r="BJ1" s="469"/>
      <c r="BK1" s="469"/>
      <c r="BL1" s="469"/>
      <c r="BM1" s="469"/>
      <c r="BN1" s="469"/>
      <c r="BO1" s="52" t="s">
        <v>9</v>
      </c>
      <c r="BP1" s="469" t="s">
        <v>10</v>
      </c>
      <c r="BQ1" s="469"/>
      <c r="BR1" s="469"/>
      <c r="BS1" s="469" t="s">
        <v>11</v>
      </c>
      <c r="BT1" s="469"/>
      <c r="BU1" s="469" t="s">
        <v>12</v>
      </c>
      <c r="BV1" s="469"/>
      <c r="BW1" s="469" t="s">
        <v>13</v>
      </c>
      <c r="BX1" s="469"/>
      <c r="BY1" s="469"/>
      <c r="BZ1" s="469" t="s">
        <v>14</v>
      </c>
      <c r="CA1" s="469"/>
      <c r="CB1" s="469" t="s">
        <v>15</v>
      </c>
      <c r="CC1" s="469"/>
      <c r="CD1" s="469"/>
      <c r="CE1" s="52" t="s">
        <v>16</v>
      </c>
      <c r="CF1" s="469" t="s">
        <v>17</v>
      </c>
      <c r="CG1" s="469"/>
      <c r="CH1" s="469"/>
      <c r="CI1" s="469"/>
      <c r="CJ1" s="469"/>
      <c r="CK1" s="469"/>
      <c r="CL1" s="469" t="s">
        <v>18</v>
      </c>
      <c r="CM1" s="469"/>
      <c r="CN1" s="469"/>
      <c r="CO1" s="469"/>
      <c r="CP1" s="469"/>
      <c r="CQ1" s="469"/>
      <c r="CR1" s="469"/>
    </row>
    <row r="2" spans="1:96" s="41" customFormat="1" ht="235.5" x14ac:dyDescent="0.25">
      <c r="A2" s="430" t="s">
        <v>220</v>
      </c>
      <c r="B2" s="430" t="s">
        <v>19</v>
      </c>
      <c r="C2" s="431" t="s">
        <v>20</v>
      </c>
      <c r="D2" s="431" t="s">
        <v>21</v>
      </c>
      <c r="E2" s="431" t="s">
        <v>22</v>
      </c>
      <c r="F2" s="431" t="s">
        <v>221</v>
      </c>
      <c r="G2" s="432" t="s">
        <v>23</v>
      </c>
      <c r="H2" s="432" t="s">
        <v>24</v>
      </c>
      <c r="I2" s="431" t="s">
        <v>25</v>
      </c>
      <c r="J2" s="431" t="s">
        <v>26</v>
      </c>
      <c r="K2" s="431" t="s">
        <v>1073</v>
      </c>
      <c r="L2" s="433" t="s">
        <v>39</v>
      </c>
      <c r="M2" s="433" t="s">
        <v>29</v>
      </c>
      <c r="N2" s="433" t="s">
        <v>30</v>
      </c>
      <c r="O2" s="434" t="s">
        <v>32</v>
      </c>
      <c r="P2" s="434" t="s">
        <v>33</v>
      </c>
      <c r="Q2" s="434" t="s">
        <v>34</v>
      </c>
      <c r="R2" s="435" t="s">
        <v>35</v>
      </c>
      <c r="S2" s="435" t="s">
        <v>36</v>
      </c>
      <c r="T2" s="435" t="s">
        <v>37</v>
      </c>
      <c r="U2" s="435" t="s">
        <v>38</v>
      </c>
      <c r="V2" s="435" t="s">
        <v>39</v>
      </c>
      <c r="W2" s="435" t="s">
        <v>40</v>
      </c>
      <c r="X2" s="435" t="s">
        <v>41</v>
      </c>
      <c r="Y2" s="435" t="s">
        <v>42</v>
      </c>
      <c r="Z2" s="435" t="s">
        <v>43</v>
      </c>
      <c r="AA2" s="435" t="s">
        <v>44</v>
      </c>
      <c r="AB2" s="435" t="s">
        <v>45</v>
      </c>
      <c r="AC2" s="434" t="s">
        <v>46</v>
      </c>
      <c r="AD2" s="434" t="s">
        <v>47</v>
      </c>
      <c r="AE2" s="434" t="s">
        <v>48</v>
      </c>
      <c r="AF2" s="434" t="s">
        <v>49</v>
      </c>
      <c r="AG2" s="434" t="s">
        <v>50</v>
      </c>
      <c r="AH2" s="434" t="s">
        <v>51</v>
      </c>
      <c r="AI2" s="436" t="s">
        <v>52</v>
      </c>
      <c r="AJ2" s="436" t="s">
        <v>53</v>
      </c>
      <c r="AK2" s="435" t="s">
        <v>52</v>
      </c>
      <c r="AL2" s="435" t="s">
        <v>53</v>
      </c>
      <c r="AM2" s="434" t="s">
        <v>54</v>
      </c>
      <c r="AN2" s="434" t="s">
        <v>55</v>
      </c>
      <c r="AO2" s="434" t="s">
        <v>56</v>
      </c>
      <c r="AP2" s="434" t="s">
        <v>57</v>
      </c>
      <c r="AQ2" s="434" t="s">
        <v>222</v>
      </c>
      <c r="AR2" s="434" t="s">
        <v>58</v>
      </c>
      <c r="AS2" s="434" t="s">
        <v>3</v>
      </c>
      <c r="AT2" s="434" t="s">
        <v>59</v>
      </c>
      <c r="AU2" s="434" t="s">
        <v>60</v>
      </c>
      <c r="AV2" s="434" t="s">
        <v>61</v>
      </c>
      <c r="AW2" s="437" t="s">
        <v>62</v>
      </c>
      <c r="AX2" s="437" t="s">
        <v>63</v>
      </c>
      <c r="AY2" s="437" t="s">
        <v>54</v>
      </c>
      <c r="AZ2" s="434" t="s">
        <v>64</v>
      </c>
      <c r="BA2" s="434" t="s">
        <v>65</v>
      </c>
      <c r="BB2" s="434" t="s">
        <v>66</v>
      </c>
      <c r="BC2" s="434" t="s">
        <v>67</v>
      </c>
      <c r="BD2" s="441" t="s">
        <v>22</v>
      </c>
      <c r="BE2" s="442" t="s">
        <v>68</v>
      </c>
      <c r="BF2" s="442" t="s">
        <v>69</v>
      </c>
      <c r="BG2" s="441" t="s">
        <v>70</v>
      </c>
      <c r="BH2" s="441" t="s">
        <v>71</v>
      </c>
      <c r="BI2" s="441" t="s">
        <v>72</v>
      </c>
      <c r="BJ2" s="441" t="s">
        <v>73</v>
      </c>
      <c r="BK2" s="441" t="s">
        <v>74</v>
      </c>
      <c r="BL2" s="441" t="s">
        <v>75</v>
      </c>
      <c r="BM2" s="441" t="s">
        <v>76</v>
      </c>
      <c r="BN2" s="441" t="s">
        <v>77</v>
      </c>
      <c r="BO2" s="441" t="s">
        <v>78</v>
      </c>
      <c r="BP2" s="441" t="s">
        <v>79</v>
      </c>
      <c r="BQ2" s="441" t="s">
        <v>80</v>
      </c>
      <c r="BR2" s="441" t="s">
        <v>81</v>
      </c>
      <c r="BS2" s="441" t="s">
        <v>82</v>
      </c>
      <c r="BT2" s="441" t="s">
        <v>83</v>
      </c>
      <c r="BU2" s="441" t="s">
        <v>84</v>
      </c>
      <c r="BV2" s="441" t="s">
        <v>85</v>
      </c>
      <c r="BW2" s="441" t="s">
        <v>86</v>
      </c>
      <c r="BX2" s="441" t="s">
        <v>87</v>
      </c>
      <c r="BY2" s="441" t="s">
        <v>88</v>
      </c>
      <c r="BZ2" s="441" t="s">
        <v>89</v>
      </c>
      <c r="CA2" s="441" t="s">
        <v>90</v>
      </c>
      <c r="CB2" s="441" t="s">
        <v>91</v>
      </c>
      <c r="CC2" s="441" t="s">
        <v>92</v>
      </c>
      <c r="CD2" s="441" t="s">
        <v>93</v>
      </c>
      <c r="CE2" s="441" t="s">
        <v>94</v>
      </c>
      <c r="CF2" s="441" t="s">
        <v>95</v>
      </c>
      <c r="CG2" s="441" t="s">
        <v>96</v>
      </c>
      <c r="CH2" s="441" t="s">
        <v>97</v>
      </c>
      <c r="CI2" s="441" t="s">
        <v>98</v>
      </c>
      <c r="CJ2" s="441" t="s">
        <v>99</v>
      </c>
      <c r="CK2" s="441" t="s">
        <v>100</v>
      </c>
      <c r="CL2" s="441" t="s">
        <v>101</v>
      </c>
      <c r="CM2" s="441" t="s">
        <v>102</v>
      </c>
      <c r="CN2" s="441" t="s">
        <v>103</v>
      </c>
      <c r="CO2" s="441" t="s">
        <v>104</v>
      </c>
      <c r="CP2" s="441" t="s">
        <v>105</v>
      </c>
      <c r="CQ2" s="441" t="s">
        <v>106</v>
      </c>
      <c r="CR2" s="441" t="s">
        <v>107</v>
      </c>
    </row>
    <row r="3" spans="1:96" ht="51" x14ac:dyDescent="0.2">
      <c r="A3" s="14">
        <v>8</v>
      </c>
      <c r="B3" s="15">
        <v>0</v>
      </c>
      <c r="C3" s="443" t="s">
        <v>150</v>
      </c>
      <c r="D3" s="17" t="s">
        <v>248</v>
      </c>
      <c r="E3" s="17" t="s">
        <v>134</v>
      </c>
      <c r="F3" s="18">
        <v>0</v>
      </c>
      <c r="G3" s="438">
        <v>42041</v>
      </c>
      <c r="H3" s="438">
        <v>51141</v>
      </c>
      <c r="I3" s="28">
        <v>145</v>
      </c>
      <c r="J3" s="29">
        <v>25</v>
      </c>
      <c r="K3" s="29">
        <v>2</v>
      </c>
      <c r="L3" s="20">
        <v>1300273784420</v>
      </c>
      <c r="M3" s="20"/>
      <c r="N3" s="20"/>
      <c r="O3" s="21">
        <v>9000</v>
      </c>
      <c r="P3" s="21"/>
      <c r="Q3" s="22" t="s">
        <v>213</v>
      </c>
      <c r="R3" s="23">
        <v>0</v>
      </c>
      <c r="S3" s="23">
        <v>0</v>
      </c>
      <c r="T3" s="23">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t="s">
        <v>108</v>
      </c>
      <c r="BB3" s="7">
        <v>0</v>
      </c>
      <c r="BC3" s="25" t="s">
        <v>136</v>
      </c>
      <c r="BD3" s="25" t="s">
        <v>134</v>
      </c>
      <c r="BE3" s="44">
        <v>42041</v>
      </c>
      <c r="BF3" s="32">
        <v>51172</v>
      </c>
      <c r="BG3" s="23">
        <v>0</v>
      </c>
      <c r="BH3" s="23">
        <v>0</v>
      </c>
      <c r="BI3" s="23">
        <v>0</v>
      </c>
      <c r="BJ3" s="23">
        <v>0</v>
      </c>
      <c r="BK3" s="23">
        <v>0</v>
      </c>
      <c r="BL3" s="23">
        <v>0</v>
      </c>
      <c r="BM3" s="23">
        <v>0</v>
      </c>
      <c r="BN3" s="23">
        <v>0</v>
      </c>
      <c r="BO3" s="23">
        <v>0</v>
      </c>
      <c r="BP3" s="23">
        <v>0</v>
      </c>
      <c r="BQ3" s="23">
        <v>0</v>
      </c>
      <c r="BR3" s="23">
        <v>0</v>
      </c>
      <c r="BS3" s="23">
        <v>0</v>
      </c>
      <c r="BT3" s="23">
        <v>0</v>
      </c>
      <c r="BU3" s="23">
        <v>0</v>
      </c>
      <c r="BV3" s="23">
        <v>0</v>
      </c>
      <c r="BW3" s="23">
        <v>0</v>
      </c>
      <c r="BX3" s="23">
        <v>0</v>
      </c>
      <c r="BY3" s="23">
        <v>0</v>
      </c>
      <c r="BZ3" s="23">
        <v>0</v>
      </c>
      <c r="CA3" s="23">
        <v>0</v>
      </c>
      <c r="CB3" s="23">
        <v>0</v>
      </c>
      <c r="CC3" s="23">
        <v>0</v>
      </c>
      <c r="CD3" s="23">
        <v>0</v>
      </c>
      <c r="CE3" s="23">
        <v>0</v>
      </c>
      <c r="CF3" s="23">
        <v>0</v>
      </c>
      <c r="CG3" s="23">
        <v>0</v>
      </c>
      <c r="CH3" s="23">
        <v>0</v>
      </c>
      <c r="CI3" s="23">
        <v>0</v>
      </c>
      <c r="CJ3" s="23">
        <v>0</v>
      </c>
      <c r="CK3" s="23">
        <v>0</v>
      </c>
      <c r="CL3" s="23">
        <v>0</v>
      </c>
      <c r="CM3" s="23">
        <v>0</v>
      </c>
      <c r="CN3" s="23">
        <v>0</v>
      </c>
      <c r="CO3" s="23">
        <v>0</v>
      </c>
      <c r="CP3" s="23">
        <v>0</v>
      </c>
      <c r="CQ3" s="23">
        <v>0</v>
      </c>
      <c r="CR3" s="23">
        <v>0</v>
      </c>
    </row>
    <row r="4" spans="1:96" ht="63.75" x14ac:dyDescent="0.2">
      <c r="A4" s="14">
        <v>8</v>
      </c>
      <c r="B4" s="15">
        <f t="shared" ref="B4:B18" si="0">+B3+1</f>
        <v>1</v>
      </c>
      <c r="C4" s="443" t="s">
        <v>150</v>
      </c>
      <c r="D4" s="17" t="s">
        <v>248</v>
      </c>
      <c r="E4" s="25" t="s">
        <v>109</v>
      </c>
      <c r="F4" s="18">
        <v>1</v>
      </c>
      <c r="G4" s="438">
        <v>42038</v>
      </c>
      <c r="H4" s="438">
        <v>51141</v>
      </c>
      <c r="I4" s="28">
        <v>145</v>
      </c>
      <c r="J4" s="29">
        <v>25</v>
      </c>
      <c r="K4" s="29">
        <v>2</v>
      </c>
      <c r="L4" s="20">
        <v>1300273784420</v>
      </c>
      <c r="M4" s="20">
        <v>0</v>
      </c>
      <c r="N4" s="20">
        <v>0</v>
      </c>
      <c r="O4" s="21"/>
      <c r="P4" s="21"/>
      <c r="Q4" s="22" t="s">
        <v>249</v>
      </c>
      <c r="R4" s="21">
        <v>1</v>
      </c>
      <c r="S4" s="23">
        <v>0</v>
      </c>
      <c r="T4" s="23">
        <v>0</v>
      </c>
      <c r="U4" s="7">
        <v>0</v>
      </c>
      <c r="V4" s="7">
        <v>0</v>
      </c>
      <c r="W4" s="7">
        <v>0</v>
      </c>
      <c r="X4" s="7">
        <v>0</v>
      </c>
      <c r="Y4" s="7">
        <v>0</v>
      </c>
      <c r="Z4" s="7">
        <v>0</v>
      </c>
      <c r="AA4" s="7">
        <v>0</v>
      </c>
      <c r="AB4" s="7">
        <v>0</v>
      </c>
      <c r="AC4" s="7">
        <v>0</v>
      </c>
      <c r="AD4" s="7">
        <v>1</v>
      </c>
      <c r="AE4" s="7">
        <v>0</v>
      </c>
      <c r="AF4" s="7">
        <v>0</v>
      </c>
      <c r="AG4" s="7">
        <v>0</v>
      </c>
      <c r="AH4" s="7">
        <v>0</v>
      </c>
      <c r="AI4" s="7">
        <v>0</v>
      </c>
      <c r="AJ4" s="7">
        <v>0</v>
      </c>
      <c r="AK4" s="7">
        <v>1</v>
      </c>
      <c r="AL4" s="7">
        <v>0</v>
      </c>
      <c r="AM4" s="7">
        <v>1</v>
      </c>
      <c r="AN4" s="7">
        <v>0</v>
      </c>
      <c r="AO4" s="7">
        <v>0</v>
      </c>
      <c r="AP4" s="7">
        <v>0</v>
      </c>
      <c r="AQ4" s="7">
        <v>0</v>
      </c>
      <c r="AR4" s="7">
        <v>0</v>
      </c>
      <c r="AS4" s="7">
        <v>0</v>
      </c>
      <c r="AT4" s="7">
        <v>0</v>
      </c>
      <c r="AU4" s="7">
        <v>0</v>
      </c>
      <c r="AV4" s="7">
        <v>0</v>
      </c>
      <c r="AW4" s="7">
        <v>0</v>
      </c>
      <c r="AX4" s="7">
        <v>0</v>
      </c>
      <c r="AY4" s="7">
        <v>0</v>
      </c>
      <c r="AZ4" s="7">
        <v>0</v>
      </c>
      <c r="BA4" s="7" t="s">
        <v>108</v>
      </c>
      <c r="BB4" s="7">
        <v>0</v>
      </c>
      <c r="BC4" s="25" t="s">
        <v>136</v>
      </c>
      <c r="BD4" s="25" t="s">
        <v>151</v>
      </c>
      <c r="BE4" s="44">
        <v>42038</v>
      </c>
      <c r="BF4" s="32"/>
      <c r="BG4" s="23">
        <v>0</v>
      </c>
      <c r="BH4" s="23">
        <v>0</v>
      </c>
      <c r="BI4" s="23">
        <v>0</v>
      </c>
      <c r="BJ4" s="23">
        <v>0</v>
      </c>
      <c r="BK4" s="23">
        <v>0</v>
      </c>
      <c r="BL4" s="23">
        <v>0</v>
      </c>
      <c r="BM4" s="23">
        <v>0</v>
      </c>
      <c r="BN4" s="23">
        <v>0</v>
      </c>
      <c r="BO4" s="23">
        <v>0</v>
      </c>
      <c r="BP4" s="23">
        <v>0</v>
      </c>
      <c r="BQ4" s="23">
        <v>0</v>
      </c>
      <c r="BR4" s="23">
        <v>0</v>
      </c>
      <c r="BS4" s="23">
        <v>0</v>
      </c>
      <c r="BT4" s="23">
        <v>0</v>
      </c>
      <c r="BU4" s="23">
        <v>0</v>
      </c>
      <c r="BV4" s="23">
        <v>0</v>
      </c>
      <c r="BW4" s="23">
        <v>0</v>
      </c>
      <c r="BX4" s="23">
        <v>0</v>
      </c>
      <c r="BY4" s="23">
        <v>0</v>
      </c>
      <c r="BZ4" s="23">
        <v>0</v>
      </c>
      <c r="CA4" s="23">
        <v>0</v>
      </c>
      <c r="CB4" s="23">
        <v>0</v>
      </c>
      <c r="CC4" s="23">
        <v>0</v>
      </c>
      <c r="CD4" s="23">
        <v>0</v>
      </c>
      <c r="CE4" s="23">
        <v>0</v>
      </c>
      <c r="CF4" s="23">
        <v>0</v>
      </c>
      <c r="CG4" s="23">
        <v>0</v>
      </c>
      <c r="CH4" s="23">
        <v>0</v>
      </c>
      <c r="CI4" s="23">
        <v>0</v>
      </c>
      <c r="CJ4" s="23">
        <v>0</v>
      </c>
      <c r="CK4" s="23">
        <v>0</v>
      </c>
      <c r="CL4" s="23">
        <v>0</v>
      </c>
      <c r="CM4" s="23">
        <v>0</v>
      </c>
      <c r="CN4" s="23">
        <v>0</v>
      </c>
      <c r="CO4" s="23">
        <v>0</v>
      </c>
      <c r="CP4" s="23">
        <v>0</v>
      </c>
      <c r="CQ4" s="23">
        <v>0</v>
      </c>
      <c r="CR4" s="23">
        <v>0</v>
      </c>
    </row>
    <row r="5" spans="1:96" ht="63.75" x14ac:dyDescent="0.2">
      <c r="A5" s="14">
        <v>8</v>
      </c>
      <c r="B5" s="15">
        <f t="shared" si="0"/>
        <v>2</v>
      </c>
      <c r="C5" s="443" t="s">
        <v>150</v>
      </c>
      <c r="D5" s="17" t="s">
        <v>248</v>
      </c>
      <c r="E5" s="25" t="s">
        <v>109</v>
      </c>
      <c r="F5" s="18">
        <v>2</v>
      </c>
      <c r="G5" s="438">
        <v>42277</v>
      </c>
      <c r="H5" s="438">
        <v>51141</v>
      </c>
      <c r="I5" s="28">
        <v>145</v>
      </c>
      <c r="J5" s="29">
        <v>25</v>
      </c>
      <c r="K5" s="29">
        <v>2</v>
      </c>
      <c r="L5" s="20">
        <v>1300273784420</v>
      </c>
      <c r="M5" s="20">
        <v>0</v>
      </c>
      <c r="N5" s="20">
        <v>0</v>
      </c>
      <c r="O5" s="21"/>
      <c r="P5" s="21"/>
      <c r="Q5" s="22" t="s">
        <v>152</v>
      </c>
      <c r="R5" s="23">
        <v>0</v>
      </c>
      <c r="S5" s="23">
        <v>1</v>
      </c>
      <c r="T5" s="23">
        <v>0</v>
      </c>
      <c r="U5" s="7">
        <v>0</v>
      </c>
      <c r="V5" s="7">
        <v>1</v>
      </c>
      <c r="W5" s="7">
        <v>0</v>
      </c>
      <c r="X5" s="7">
        <v>1</v>
      </c>
      <c r="Y5" s="7">
        <v>0</v>
      </c>
      <c r="Z5" s="7">
        <v>0</v>
      </c>
      <c r="AA5" s="7">
        <v>0</v>
      </c>
      <c r="AB5" s="7">
        <v>0</v>
      </c>
      <c r="AC5" s="7">
        <v>1</v>
      </c>
      <c r="AD5" s="7">
        <v>0</v>
      </c>
      <c r="AE5" s="7">
        <v>0</v>
      </c>
      <c r="AF5" s="7">
        <v>0</v>
      </c>
      <c r="AG5" s="7">
        <v>0</v>
      </c>
      <c r="AH5" s="7">
        <v>0</v>
      </c>
      <c r="AI5" s="7">
        <v>0</v>
      </c>
      <c r="AJ5" s="7">
        <v>0</v>
      </c>
      <c r="AK5" s="7">
        <v>1</v>
      </c>
      <c r="AL5" s="7">
        <v>0</v>
      </c>
      <c r="AM5" s="7">
        <v>0</v>
      </c>
      <c r="AN5" s="7">
        <v>1</v>
      </c>
      <c r="AO5" s="7">
        <v>0</v>
      </c>
      <c r="AP5" s="7">
        <v>0</v>
      </c>
      <c r="AQ5" s="7">
        <v>0</v>
      </c>
      <c r="AR5" s="7">
        <v>0</v>
      </c>
      <c r="AS5" s="7">
        <v>0</v>
      </c>
      <c r="AT5" s="7">
        <v>0</v>
      </c>
      <c r="AU5" s="7">
        <v>0</v>
      </c>
      <c r="AV5" s="7">
        <v>0</v>
      </c>
      <c r="AW5" s="7">
        <v>0</v>
      </c>
      <c r="AX5" s="7">
        <v>0</v>
      </c>
      <c r="AY5" s="7">
        <v>0</v>
      </c>
      <c r="AZ5" s="7">
        <v>0</v>
      </c>
      <c r="BA5" s="7" t="s">
        <v>108</v>
      </c>
      <c r="BB5" s="7" t="s">
        <v>135</v>
      </c>
      <c r="BC5" s="25" t="s">
        <v>136</v>
      </c>
      <c r="BD5" s="25" t="s">
        <v>153</v>
      </c>
      <c r="BE5" s="44">
        <v>42277</v>
      </c>
      <c r="BF5" s="32"/>
      <c r="BG5" s="23">
        <v>0</v>
      </c>
      <c r="BH5" s="23">
        <v>0</v>
      </c>
      <c r="BI5" s="23">
        <v>0</v>
      </c>
      <c r="BJ5" s="23">
        <v>0</v>
      </c>
      <c r="BK5" s="23">
        <v>0</v>
      </c>
      <c r="BL5" s="23">
        <v>0</v>
      </c>
      <c r="BM5" s="23">
        <v>0</v>
      </c>
      <c r="BN5" s="23">
        <v>0</v>
      </c>
      <c r="BO5" s="23">
        <v>0</v>
      </c>
      <c r="BP5" s="23">
        <v>0</v>
      </c>
      <c r="BQ5" s="23">
        <v>0</v>
      </c>
      <c r="BR5" s="23">
        <v>0</v>
      </c>
      <c r="BS5" s="23">
        <v>0</v>
      </c>
      <c r="BT5" s="23">
        <v>0</v>
      </c>
      <c r="BU5" s="23">
        <v>0</v>
      </c>
      <c r="BV5" s="23">
        <v>0</v>
      </c>
      <c r="BW5" s="23">
        <v>0</v>
      </c>
      <c r="BX5" s="23">
        <v>0</v>
      </c>
      <c r="BY5" s="23">
        <v>0</v>
      </c>
      <c r="BZ5" s="23">
        <v>0</v>
      </c>
      <c r="CA5" s="23">
        <v>0</v>
      </c>
      <c r="CB5" s="23">
        <v>0</v>
      </c>
      <c r="CC5" s="23">
        <v>0</v>
      </c>
      <c r="CD5" s="23">
        <v>0</v>
      </c>
      <c r="CE5" s="23">
        <v>0</v>
      </c>
      <c r="CF5" s="23">
        <v>0</v>
      </c>
      <c r="CG5" s="23">
        <v>0</v>
      </c>
      <c r="CH5" s="23">
        <v>0</v>
      </c>
      <c r="CI5" s="23">
        <v>0</v>
      </c>
      <c r="CJ5" s="23">
        <v>0</v>
      </c>
      <c r="CK5" s="23">
        <v>0</v>
      </c>
      <c r="CL5" s="23">
        <v>0</v>
      </c>
      <c r="CM5" s="23">
        <v>0</v>
      </c>
      <c r="CN5" s="23">
        <v>0</v>
      </c>
      <c r="CO5" s="23">
        <v>0</v>
      </c>
      <c r="CP5" s="23">
        <v>0</v>
      </c>
      <c r="CQ5" s="23">
        <v>0</v>
      </c>
      <c r="CR5" s="23">
        <v>0</v>
      </c>
    </row>
    <row r="6" spans="1:96" ht="51" x14ac:dyDescent="0.2">
      <c r="A6" s="14">
        <v>8</v>
      </c>
      <c r="B6" s="15">
        <f t="shared" si="0"/>
        <v>3</v>
      </c>
      <c r="C6" s="443" t="s">
        <v>150</v>
      </c>
      <c r="D6" s="17" t="s">
        <v>248</v>
      </c>
      <c r="E6" s="25" t="s">
        <v>109</v>
      </c>
      <c r="F6" s="18">
        <v>3</v>
      </c>
      <c r="G6" s="438">
        <v>42724</v>
      </c>
      <c r="H6" s="438">
        <v>51141</v>
      </c>
      <c r="I6" s="28">
        <v>145</v>
      </c>
      <c r="J6" s="29">
        <v>25</v>
      </c>
      <c r="K6" s="29">
        <v>2</v>
      </c>
      <c r="L6" s="20">
        <v>1300273784420</v>
      </c>
      <c r="M6" s="20">
        <v>0</v>
      </c>
      <c r="N6" s="20">
        <v>0</v>
      </c>
      <c r="O6" s="21"/>
      <c r="P6" s="21"/>
      <c r="Q6" s="22" t="s">
        <v>154</v>
      </c>
      <c r="R6" s="23">
        <v>0</v>
      </c>
      <c r="S6" s="23">
        <v>0</v>
      </c>
      <c r="T6" s="23">
        <v>1</v>
      </c>
      <c r="U6" s="7">
        <v>0</v>
      </c>
      <c r="V6" s="7">
        <v>0</v>
      </c>
      <c r="W6" s="7">
        <v>0</v>
      </c>
      <c r="X6" s="7">
        <v>0</v>
      </c>
      <c r="Y6" s="7">
        <v>0</v>
      </c>
      <c r="Z6" s="7">
        <v>0</v>
      </c>
      <c r="AA6" s="7">
        <v>0</v>
      </c>
      <c r="AB6" s="7">
        <v>0</v>
      </c>
      <c r="AC6" s="7">
        <v>0</v>
      </c>
      <c r="AD6" s="7">
        <v>0</v>
      </c>
      <c r="AE6" s="7">
        <v>1</v>
      </c>
      <c r="AF6" s="7">
        <v>0</v>
      </c>
      <c r="AG6" s="7">
        <v>0</v>
      </c>
      <c r="AH6" s="7">
        <v>0</v>
      </c>
      <c r="AI6" s="7">
        <v>0</v>
      </c>
      <c r="AJ6" s="7">
        <v>0</v>
      </c>
      <c r="AK6" s="7">
        <v>1</v>
      </c>
      <c r="AL6" s="7">
        <v>0</v>
      </c>
      <c r="AM6" s="7">
        <v>0</v>
      </c>
      <c r="AN6" s="7">
        <v>0</v>
      </c>
      <c r="AO6" s="7">
        <v>1</v>
      </c>
      <c r="AP6" s="7">
        <v>0</v>
      </c>
      <c r="AQ6" s="7">
        <v>0</v>
      </c>
      <c r="AR6" s="7">
        <v>0</v>
      </c>
      <c r="AS6" s="7">
        <v>0</v>
      </c>
      <c r="AT6" s="7">
        <v>0</v>
      </c>
      <c r="AU6" s="7">
        <v>0</v>
      </c>
      <c r="AV6" s="7">
        <v>0</v>
      </c>
      <c r="AW6" s="7">
        <v>0</v>
      </c>
      <c r="AX6" s="7">
        <v>0</v>
      </c>
      <c r="AY6" s="7">
        <v>0</v>
      </c>
      <c r="AZ6" s="7">
        <v>0</v>
      </c>
      <c r="BA6" s="7" t="s">
        <v>108</v>
      </c>
      <c r="BB6" s="7" t="s">
        <v>115</v>
      </c>
      <c r="BC6" s="25" t="s">
        <v>136</v>
      </c>
      <c r="BD6" s="25" t="s">
        <v>155</v>
      </c>
      <c r="BE6" s="44">
        <v>42724</v>
      </c>
      <c r="BF6" s="32"/>
      <c r="BG6" s="23">
        <v>0</v>
      </c>
      <c r="BH6" s="23">
        <v>0</v>
      </c>
      <c r="BI6" s="23">
        <v>0</v>
      </c>
      <c r="BJ6" s="23">
        <v>0</v>
      </c>
      <c r="BK6" s="23">
        <v>0</v>
      </c>
      <c r="BL6" s="23">
        <v>0</v>
      </c>
      <c r="BM6" s="23">
        <v>0</v>
      </c>
      <c r="BN6" s="23">
        <v>0</v>
      </c>
      <c r="BO6" s="23">
        <v>0</v>
      </c>
      <c r="BP6" s="23">
        <v>0</v>
      </c>
      <c r="BQ6" s="23">
        <v>0</v>
      </c>
      <c r="BR6" s="23">
        <v>0</v>
      </c>
      <c r="BS6" s="23">
        <v>0</v>
      </c>
      <c r="BT6" s="23">
        <v>0</v>
      </c>
      <c r="BU6" s="23">
        <v>0</v>
      </c>
      <c r="BV6" s="23">
        <v>0</v>
      </c>
      <c r="BW6" s="23">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row>
    <row r="7" spans="1:96" ht="89.25" x14ac:dyDescent="0.2">
      <c r="A7" s="14">
        <v>8</v>
      </c>
      <c r="B7" s="15">
        <f t="shared" si="0"/>
        <v>4</v>
      </c>
      <c r="C7" s="443" t="s">
        <v>150</v>
      </c>
      <c r="D7" s="17" t="s">
        <v>248</v>
      </c>
      <c r="E7" s="25" t="s">
        <v>109</v>
      </c>
      <c r="F7" s="18">
        <v>4</v>
      </c>
      <c r="G7" s="438">
        <v>44130</v>
      </c>
      <c r="H7" s="438">
        <v>51141</v>
      </c>
      <c r="I7" s="28">
        <v>145</v>
      </c>
      <c r="J7" s="29">
        <v>25</v>
      </c>
      <c r="K7" s="29">
        <v>2</v>
      </c>
      <c r="L7" s="20">
        <v>1300273784420</v>
      </c>
      <c r="M7" s="20">
        <v>0</v>
      </c>
      <c r="N7" s="20">
        <v>0</v>
      </c>
      <c r="O7" s="21"/>
      <c r="P7" s="21"/>
      <c r="Q7" s="22" t="s">
        <v>250</v>
      </c>
      <c r="R7" s="23">
        <v>1</v>
      </c>
      <c r="S7" s="23">
        <v>1</v>
      </c>
      <c r="T7" s="23">
        <v>0</v>
      </c>
      <c r="U7" s="7">
        <v>0</v>
      </c>
      <c r="V7" s="7">
        <v>0</v>
      </c>
      <c r="W7" s="7">
        <v>0</v>
      </c>
      <c r="X7" s="7">
        <v>0</v>
      </c>
      <c r="Y7" s="7">
        <v>0</v>
      </c>
      <c r="Z7" s="7">
        <v>0</v>
      </c>
      <c r="AA7" s="7">
        <v>0</v>
      </c>
      <c r="AB7" s="7">
        <v>0</v>
      </c>
      <c r="AC7" s="7">
        <v>0</v>
      </c>
      <c r="AD7" s="7">
        <v>0</v>
      </c>
      <c r="AE7" s="7">
        <v>0</v>
      </c>
      <c r="AF7" s="7">
        <v>0</v>
      </c>
      <c r="AG7" s="7">
        <v>0</v>
      </c>
      <c r="AH7" s="7">
        <v>0</v>
      </c>
      <c r="AI7" s="7">
        <v>0</v>
      </c>
      <c r="AJ7" s="7">
        <v>1</v>
      </c>
      <c r="AK7" s="7">
        <v>1</v>
      </c>
      <c r="AL7" s="7">
        <v>0</v>
      </c>
      <c r="AM7" s="7">
        <v>0</v>
      </c>
      <c r="AN7" s="7">
        <v>0</v>
      </c>
      <c r="AO7" s="7">
        <v>0</v>
      </c>
      <c r="AP7" s="7">
        <v>0</v>
      </c>
      <c r="AQ7" s="7">
        <v>0</v>
      </c>
      <c r="AR7" s="7">
        <v>0</v>
      </c>
      <c r="AS7" s="7">
        <v>0</v>
      </c>
      <c r="AT7" s="7">
        <v>0</v>
      </c>
      <c r="AU7" s="7">
        <v>0</v>
      </c>
      <c r="AV7" s="7">
        <v>0</v>
      </c>
      <c r="AW7" s="7">
        <v>0</v>
      </c>
      <c r="AX7" s="7">
        <v>1</v>
      </c>
      <c r="AY7" s="7">
        <v>0</v>
      </c>
      <c r="AZ7" s="7">
        <v>0</v>
      </c>
      <c r="BA7" s="7" t="s">
        <v>108</v>
      </c>
      <c r="BB7" s="7" t="s">
        <v>115</v>
      </c>
      <c r="BC7" s="25" t="s">
        <v>140</v>
      </c>
      <c r="BD7" s="25" t="s">
        <v>156</v>
      </c>
      <c r="BE7" s="44">
        <v>44130</v>
      </c>
      <c r="BF7" s="32"/>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1</v>
      </c>
      <c r="BZ7" s="23">
        <v>0</v>
      </c>
      <c r="CA7" s="23">
        <v>0</v>
      </c>
      <c r="CB7" s="23">
        <v>0</v>
      </c>
      <c r="CC7" s="23">
        <v>0</v>
      </c>
      <c r="CD7" s="23">
        <v>0</v>
      </c>
      <c r="CE7" s="23">
        <v>0</v>
      </c>
      <c r="CF7" s="23">
        <v>0</v>
      </c>
      <c r="CG7" s="23">
        <v>0</v>
      </c>
      <c r="CH7" s="23">
        <v>0</v>
      </c>
      <c r="CI7" s="23">
        <v>0</v>
      </c>
      <c r="CJ7" s="23">
        <v>0</v>
      </c>
      <c r="CK7" s="23">
        <v>0</v>
      </c>
      <c r="CL7" s="23">
        <v>0</v>
      </c>
      <c r="CM7" s="23">
        <v>0</v>
      </c>
      <c r="CN7" s="23">
        <v>0</v>
      </c>
      <c r="CO7" s="23">
        <v>0</v>
      </c>
      <c r="CP7" s="23">
        <v>0</v>
      </c>
      <c r="CQ7" s="23">
        <v>0</v>
      </c>
      <c r="CR7" s="23">
        <v>0</v>
      </c>
    </row>
    <row r="8" spans="1:96" ht="63.75" x14ac:dyDescent="0.2">
      <c r="A8" s="14">
        <v>8</v>
      </c>
      <c r="B8" s="15">
        <f t="shared" si="0"/>
        <v>5</v>
      </c>
      <c r="C8" s="443" t="s">
        <v>150</v>
      </c>
      <c r="D8" s="17" t="s">
        <v>248</v>
      </c>
      <c r="E8" s="25" t="s">
        <v>225</v>
      </c>
      <c r="F8" s="18">
        <v>1</v>
      </c>
      <c r="G8" s="438">
        <v>43479</v>
      </c>
      <c r="H8" s="438">
        <v>51141</v>
      </c>
      <c r="I8" s="28">
        <v>145</v>
      </c>
      <c r="J8" s="29">
        <v>25</v>
      </c>
      <c r="K8" s="29">
        <v>2</v>
      </c>
      <c r="L8" s="20">
        <v>1300273784420</v>
      </c>
      <c r="M8" s="20">
        <v>0</v>
      </c>
      <c r="N8" s="20">
        <v>0</v>
      </c>
      <c r="O8" s="21"/>
      <c r="P8" s="21">
        <v>120</v>
      </c>
      <c r="Q8" s="22" t="s">
        <v>251</v>
      </c>
      <c r="R8" s="23">
        <v>0</v>
      </c>
      <c r="S8" s="23">
        <v>0</v>
      </c>
      <c r="T8" s="23">
        <v>0</v>
      </c>
      <c r="U8" s="7">
        <v>0</v>
      </c>
      <c r="V8" s="7">
        <v>0</v>
      </c>
      <c r="W8" s="7">
        <v>0</v>
      </c>
      <c r="X8" s="7">
        <v>1</v>
      </c>
      <c r="Y8" s="7">
        <v>0</v>
      </c>
      <c r="Z8" s="7">
        <v>0</v>
      </c>
      <c r="AA8" s="7">
        <v>1</v>
      </c>
      <c r="AB8" s="7">
        <v>0</v>
      </c>
      <c r="AC8" s="7">
        <v>0</v>
      </c>
      <c r="AD8" s="7">
        <v>0</v>
      </c>
      <c r="AE8" s="7">
        <v>0</v>
      </c>
      <c r="AF8" s="7">
        <v>0</v>
      </c>
      <c r="AG8" s="7">
        <v>0</v>
      </c>
      <c r="AH8" s="7">
        <v>0</v>
      </c>
      <c r="AI8" s="7">
        <v>0</v>
      </c>
      <c r="AJ8" s="7">
        <v>0</v>
      </c>
      <c r="AK8" s="7">
        <v>1</v>
      </c>
      <c r="AL8" s="7">
        <v>0</v>
      </c>
      <c r="AM8" s="7">
        <v>0</v>
      </c>
      <c r="AN8" s="7">
        <v>0</v>
      </c>
      <c r="AO8" s="7">
        <v>0</v>
      </c>
      <c r="AP8" s="7">
        <v>0</v>
      </c>
      <c r="AQ8" s="7">
        <v>1</v>
      </c>
      <c r="AR8" s="7">
        <v>0</v>
      </c>
      <c r="AS8" s="7">
        <v>0</v>
      </c>
      <c r="AT8" s="7">
        <v>1</v>
      </c>
      <c r="AU8" s="7">
        <v>0</v>
      </c>
      <c r="AV8" s="7">
        <v>0</v>
      </c>
      <c r="AW8" s="7">
        <v>0</v>
      </c>
      <c r="AX8" s="7">
        <v>0</v>
      </c>
      <c r="AY8" s="7">
        <v>0</v>
      </c>
      <c r="AZ8" s="7">
        <v>0</v>
      </c>
      <c r="BA8" s="7" t="s">
        <v>108</v>
      </c>
      <c r="BB8" s="7" t="s">
        <v>115</v>
      </c>
      <c r="BC8" s="25" t="s">
        <v>140</v>
      </c>
      <c r="BD8" s="25" t="s">
        <v>225</v>
      </c>
      <c r="BE8" s="44">
        <v>43479</v>
      </c>
      <c r="BF8" s="32"/>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23">
        <v>0</v>
      </c>
      <c r="CC8" s="23">
        <v>0</v>
      </c>
      <c r="CD8" s="23">
        <v>0</v>
      </c>
      <c r="CE8" s="23">
        <v>0</v>
      </c>
      <c r="CF8" s="23">
        <v>0</v>
      </c>
      <c r="CG8" s="23">
        <v>0</v>
      </c>
      <c r="CH8" s="23">
        <v>0</v>
      </c>
      <c r="CI8" s="23">
        <v>0</v>
      </c>
      <c r="CJ8" s="23">
        <v>0</v>
      </c>
      <c r="CK8" s="23">
        <v>0</v>
      </c>
      <c r="CL8" s="23">
        <v>0</v>
      </c>
      <c r="CM8" s="23">
        <v>0</v>
      </c>
      <c r="CN8" s="23">
        <v>0</v>
      </c>
      <c r="CO8" s="23">
        <v>0</v>
      </c>
      <c r="CP8" s="23">
        <v>0</v>
      </c>
      <c r="CQ8" s="23">
        <v>0</v>
      </c>
      <c r="CR8" s="23">
        <v>0</v>
      </c>
    </row>
    <row r="9" spans="1:96" ht="63.75" x14ac:dyDescent="0.2">
      <c r="A9" s="14">
        <v>8</v>
      </c>
      <c r="B9" s="15">
        <f t="shared" si="0"/>
        <v>6</v>
      </c>
      <c r="C9" s="443" t="s">
        <v>150</v>
      </c>
      <c r="D9" s="17" t="s">
        <v>248</v>
      </c>
      <c r="E9" s="25" t="s">
        <v>225</v>
      </c>
      <c r="F9" s="18">
        <v>2</v>
      </c>
      <c r="G9" s="438">
        <v>43479</v>
      </c>
      <c r="H9" s="438">
        <v>51141</v>
      </c>
      <c r="I9" s="28">
        <v>145</v>
      </c>
      <c r="J9" s="29">
        <v>25</v>
      </c>
      <c r="K9" s="29">
        <v>2</v>
      </c>
      <c r="L9" s="20">
        <v>1300273784420</v>
      </c>
      <c r="M9" s="20">
        <v>0</v>
      </c>
      <c r="N9" s="20">
        <v>0</v>
      </c>
      <c r="O9" s="21"/>
      <c r="P9" s="21">
        <v>127</v>
      </c>
      <c r="Q9" s="22" t="s">
        <v>252</v>
      </c>
      <c r="R9" s="23">
        <v>0</v>
      </c>
      <c r="S9" s="23">
        <v>0</v>
      </c>
      <c r="T9" s="23">
        <v>0</v>
      </c>
      <c r="U9" s="7">
        <v>0</v>
      </c>
      <c r="V9" s="7">
        <v>0</v>
      </c>
      <c r="W9" s="7">
        <v>0</v>
      </c>
      <c r="X9" s="7">
        <v>1</v>
      </c>
      <c r="Y9" s="7">
        <v>0</v>
      </c>
      <c r="Z9" s="7">
        <v>0</v>
      </c>
      <c r="AA9" s="7">
        <v>1</v>
      </c>
      <c r="AB9" s="7">
        <v>0</v>
      </c>
      <c r="AC9" s="7">
        <v>0</v>
      </c>
      <c r="AD9" s="7">
        <v>0</v>
      </c>
      <c r="AE9" s="7">
        <v>0</v>
      </c>
      <c r="AF9" s="7">
        <v>0</v>
      </c>
      <c r="AG9" s="7">
        <v>0</v>
      </c>
      <c r="AH9" s="7">
        <v>0</v>
      </c>
      <c r="AI9" s="7">
        <v>0</v>
      </c>
      <c r="AJ9" s="7">
        <v>0</v>
      </c>
      <c r="AK9" s="7">
        <v>1</v>
      </c>
      <c r="AL9" s="7">
        <v>0</v>
      </c>
      <c r="AM9" s="7">
        <v>0</v>
      </c>
      <c r="AN9" s="7">
        <v>0</v>
      </c>
      <c r="AO9" s="7">
        <v>0</v>
      </c>
      <c r="AP9" s="7">
        <v>0</v>
      </c>
      <c r="AQ9" s="7">
        <v>1</v>
      </c>
      <c r="AR9" s="7">
        <v>0</v>
      </c>
      <c r="AS9" s="7">
        <v>0</v>
      </c>
      <c r="AT9" s="7">
        <v>1</v>
      </c>
      <c r="AU9" s="7">
        <v>0</v>
      </c>
      <c r="AV9" s="7">
        <v>0</v>
      </c>
      <c r="AW9" s="7">
        <v>0</v>
      </c>
      <c r="AX9" s="7">
        <v>0</v>
      </c>
      <c r="AY9" s="7">
        <v>0</v>
      </c>
      <c r="AZ9" s="7">
        <v>0</v>
      </c>
      <c r="BA9" s="7" t="s">
        <v>108</v>
      </c>
      <c r="BB9" s="7" t="s">
        <v>115</v>
      </c>
      <c r="BC9" s="25" t="s">
        <v>140</v>
      </c>
      <c r="BD9" s="25" t="s">
        <v>225</v>
      </c>
      <c r="BE9" s="44">
        <v>43479</v>
      </c>
      <c r="BF9" s="32"/>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row>
    <row r="10" spans="1:96" ht="63.75" x14ac:dyDescent="0.2">
      <c r="A10" s="14">
        <v>8</v>
      </c>
      <c r="B10" s="15">
        <f t="shared" si="0"/>
        <v>7</v>
      </c>
      <c r="C10" s="443" t="s">
        <v>150</v>
      </c>
      <c r="D10" s="17" t="s">
        <v>248</v>
      </c>
      <c r="E10" s="25" t="s">
        <v>225</v>
      </c>
      <c r="F10" s="18">
        <v>3</v>
      </c>
      <c r="G10" s="438">
        <v>43479</v>
      </c>
      <c r="H10" s="438">
        <v>51141</v>
      </c>
      <c r="I10" s="28">
        <v>145</v>
      </c>
      <c r="J10" s="29">
        <v>25</v>
      </c>
      <c r="K10" s="29">
        <v>2</v>
      </c>
      <c r="L10" s="20">
        <v>1300273784420</v>
      </c>
      <c r="M10" s="20">
        <v>0</v>
      </c>
      <c r="N10" s="20">
        <v>0</v>
      </c>
      <c r="O10" s="21"/>
      <c r="P10" s="21">
        <v>120</v>
      </c>
      <c r="Q10" s="22" t="s">
        <v>253</v>
      </c>
      <c r="R10" s="23">
        <v>0</v>
      </c>
      <c r="S10" s="23">
        <v>0</v>
      </c>
      <c r="T10" s="23">
        <v>0</v>
      </c>
      <c r="U10" s="7">
        <v>0</v>
      </c>
      <c r="V10" s="7">
        <v>0</v>
      </c>
      <c r="W10" s="7">
        <v>0</v>
      </c>
      <c r="X10" s="7">
        <v>1</v>
      </c>
      <c r="Y10" s="7">
        <v>0</v>
      </c>
      <c r="Z10" s="7">
        <v>0</v>
      </c>
      <c r="AA10" s="7">
        <v>1</v>
      </c>
      <c r="AB10" s="7">
        <v>0</v>
      </c>
      <c r="AC10" s="7">
        <v>0</v>
      </c>
      <c r="AD10" s="7">
        <v>0</v>
      </c>
      <c r="AE10" s="7">
        <v>0</v>
      </c>
      <c r="AF10" s="7">
        <v>0</v>
      </c>
      <c r="AG10" s="7">
        <v>0</v>
      </c>
      <c r="AH10" s="7">
        <v>0</v>
      </c>
      <c r="AI10" s="7">
        <v>0</v>
      </c>
      <c r="AJ10" s="7">
        <v>0</v>
      </c>
      <c r="AK10" s="7">
        <v>1</v>
      </c>
      <c r="AL10" s="7">
        <v>0</v>
      </c>
      <c r="AM10" s="7">
        <v>0</v>
      </c>
      <c r="AN10" s="7">
        <v>0</v>
      </c>
      <c r="AO10" s="7">
        <v>0</v>
      </c>
      <c r="AP10" s="7">
        <v>0</v>
      </c>
      <c r="AQ10" s="7">
        <v>1</v>
      </c>
      <c r="AR10" s="7">
        <v>0</v>
      </c>
      <c r="AS10" s="7">
        <v>0</v>
      </c>
      <c r="AT10" s="7">
        <v>1</v>
      </c>
      <c r="AU10" s="7">
        <v>0</v>
      </c>
      <c r="AV10" s="7">
        <v>0</v>
      </c>
      <c r="AW10" s="7">
        <v>0</v>
      </c>
      <c r="AX10" s="7">
        <v>0</v>
      </c>
      <c r="AY10" s="7">
        <v>0</v>
      </c>
      <c r="AZ10" s="7">
        <v>0</v>
      </c>
      <c r="BA10" s="7" t="s">
        <v>108</v>
      </c>
      <c r="BB10" s="7" t="s">
        <v>115</v>
      </c>
      <c r="BC10" s="25" t="s">
        <v>140</v>
      </c>
      <c r="BD10" s="25" t="s">
        <v>225</v>
      </c>
      <c r="BE10" s="44">
        <v>43479</v>
      </c>
      <c r="BF10" s="32"/>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row>
    <row r="11" spans="1:96" ht="63.75" x14ac:dyDescent="0.2">
      <c r="A11" s="14">
        <v>8</v>
      </c>
      <c r="B11" s="15">
        <f t="shared" si="0"/>
        <v>8</v>
      </c>
      <c r="C11" s="443" t="s">
        <v>150</v>
      </c>
      <c r="D11" s="17" t="s">
        <v>248</v>
      </c>
      <c r="E11" s="25" t="s">
        <v>225</v>
      </c>
      <c r="F11" s="18">
        <v>4</v>
      </c>
      <c r="G11" s="438">
        <v>43782</v>
      </c>
      <c r="H11" s="438">
        <v>51141</v>
      </c>
      <c r="I11" s="28">
        <v>145</v>
      </c>
      <c r="J11" s="29">
        <v>25</v>
      </c>
      <c r="K11" s="29">
        <v>2</v>
      </c>
      <c r="L11" s="20">
        <v>1300273784420</v>
      </c>
      <c r="M11" s="20">
        <v>0</v>
      </c>
      <c r="N11" s="20">
        <v>0</v>
      </c>
      <c r="O11" s="21"/>
      <c r="P11" s="21">
        <v>120</v>
      </c>
      <c r="Q11" s="22" t="s">
        <v>254</v>
      </c>
      <c r="R11" s="23">
        <v>0</v>
      </c>
      <c r="S11" s="23">
        <v>0</v>
      </c>
      <c r="T11" s="23">
        <v>0</v>
      </c>
      <c r="U11" s="7">
        <v>0</v>
      </c>
      <c r="V11" s="7">
        <v>0</v>
      </c>
      <c r="W11" s="7">
        <v>0</v>
      </c>
      <c r="X11" s="7">
        <v>1</v>
      </c>
      <c r="Y11" s="7">
        <v>0</v>
      </c>
      <c r="Z11" s="7">
        <v>0</v>
      </c>
      <c r="AA11" s="7">
        <v>1</v>
      </c>
      <c r="AB11" s="7">
        <v>0</v>
      </c>
      <c r="AC11" s="7">
        <v>0</v>
      </c>
      <c r="AD11" s="7">
        <v>0</v>
      </c>
      <c r="AE11" s="7">
        <v>0</v>
      </c>
      <c r="AF11" s="7">
        <v>0</v>
      </c>
      <c r="AG11" s="7">
        <v>0</v>
      </c>
      <c r="AH11" s="7">
        <v>0</v>
      </c>
      <c r="AI11" s="7">
        <v>0</v>
      </c>
      <c r="AJ11" s="7">
        <v>0</v>
      </c>
      <c r="AK11" s="7">
        <v>1</v>
      </c>
      <c r="AL11" s="7">
        <v>0</v>
      </c>
      <c r="AM11" s="7">
        <v>0</v>
      </c>
      <c r="AN11" s="7">
        <v>0</v>
      </c>
      <c r="AO11" s="7">
        <v>0</v>
      </c>
      <c r="AP11" s="7">
        <v>0</v>
      </c>
      <c r="AQ11" s="7">
        <v>1</v>
      </c>
      <c r="AR11" s="7">
        <v>0</v>
      </c>
      <c r="AS11" s="7">
        <v>0</v>
      </c>
      <c r="AT11" s="7">
        <v>1</v>
      </c>
      <c r="AU11" s="7">
        <v>0</v>
      </c>
      <c r="AV11" s="23">
        <v>0</v>
      </c>
      <c r="AW11" s="23">
        <v>0</v>
      </c>
      <c r="AX11" s="23">
        <v>0</v>
      </c>
      <c r="AY11" s="23">
        <v>0</v>
      </c>
      <c r="AZ11" s="7">
        <v>0</v>
      </c>
      <c r="BA11" s="7" t="s">
        <v>108</v>
      </c>
      <c r="BB11" s="7" t="s">
        <v>115</v>
      </c>
      <c r="BC11" s="25" t="s">
        <v>140</v>
      </c>
      <c r="BD11" s="25" t="s">
        <v>225</v>
      </c>
      <c r="BE11" s="44">
        <v>43782</v>
      </c>
      <c r="BF11" s="32"/>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row>
    <row r="12" spans="1:96" ht="51" x14ac:dyDescent="0.2">
      <c r="A12" s="14">
        <v>8</v>
      </c>
      <c r="B12" s="15">
        <f t="shared" si="0"/>
        <v>9</v>
      </c>
      <c r="C12" s="443" t="s">
        <v>150</v>
      </c>
      <c r="D12" s="17" t="s">
        <v>248</v>
      </c>
      <c r="E12" s="25" t="s">
        <v>127</v>
      </c>
      <c r="F12" s="18">
        <v>19</v>
      </c>
      <c r="G12" s="438">
        <v>44109</v>
      </c>
      <c r="H12" s="438">
        <v>51141</v>
      </c>
      <c r="I12" s="28">
        <v>145</v>
      </c>
      <c r="J12" s="29">
        <v>25</v>
      </c>
      <c r="K12" s="29">
        <v>2</v>
      </c>
      <c r="L12" s="20">
        <v>1300273784420</v>
      </c>
      <c r="M12" s="20">
        <v>0</v>
      </c>
      <c r="N12" s="20">
        <v>0</v>
      </c>
      <c r="O12" s="21"/>
      <c r="P12" s="21"/>
      <c r="Q12" s="22" t="s">
        <v>128</v>
      </c>
      <c r="R12" s="23">
        <v>0</v>
      </c>
      <c r="S12" s="23">
        <v>0</v>
      </c>
      <c r="T12" s="23">
        <v>0</v>
      </c>
      <c r="U12" s="7">
        <v>1</v>
      </c>
      <c r="V12" s="7">
        <v>1</v>
      </c>
      <c r="W12" s="7">
        <v>0</v>
      </c>
      <c r="X12" s="7">
        <v>1</v>
      </c>
      <c r="Y12" s="7">
        <v>0</v>
      </c>
      <c r="Z12" s="7">
        <v>0</v>
      </c>
      <c r="AA12" s="7">
        <v>0</v>
      </c>
      <c r="AB12" s="7">
        <v>0</v>
      </c>
      <c r="AC12" s="7">
        <v>0</v>
      </c>
      <c r="AD12" s="7">
        <v>1</v>
      </c>
      <c r="AE12" s="7">
        <v>0</v>
      </c>
      <c r="AF12" s="7">
        <v>0</v>
      </c>
      <c r="AG12" s="7">
        <v>0</v>
      </c>
      <c r="AH12" s="7">
        <v>0</v>
      </c>
      <c r="AI12" s="7">
        <v>0</v>
      </c>
      <c r="AJ12" s="7">
        <v>0</v>
      </c>
      <c r="AK12" s="7">
        <v>0</v>
      </c>
      <c r="AL12" s="7">
        <v>1</v>
      </c>
      <c r="AM12" s="7">
        <v>0</v>
      </c>
      <c r="AN12" s="7">
        <v>0</v>
      </c>
      <c r="AO12" s="7">
        <v>0</v>
      </c>
      <c r="AP12" s="7">
        <v>0</v>
      </c>
      <c r="AQ12" s="7">
        <v>0</v>
      </c>
      <c r="AR12" s="7">
        <v>1</v>
      </c>
      <c r="AS12" s="7">
        <v>1</v>
      </c>
      <c r="AT12" s="7">
        <v>0</v>
      </c>
      <c r="AU12" s="7">
        <v>0</v>
      </c>
      <c r="AV12" s="7">
        <v>0</v>
      </c>
      <c r="AW12" s="7">
        <v>0</v>
      </c>
      <c r="AX12" s="7">
        <v>0</v>
      </c>
      <c r="AY12" s="7">
        <v>0</v>
      </c>
      <c r="AZ12" s="7">
        <v>0</v>
      </c>
      <c r="BA12" s="7" t="s">
        <v>108</v>
      </c>
      <c r="BB12" s="7" t="s">
        <v>115</v>
      </c>
      <c r="BC12" s="25" t="s">
        <v>140</v>
      </c>
      <c r="BD12" s="25" t="s">
        <v>157</v>
      </c>
      <c r="BE12" s="44">
        <v>44109</v>
      </c>
      <c r="BF12" s="32"/>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row>
    <row r="13" spans="1:96" ht="63.75" x14ac:dyDescent="0.2">
      <c r="A13" s="14">
        <v>8</v>
      </c>
      <c r="B13" s="15">
        <f t="shared" si="0"/>
        <v>10</v>
      </c>
      <c r="C13" s="443" t="s">
        <v>150</v>
      </c>
      <c r="D13" s="17" t="s">
        <v>248</v>
      </c>
      <c r="E13" s="25" t="s">
        <v>225</v>
      </c>
      <c r="F13" s="18">
        <v>5</v>
      </c>
      <c r="G13" s="438">
        <v>44406</v>
      </c>
      <c r="H13" s="438">
        <v>51141</v>
      </c>
      <c r="I13" s="28">
        <v>145</v>
      </c>
      <c r="J13" s="29">
        <v>25</v>
      </c>
      <c r="K13" s="29">
        <v>2</v>
      </c>
      <c r="L13" s="20">
        <v>1300273784420</v>
      </c>
      <c r="M13" s="20">
        <v>0</v>
      </c>
      <c r="N13" s="20">
        <v>0</v>
      </c>
      <c r="O13" s="21"/>
      <c r="P13" s="21">
        <v>45</v>
      </c>
      <c r="Q13" s="22" t="s">
        <v>255</v>
      </c>
      <c r="R13" s="23">
        <v>0</v>
      </c>
      <c r="S13" s="23">
        <v>0</v>
      </c>
      <c r="T13" s="23">
        <v>0</v>
      </c>
      <c r="U13" s="7">
        <v>0</v>
      </c>
      <c r="V13" s="7">
        <v>0</v>
      </c>
      <c r="W13" s="7">
        <v>0</v>
      </c>
      <c r="X13" s="7">
        <v>1</v>
      </c>
      <c r="Y13" s="7">
        <v>0</v>
      </c>
      <c r="Z13" s="7">
        <v>0</v>
      </c>
      <c r="AA13" s="7">
        <v>1</v>
      </c>
      <c r="AB13" s="7">
        <v>0</v>
      </c>
      <c r="AC13" s="7">
        <v>0</v>
      </c>
      <c r="AD13" s="7">
        <v>0</v>
      </c>
      <c r="AE13" s="7">
        <v>0</v>
      </c>
      <c r="AF13" s="7">
        <v>0</v>
      </c>
      <c r="AG13" s="7">
        <v>0</v>
      </c>
      <c r="AH13" s="7">
        <v>1</v>
      </c>
      <c r="AI13" s="7">
        <v>0</v>
      </c>
      <c r="AJ13" s="7">
        <v>0</v>
      </c>
      <c r="AK13" s="7">
        <v>1</v>
      </c>
      <c r="AL13" s="7">
        <v>0</v>
      </c>
      <c r="AM13" s="7">
        <v>0</v>
      </c>
      <c r="AN13" s="7">
        <v>0</v>
      </c>
      <c r="AO13" s="7">
        <v>0</v>
      </c>
      <c r="AP13" s="7">
        <v>0</v>
      </c>
      <c r="AQ13" s="7">
        <v>1</v>
      </c>
      <c r="AR13" s="7">
        <v>0</v>
      </c>
      <c r="AS13" s="7">
        <v>0</v>
      </c>
      <c r="AT13" s="7">
        <v>0</v>
      </c>
      <c r="AU13" s="7">
        <v>0</v>
      </c>
      <c r="AV13" s="7">
        <v>0</v>
      </c>
      <c r="AW13" s="7">
        <v>0</v>
      </c>
      <c r="AX13" s="7">
        <v>0</v>
      </c>
      <c r="AY13" s="7">
        <v>0</v>
      </c>
      <c r="AZ13" s="7">
        <v>0</v>
      </c>
      <c r="BA13" s="7" t="s">
        <v>108</v>
      </c>
      <c r="BB13" s="7" t="s">
        <v>115</v>
      </c>
      <c r="BC13" s="25" t="s">
        <v>140</v>
      </c>
      <c r="BD13" s="25" t="s">
        <v>225</v>
      </c>
      <c r="BE13" s="44">
        <v>44406</v>
      </c>
      <c r="BF13" s="32"/>
      <c r="BG13" s="23">
        <v>1</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23">
        <v>0</v>
      </c>
    </row>
    <row r="14" spans="1:96" ht="89.25" x14ac:dyDescent="0.2">
      <c r="A14" s="14">
        <v>8</v>
      </c>
      <c r="B14" s="15">
        <f t="shared" si="0"/>
        <v>11</v>
      </c>
      <c r="C14" s="443" t="s">
        <v>150</v>
      </c>
      <c r="D14" s="17" t="s">
        <v>248</v>
      </c>
      <c r="E14" s="25" t="s">
        <v>109</v>
      </c>
      <c r="F14" s="18">
        <v>5</v>
      </c>
      <c r="G14" s="438">
        <v>44543</v>
      </c>
      <c r="H14" s="438">
        <v>51141</v>
      </c>
      <c r="I14" s="28">
        <v>145</v>
      </c>
      <c r="J14" s="29">
        <v>25</v>
      </c>
      <c r="K14" s="29">
        <v>2</v>
      </c>
      <c r="L14" s="20">
        <v>1300273784420</v>
      </c>
      <c r="M14" s="20">
        <v>0</v>
      </c>
      <c r="N14" s="20">
        <v>0</v>
      </c>
      <c r="O14" s="21"/>
      <c r="P14" s="21"/>
      <c r="Q14" s="22" t="s">
        <v>241</v>
      </c>
      <c r="R14" s="23">
        <v>1</v>
      </c>
      <c r="S14" s="23">
        <v>1</v>
      </c>
      <c r="T14" s="23">
        <v>0</v>
      </c>
      <c r="U14" s="7">
        <v>0</v>
      </c>
      <c r="V14" s="7">
        <v>0</v>
      </c>
      <c r="W14" s="7">
        <v>0</v>
      </c>
      <c r="X14" s="7">
        <v>1</v>
      </c>
      <c r="Y14" s="7">
        <v>0</v>
      </c>
      <c r="Z14" s="7">
        <v>0</v>
      </c>
      <c r="AA14" s="7">
        <v>0</v>
      </c>
      <c r="AB14" s="7">
        <v>0</v>
      </c>
      <c r="AC14" s="7">
        <v>1</v>
      </c>
      <c r="AD14" s="7">
        <v>1</v>
      </c>
      <c r="AE14" s="7">
        <v>0</v>
      </c>
      <c r="AF14" s="7">
        <v>0</v>
      </c>
      <c r="AG14" s="7">
        <v>0</v>
      </c>
      <c r="AH14" s="7">
        <v>0</v>
      </c>
      <c r="AI14" s="7">
        <v>0</v>
      </c>
      <c r="AJ14" s="7">
        <v>0</v>
      </c>
      <c r="AK14" s="7">
        <v>1</v>
      </c>
      <c r="AL14" s="7">
        <v>0</v>
      </c>
      <c r="AM14" s="7">
        <v>0</v>
      </c>
      <c r="AN14" s="7">
        <v>0</v>
      </c>
      <c r="AO14" s="7">
        <v>0</v>
      </c>
      <c r="AP14" s="7">
        <v>1</v>
      </c>
      <c r="AQ14" s="7">
        <v>0</v>
      </c>
      <c r="AR14" s="7">
        <v>0</v>
      </c>
      <c r="AS14" s="7">
        <v>0</v>
      </c>
      <c r="AT14" s="7">
        <v>0</v>
      </c>
      <c r="AU14" s="7">
        <v>1</v>
      </c>
      <c r="AV14" s="7">
        <v>0</v>
      </c>
      <c r="AW14" s="7">
        <v>0</v>
      </c>
      <c r="AX14" s="7">
        <v>0</v>
      </c>
      <c r="AY14" s="7">
        <v>0</v>
      </c>
      <c r="AZ14" s="7">
        <v>0</v>
      </c>
      <c r="BA14" s="7" t="s">
        <v>108</v>
      </c>
      <c r="BB14" s="7" t="s">
        <v>115</v>
      </c>
      <c r="BC14" s="25" t="s">
        <v>140</v>
      </c>
      <c r="BD14" s="25" t="s">
        <v>158</v>
      </c>
      <c r="BE14" s="44">
        <v>44543</v>
      </c>
      <c r="BF14" s="32"/>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row>
    <row r="15" spans="1:96" ht="63.75" x14ac:dyDescent="0.2">
      <c r="A15" s="14">
        <v>8</v>
      </c>
      <c r="B15" s="15">
        <f t="shared" si="0"/>
        <v>12</v>
      </c>
      <c r="C15" s="443" t="s">
        <v>150</v>
      </c>
      <c r="D15" s="17" t="s">
        <v>248</v>
      </c>
      <c r="E15" s="25" t="s">
        <v>109</v>
      </c>
      <c r="F15" s="18">
        <v>6</v>
      </c>
      <c r="G15" s="438">
        <v>44543</v>
      </c>
      <c r="H15" s="438">
        <v>51141</v>
      </c>
      <c r="I15" s="28">
        <v>145</v>
      </c>
      <c r="J15" s="29">
        <v>25</v>
      </c>
      <c r="K15" s="29">
        <v>2</v>
      </c>
      <c r="L15" s="20">
        <v>1300273784420</v>
      </c>
      <c r="M15" s="20">
        <v>-6185208086</v>
      </c>
      <c r="N15" s="20">
        <v>-22758939</v>
      </c>
      <c r="O15" s="21"/>
      <c r="P15" s="21"/>
      <c r="Q15" s="22" t="s">
        <v>256</v>
      </c>
      <c r="R15" s="23">
        <v>0</v>
      </c>
      <c r="S15" s="23">
        <v>1</v>
      </c>
      <c r="T15" s="23">
        <v>0</v>
      </c>
      <c r="U15" s="7">
        <v>0</v>
      </c>
      <c r="V15" s="7">
        <v>1</v>
      </c>
      <c r="W15" s="7">
        <v>1</v>
      </c>
      <c r="X15" s="7">
        <v>0</v>
      </c>
      <c r="Y15" s="7">
        <v>0</v>
      </c>
      <c r="Z15" s="7">
        <v>0</v>
      </c>
      <c r="AA15" s="7">
        <v>0</v>
      </c>
      <c r="AB15" s="7">
        <v>0</v>
      </c>
      <c r="AC15" s="7">
        <v>1</v>
      </c>
      <c r="AD15" s="7">
        <v>0</v>
      </c>
      <c r="AE15" s="7">
        <v>0</v>
      </c>
      <c r="AF15" s="7">
        <v>0</v>
      </c>
      <c r="AG15" s="7">
        <v>0</v>
      </c>
      <c r="AH15" s="7">
        <v>0</v>
      </c>
      <c r="AI15" s="7">
        <v>1</v>
      </c>
      <c r="AJ15" s="7">
        <v>0</v>
      </c>
      <c r="AK15" s="7">
        <v>1</v>
      </c>
      <c r="AL15" s="7">
        <v>0</v>
      </c>
      <c r="AM15" s="7">
        <v>0</v>
      </c>
      <c r="AN15" s="7">
        <v>0</v>
      </c>
      <c r="AO15" s="7">
        <v>0</v>
      </c>
      <c r="AP15" s="7">
        <v>0</v>
      </c>
      <c r="AQ15" s="7">
        <v>0</v>
      </c>
      <c r="AR15" s="7">
        <v>0</v>
      </c>
      <c r="AS15" s="7">
        <v>1</v>
      </c>
      <c r="AT15" s="7">
        <v>0</v>
      </c>
      <c r="AU15" s="7">
        <v>0</v>
      </c>
      <c r="AV15" s="7">
        <v>0</v>
      </c>
      <c r="AW15" s="7">
        <v>0</v>
      </c>
      <c r="AX15" s="7">
        <v>0</v>
      </c>
      <c r="AY15" s="7">
        <v>0</v>
      </c>
      <c r="AZ15" s="7">
        <v>0</v>
      </c>
      <c r="BA15" s="7" t="s">
        <v>108</v>
      </c>
      <c r="BB15" s="7" t="s">
        <v>115</v>
      </c>
      <c r="BC15" s="25" t="s">
        <v>140</v>
      </c>
      <c r="BD15" s="25" t="s">
        <v>159</v>
      </c>
      <c r="BE15" s="44">
        <v>44543</v>
      </c>
      <c r="BF15" s="32"/>
      <c r="BG15" s="23">
        <v>0</v>
      </c>
      <c r="BH15" s="23">
        <v>0</v>
      </c>
      <c r="BI15" s="23">
        <v>0</v>
      </c>
      <c r="BJ15" s="23">
        <v>0</v>
      </c>
      <c r="BK15" s="23">
        <v>0</v>
      </c>
      <c r="BL15" s="23">
        <v>1</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row>
    <row r="16" spans="1:96" ht="63.75" x14ac:dyDescent="0.2">
      <c r="A16" s="14">
        <v>8</v>
      </c>
      <c r="B16" s="15">
        <f t="shared" si="0"/>
        <v>13</v>
      </c>
      <c r="C16" s="443" t="s">
        <v>150</v>
      </c>
      <c r="D16" s="17" t="s">
        <v>248</v>
      </c>
      <c r="E16" s="25" t="s">
        <v>225</v>
      </c>
      <c r="F16" s="18">
        <v>6</v>
      </c>
      <c r="G16" s="438">
        <v>44561</v>
      </c>
      <c r="H16" s="438">
        <v>51141</v>
      </c>
      <c r="I16" s="28">
        <v>145</v>
      </c>
      <c r="J16" s="29">
        <v>25</v>
      </c>
      <c r="K16" s="29">
        <v>2</v>
      </c>
      <c r="L16" s="20">
        <v>1300273784420</v>
      </c>
      <c r="M16" s="20">
        <v>0</v>
      </c>
      <c r="N16" s="20">
        <v>0</v>
      </c>
      <c r="O16" s="21"/>
      <c r="P16" s="21">
        <v>34</v>
      </c>
      <c r="Q16" s="22" t="s">
        <v>257</v>
      </c>
      <c r="R16" s="23">
        <v>0</v>
      </c>
      <c r="S16" s="23">
        <v>0</v>
      </c>
      <c r="T16" s="23">
        <v>0</v>
      </c>
      <c r="U16" s="7">
        <v>0</v>
      </c>
      <c r="V16" s="7">
        <v>0</v>
      </c>
      <c r="W16" s="7">
        <v>0</v>
      </c>
      <c r="X16" s="7">
        <v>1</v>
      </c>
      <c r="Y16" s="7">
        <v>0</v>
      </c>
      <c r="Z16" s="7">
        <v>0</v>
      </c>
      <c r="AA16" s="7">
        <v>1</v>
      </c>
      <c r="AB16" s="7">
        <v>0</v>
      </c>
      <c r="AC16" s="7">
        <v>0</v>
      </c>
      <c r="AD16" s="7">
        <v>0</v>
      </c>
      <c r="AE16" s="7">
        <v>0</v>
      </c>
      <c r="AF16" s="7">
        <v>0</v>
      </c>
      <c r="AG16" s="7">
        <v>0</v>
      </c>
      <c r="AH16" s="7">
        <v>0</v>
      </c>
      <c r="AI16" s="7">
        <v>0</v>
      </c>
      <c r="AJ16" s="7">
        <v>0</v>
      </c>
      <c r="AK16" s="7">
        <v>1</v>
      </c>
      <c r="AL16" s="7">
        <v>0</v>
      </c>
      <c r="AM16" s="7">
        <v>0</v>
      </c>
      <c r="AN16" s="7">
        <v>0</v>
      </c>
      <c r="AO16" s="7">
        <v>0</v>
      </c>
      <c r="AP16" s="7">
        <v>0</v>
      </c>
      <c r="AQ16" s="7">
        <v>1</v>
      </c>
      <c r="AR16" s="7">
        <v>0</v>
      </c>
      <c r="AS16" s="7">
        <v>0</v>
      </c>
      <c r="AT16" s="7">
        <v>1</v>
      </c>
      <c r="AU16" s="7">
        <v>0</v>
      </c>
      <c r="AV16" s="7">
        <v>0</v>
      </c>
      <c r="AW16" s="7">
        <v>0</v>
      </c>
      <c r="AX16" s="7">
        <v>0</v>
      </c>
      <c r="AY16" s="7">
        <v>0</v>
      </c>
      <c r="AZ16" s="7">
        <v>0</v>
      </c>
      <c r="BA16" s="7" t="s">
        <v>108</v>
      </c>
      <c r="BB16" s="7" t="s">
        <v>115</v>
      </c>
      <c r="BC16" s="25" t="s">
        <v>140</v>
      </c>
      <c r="BD16" s="25" t="s">
        <v>225</v>
      </c>
      <c r="BE16" s="44">
        <v>44561</v>
      </c>
      <c r="BF16" s="32"/>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row>
    <row r="17" spans="1:96" ht="63.75" x14ac:dyDescent="0.2">
      <c r="A17" s="14">
        <v>8</v>
      </c>
      <c r="B17" s="15">
        <f t="shared" si="0"/>
        <v>14</v>
      </c>
      <c r="C17" s="443" t="s">
        <v>150</v>
      </c>
      <c r="D17" s="17" t="s">
        <v>248</v>
      </c>
      <c r="E17" s="25" t="s">
        <v>225</v>
      </c>
      <c r="F17" s="18">
        <v>7</v>
      </c>
      <c r="G17" s="438">
        <v>44561</v>
      </c>
      <c r="H17" s="438">
        <v>51141</v>
      </c>
      <c r="I17" s="28">
        <v>145</v>
      </c>
      <c r="J17" s="29">
        <v>25</v>
      </c>
      <c r="K17" s="29">
        <v>2</v>
      </c>
      <c r="L17" s="20">
        <v>1300273784420</v>
      </c>
      <c r="M17" s="20">
        <v>0</v>
      </c>
      <c r="N17" s="20">
        <v>0</v>
      </c>
      <c r="O17" s="21"/>
      <c r="P17" s="21">
        <v>15</v>
      </c>
      <c r="Q17" s="22" t="s">
        <v>258</v>
      </c>
      <c r="R17" s="23">
        <v>0</v>
      </c>
      <c r="S17" s="23">
        <v>0</v>
      </c>
      <c r="T17" s="23">
        <v>0</v>
      </c>
      <c r="U17" s="7">
        <v>0</v>
      </c>
      <c r="V17" s="7">
        <v>0</v>
      </c>
      <c r="W17" s="7">
        <v>0</v>
      </c>
      <c r="X17" s="7">
        <v>1</v>
      </c>
      <c r="Y17" s="7">
        <v>0</v>
      </c>
      <c r="Z17" s="7">
        <v>0</v>
      </c>
      <c r="AA17" s="7">
        <v>1</v>
      </c>
      <c r="AB17" s="7">
        <v>0</v>
      </c>
      <c r="AC17" s="7">
        <v>1</v>
      </c>
      <c r="AD17" s="7">
        <v>0</v>
      </c>
      <c r="AE17" s="7">
        <v>0</v>
      </c>
      <c r="AF17" s="7">
        <v>0</v>
      </c>
      <c r="AG17" s="7">
        <v>0</v>
      </c>
      <c r="AH17" s="7">
        <v>0</v>
      </c>
      <c r="AI17" s="7">
        <v>0</v>
      </c>
      <c r="AJ17" s="7">
        <v>0</v>
      </c>
      <c r="AK17" s="7">
        <v>1</v>
      </c>
      <c r="AL17" s="7">
        <v>0</v>
      </c>
      <c r="AM17" s="7">
        <v>0</v>
      </c>
      <c r="AN17" s="7">
        <v>0</v>
      </c>
      <c r="AO17" s="7">
        <v>0</v>
      </c>
      <c r="AP17" s="7">
        <v>0</v>
      </c>
      <c r="AQ17" s="7">
        <v>1</v>
      </c>
      <c r="AR17" s="7">
        <v>0</v>
      </c>
      <c r="AS17" s="7">
        <v>0</v>
      </c>
      <c r="AT17" s="7">
        <v>1</v>
      </c>
      <c r="AU17" s="7">
        <v>0</v>
      </c>
      <c r="AV17" s="7">
        <v>0</v>
      </c>
      <c r="AW17" s="7">
        <v>0</v>
      </c>
      <c r="AX17" s="7">
        <v>0</v>
      </c>
      <c r="AY17" s="7">
        <v>0</v>
      </c>
      <c r="AZ17" s="7">
        <v>0</v>
      </c>
      <c r="BA17" s="7" t="s">
        <v>108</v>
      </c>
      <c r="BB17" s="7" t="s">
        <v>115</v>
      </c>
      <c r="BC17" s="25" t="s">
        <v>140</v>
      </c>
      <c r="BD17" s="25" t="s">
        <v>225</v>
      </c>
      <c r="BE17" s="44">
        <v>44561</v>
      </c>
      <c r="BF17" s="32"/>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c r="CR17" s="23">
        <v>0</v>
      </c>
    </row>
    <row r="18" spans="1:96" ht="63.75" x14ac:dyDescent="0.2">
      <c r="A18" s="14">
        <v>8</v>
      </c>
      <c r="B18" s="15">
        <f t="shared" si="0"/>
        <v>15</v>
      </c>
      <c r="C18" s="443" t="s">
        <v>150</v>
      </c>
      <c r="D18" s="17" t="s">
        <v>248</v>
      </c>
      <c r="E18" s="25" t="s">
        <v>225</v>
      </c>
      <c r="F18" s="18">
        <v>8</v>
      </c>
      <c r="G18" s="438">
        <v>44729</v>
      </c>
      <c r="H18" s="438">
        <v>51141</v>
      </c>
      <c r="I18" s="28">
        <v>145</v>
      </c>
      <c r="J18" s="29">
        <v>25</v>
      </c>
      <c r="K18" s="29">
        <v>2</v>
      </c>
      <c r="L18" s="20">
        <v>1300273784420</v>
      </c>
      <c r="M18" s="20">
        <v>0</v>
      </c>
      <c r="N18" s="20">
        <v>0</v>
      </c>
      <c r="O18" s="21"/>
      <c r="P18" s="21">
        <v>54</v>
      </c>
      <c r="Q18" s="22" t="s">
        <v>259</v>
      </c>
      <c r="R18" s="23">
        <v>0</v>
      </c>
      <c r="S18" s="23">
        <v>0</v>
      </c>
      <c r="T18" s="23">
        <v>0</v>
      </c>
      <c r="U18" s="7">
        <v>0</v>
      </c>
      <c r="V18" s="7">
        <v>0</v>
      </c>
      <c r="W18" s="7">
        <v>0</v>
      </c>
      <c r="X18" s="7">
        <v>1</v>
      </c>
      <c r="Y18" s="7">
        <v>0</v>
      </c>
      <c r="Z18" s="7">
        <v>0</v>
      </c>
      <c r="AA18" s="7">
        <v>1</v>
      </c>
      <c r="AB18" s="7">
        <v>0</v>
      </c>
      <c r="AC18" s="7">
        <v>1</v>
      </c>
      <c r="AD18" s="7">
        <v>0</v>
      </c>
      <c r="AE18" s="7">
        <v>0</v>
      </c>
      <c r="AF18" s="7">
        <v>0</v>
      </c>
      <c r="AG18" s="7">
        <v>0</v>
      </c>
      <c r="AH18" s="7">
        <v>0</v>
      </c>
      <c r="AI18" s="7">
        <v>0</v>
      </c>
      <c r="AJ18" s="7">
        <v>0</v>
      </c>
      <c r="AK18" s="7">
        <v>1</v>
      </c>
      <c r="AL18" s="7">
        <v>0</v>
      </c>
      <c r="AM18" s="7">
        <v>0</v>
      </c>
      <c r="AN18" s="7">
        <v>0</v>
      </c>
      <c r="AO18" s="7">
        <v>0</v>
      </c>
      <c r="AP18" s="7">
        <v>0</v>
      </c>
      <c r="AQ18" s="7">
        <v>1</v>
      </c>
      <c r="AR18" s="7">
        <v>1</v>
      </c>
      <c r="AS18" s="7">
        <v>0</v>
      </c>
      <c r="AT18" s="7">
        <v>0</v>
      </c>
      <c r="AU18" s="7">
        <v>0</v>
      </c>
      <c r="AV18" s="7">
        <v>0</v>
      </c>
      <c r="AW18" s="7">
        <v>0</v>
      </c>
      <c r="AX18" s="7">
        <v>0</v>
      </c>
      <c r="AY18" s="7">
        <v>0</v>
      </c>
      <c r="AZ18" s="7">
        <v>0</v>
      </c>
      <c r="BA18" s="7" t="s">
        <v>108</v>
      </c>
      <c r="BB18" s="7" t="s">
        <v>115</v>
      </c>
      <c r="BC18" s="25" t="s">
        <v>140</v>
      </c>
      <c r="BD18" s="25" t="s">
        <v>225</v>
      </c>
      <c r="BE18" s="44">
        <v>44729</v>
      </c>
      <c r="BF18" s="32"/>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row>
    <row r="19" spans="1:96" s="55" customFormat="1" x14ac:dyDescent="0.2">
      <c r="F19" s="56"/>
      <c r="G19" s="439"/>
      <c r="H19" s="439"/>
      <c r="I19" s="56"/>
      <c r="L19" s="57"/>
      <c r="M19" s="58">
        <f>SUM(M3:M18)</f>
        <v>-6185208086</v>
      </c>
      <c r="N19" s="58">
        <f>SUM(N3:N18)</f>
        <v>-22758939</v>
      </c>
      <c r="O19" s="59">
        <f>SUM(O4:O18)</f>
        <v>0</v>
      </c>
      <c r="P19" s="59">
        <f>SUM(P4:P18)</f>
        <v>635</v>
      </c>
      <c r="Q19" s="60"/>
      <c r="R19" s="59">
        <f>SUM(R3:R18)</f>
        <v>3</v>
      </c>
      <c r="S19" s="59">
        <f t="shared" ref="S19:AZ19" si="1">SUM(S3:S18)</f>
        <v>4</v>
      </c>
      <c r="T19" s="59">
        <f t="shared" si="1"/>
        <v>1</v>
      </c>
      <c r="U19" s="59">
        <f t="shared" si="1"/>
        <v>1</v>
      </c>
      <c r="V19" s="59">
        <f t="shared" si="1"/>
        <v>3</v>
      </c>
      <c r="W19" s="59">
        <f t="shared" si="1"/>
        <v>1</v>
      </c>
      <c r="X19" s="59">
        <f t="shared" si="1"/>
        <v>11</v>
      </c>
      <c r="Y19" s="59">
        <f t="shared" si="1"/>
        <v>0</v>
      </c>
      <c r="Z19" s="59">
        <f t="shared" si="1"/>
        <v>0</v>
      </c>
      <c r="AA19" s="59">
        <f t="shared" si="1"/>
        <v>8</v>
      </c>
      <c r="AB19" s="59">
        <f t="shared" si="1"/>
        <v>0</v>
      </c>
      <c r="AC19" s="59">
        <f t="shared" si="1"/>
        <v>5</v>
      </c>
      <c r="AD19" s="59">
        <f t="shared" si="1"/>
        <v>3</v>
      </c>
      <c r="AE19" s="59">
        <f t="shared" si="1"/>
        <v>1</v>
      </c>
      <c r="AF19" s="59">
        <f t="shared" si="1"/>
        <v>0</v>
      </c>
      <c r="AG19" s="59">
        <f t="shared" si="1"/>
        <v>0</v>
      </c>
      <c r="AH19" s="59">
        <f t="shared" si="1"/>
        <v>1</v>
      </c>
      <c r="AI19" s="59">
        <f t="shared" si="1"/>
        <v>1</v>
      </c>
      <c r="AJ19" s="59">
        <f t="shared" si="1"/>
        <v>1</v>
      </c>
      <c r="AK19" s="59">
        <f t="shared" si="1"/>
        <v>14</v>
      </c>
      <c r="AL19" s="59">
        <f t="shared" si="1"/>
        <v>1</v>
      </c>
      <c r="AM19" s="59">
        <f t="shared" si="1"/>
        <v>1</v>
      </c>
      <c r="AN19" s="59">
        <f t="shared" si="1"/>
        <v>1</v>
      </c>
      <c r="AO19" s="59">
        <f t="shared" si="1"/>
        <v>1</v>
      </c>
      <c r="AP19" s="59">
        <f t="shared" si="1"/>
        <v>1</v>
      </c>
      <c r="AQ19" s="59">
        <f t="shared" si="1"/>
        <v>8</v>
      </c>
      <c r="AR19" s="59">
        <f t="shared" si="1"/>
        <v>2</v>
      </c>
      <c r="AS19" s="59">
        <f t="shared" si="1"/>
        <v>2</v>
      </c>
      <c r="AT19" s="59">
        <f t="shared" si="1"/>
        <v>6</v>
      </c>
      <c r="AU19" s="59">
        <f t="shared" si="1"/>
        <v>1</v>
      </c>
      <c r="AV19" s="59">
        <f t="shared" si="1"/>
        <v>0</v>
      </c>
      <c r="AW19" s="59">
        <f t="shared" si="1"/>
        <v>0</v>
      </c>
      <c r="AX19" s="59">
        <f t="shared" si="1"/>
        <v>1</v>
      </c>
      <c r="AY19" s="59">
        <f t="shared" si="1"/>
        <v>0</v>
      </c>
      <c r="AZ19" s="59">
        <f t="shared" si="1"/>
        <v>0</v>
      </c>
      <c r="BE19" s="61"/>
      <c r="BF19" s="62"/>
      <c r="BG19" s="59">
        <f t="shared" ref="BG19:CR19" si="2">SUM(BG3:BG18)</f>
        <v>1</v>
      </c>
      <c r="BH19" s="59">
        <f t="shared" si="2"/>
        <v>0</v>
      </c>
      <c r="BI19" s="59">
        <f t="shared" si="2"/>
        <v>0</v>
      </c>
      <c r="BJ19" s="59">
        <f t="shared" si="2"/>
        <v>0</v>
      </c>
      <c r="BK19" s="59">
        <f t="shared" si="2"/>
        <v>0</v>
      </c>
      <c r="BL19" s="59">
        <f t="shared" si="2"/>
        <v>1</v>
      </c>
      <c r="BM19" s="59">
        <f t="shared" si="2"/>
        <v>0</v>
      </c>
      <c r="BN19" s="59">
        <f t="shared" si="2"/>
        <v>0</v>
      </c>
      <c r="BO19" s="59">
        <f t="shared" si="2"/>
        <v>0</v>
      </c>
      <c r="BP19" s="59">
        <f t="shared" si="2"/>
        <v>0</v>
      </c>
      <c r="BQ19" s="59">
        <f t="shared" si="2"/>
        <v>0</v>
      </c>
      <c r="BR19" s="59">
        <f t="shared" si="2"/>
        <v>0</v>
      </c>
      <c r="BS19" s="59">
        <f t="shared" si="2"/>
        <v>0</v>
      </c>
      <c r="BT19" s="59">
        <f t="shared" si="2"/>
        <v>0</v>
      </c>
      <c r="BU19" s="59">
        <f t="shared" si="2"/>
        <v>0</v>
      </c>
      <c r="BV19" s="59">
        <f t="shared" si="2"/>
        <v>0</v>
      </c>
      <c r="BW19" s="59">
        <f t="shared" si="2"/>
        <v>0</v>
      </c>
      <c r="BX19" s="59">
        <f t="shared" si="2"/>
        <v>0</v>
      </c>
      <c r="BY19" s="59">
        <f t="shared" si="2"/>
        <v>1</v>
      </c>
      <c r="BZ19" s="59">
        <f t="shared" si="2"/>
        <v>0</v>
      </c>
      <c r="CA19" s="59">
        <f t="shared" si="2"/>
        <v>0</v>
      </c>
      <c r="CB19" s="59">
        <f t="shared" si="2"/>
        <v>0</v>
      </c>
      <c r="CC19" s="59">
        <f t="shared" si="2"/>
        <v>0</v>
      </c>
      <c r="CD19" s="59">
        <f t="shared" si="2"/>
        <v>0</v>
      </c>
      <c r="CE19" s="59">
        <f t="shared" si="2"/>
        <v>0</v>
      </c>
      <c r="CF19" s="59">
        <f t="shared" si="2"/>
        <v>0</v>
      </c>
      <c r="CG19" s="59">
        <f t="shared" si="2"/>
        <v>0</v>
      </c>
      <c r="CH19" s="59">
        <f t="shared" si="2"/>
        <v>0</v>
      </c>
      <c r="CI19" s="59">
        <f t="shared" si="2"/>
        <v>0</v>
      </c>
      <c r="CJ19" s="59">
        <f t="shared" si="2"/>
        <v>0</v>
      </c>
      <c r="CK19" s="59">
        <f t="shared" si="2"/>
        <v>0</v>
      </c>
      <c r="CL19" s="59">
        <f t="shared" si="2"/>
        <v>0</v>
      </c>
      <c r="CM19" s="59">
        <f t="shared" si="2"/>
        <v>0</v>
      </c>
      <c r="CN19" s="59">
        <f t="shared" si="2"/>
        <v>0</v>
      </c>
      <c r="CO19" s="59">
        <f t="shared" si="2"/>
        <v>0</v>
      </c>
      <c r="CP19" s="59">
        <f t="shared" si="2"/>
        <v>0</v>
      </c>
      <c r="CQ19" s="59">
        <f t="shared" si="2"/>
        <v>0</v>
      </c>
      <c r="CR19" s="59">
        <f t="shared" si="2"/>
        <v>0</v>
      </c>
    </row>
  </sheetData>
  <autoFilter ref="A1:BC19" xr:uid="{6695A194-5ECC-4409-918F-AE2EDBD1CC8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2" showButton="0"/>
    <filterColumn colId="1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6"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autoFilter>
  <mergeCells count="19">
    <mergeCell ref="CF1:CK1"/>
    <mergeCell ref="CL1:CR1"/>
    <mergeCell ref="A1:K1"/>
    <mergeCell ref="M1:N1"/>
    <mergeCell ref="O1:P1"/>
    <mergeCell ref="BI1:BN1"/>
    <mergeCell ref="BP1:BR1"/>
    <mergeCell ref="BS1:BT1"/>
    <mergeCell ref="BU1:BV1"/>
    <mergeCell ref="BW1:BY1"/>
    <mergeCell ref="BZ1:CA1"/>
    <mergeCell ref="R1:AB1"/>
    <mergeCell ref="AC1:AH1"/>
    <mergeCell ref="AI1:AJ1"/>
    <mergeCell ref="AK1:AL1"/>
    <mergeCell ref="AM1:AR1"/>
    <mergeCell ref="BG1:BH1"/>
    <mergeCell ref="AS1:BC1"/>
    <mergeCell ref="CB1:CD1"/>
  </mergeCells>
  <conditionalFormatting sqref="BD3:BE7 BE8:BE11 BD12:BE12 BE13 BD14:BE15 BE16:BE18">
    <cfRule type="cellIs" dxfId="23" priority="25" operator="between">
      <formula>#REF!</formula>
      <formula>#REF!</formula>
    </cfRule>
    <cfRule type="cellIs" dxfId="22" priority="26" operator="between">
      <formula>#REF!</formula>
      <formula>#REF!</formula>
    </cfRule>
    <cfRule type="cellIs" dxfId="21" priority="27" operator="between">
      <formula>#REF!</formula>
      <formula>#REF!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MUESTRA 1.2</vt:lpstr>
      <vt:lpstr>MUESTRA 1.1</vt:lpstr>
      <vt:lpstr>MUESTRA 2 BD TOTAL</vt:lpstr>
      <vt:lpstr>4.13 018 de 2015</vt:lpstr>
      <vt:lpstr>4.12 005 de 2015</vt:lpstr>
      <vt:lpstr>4.11 004 de 2015</vt:lpstr>
      <vt:lpstr>4.10 002 de 2015</vt:lpstr>
      <vt:lpstr>4.9 001 de 2015</vt:lpstr>
      <vt:lpstr>4.8 009 de 2014</vt:lpstr>
      <vt:lpstr>4.7 008 de 2014</vt:lpstr>
      <vt:lpstr>4.6 007 de 2014</vt:lpstr>
      <vt:lpstr>4.5 006 de 2014</vt:lpstr>
      <vt:lpstr>4.4 005 de 2014</vt:lpstr>
      <vt:lpstr>4.3 004 de 2014</vt:lpstr>
      <vt:lpstr>4.2 003 de 2014</vt:lpstr>
      <vt:lpstr>4.1 002 de 2014</vt:lpstr>
      <vt:lpstr>5. QUINTA GENERACION</vt:lpstr>
      <vt:lpstr>3. TERCERA GENERACION</vt:lpstr>
      <vt:lpstr>2. SEGUNDA GENERACION</vt:lpstr>
      <vt:lpstr>1. PRIMERA GENERACION</vt:lpstr>
      <vt:lpstr>Riesgos</vt:lpstr>
      <vt:lpstr>APP iniciativa privada (RESUME)</vt:lpstr>
      <vt:lpstr>APP iniciativa publica (RESUME)</vt:lpstr>
      <vt:lpstr>'MUESTRA 1.2'!Títulos_a_imprimir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lcalvo</dc:creator>
  <cp:lastModifiedBy>Laura Calvo</cp:lastModifiedBy>
  <dcterms:created xsi:type="dcterms:W3CDTF">2023-05-21T21:57:35Z</dcterms:created>
  <dcterms:modified xsi:type="dcterms:W3CDTF">2023-07-03T18:59:15Z</dcterms:modified>
</cp:coreProperties>
</file>