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 Paper 3\FICHEROS REVISADOS\"/>
    </mc:Choice>
  </mc:AlternateContent>
  <bookViews>
    <workbookView xWindow="0" yWindow="0" windowWidth="28800" windowHeight="11730" tabRatio="594"/>
  </bookViews>
  <sheets>
    <sheet name="Data_M-S_WO3" sheetId="14" r:id="rId1"/>
    <sheet name="Data_M-S_0.001 M Mob" sheetId="15" r:id="rId2"/>
    <sheet name="Data_M-S_0.01 M Mob" sheetId="16" r:id="rId3"/>
    <sheet name="Data_M-S_0.1 M Mob" sheetId="17" r:id="rId4"/>
    <sheet name="Fig. M-S_WO3_Mob" sheetId="19" r:id="rId5"/>
    <sheet name="Data_M-S_TiO2" sheetId="2" r:id="rId6"/>
    <sheet name="Data_M-S_0.001 M Zn(NO3)2" sheetId="11" r:id="rId7"/>
    <sheet name="Data_M-S_0.005 M Zn(NO3)2" sheetId="3" r:id="rId8"/>
    <sheet name="Data_M-S_0.01 M Zn(NO3)2" sheetId="8" r:id="rId9"/>
    <sheet name="Fig. M-S_TiO2_Zn(NO3)2" sheetId="20" r:id="rId10"/>
    <sheet name="Calculation_ND_WO3_Mob" sheetId="22" r:id="rId11"/>
    <sheet name="Calculation_ND_TiO2_Zn(NO3)2" sheetId="21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2" l="1"/>
  <c r="D9" i="22"/>
  <c r="F9" i="22" l="1"/>
  <c r="E11" i="22"/>
  <c r="E10" i="22"/>
  <c r="E9" i="22"/>
  <c r="G12" i="22"/>
  <c r="H12" i="22" s="1"/>
  <c r="F12" i="22"/>
  <c r="G11" i="22"/>
  <c r="H11" i="22" s="1"/>
  <c r="F11" i="22"/>
  <c r="G10" i="22"/>
  <c r="H10" i="22" s="1"/>
  <c r="G9" i="22"/>
  <c r="H9" i="22" s="1"/>
  <c r="C6" i="22"/>
  <c r="C3" i="22"/>
  <c r="G10" i="21"/>
  <c r="D10" i="21"/>
  <c r="D9" i="21"/>
  <c r="E11" i="21"/>
  <c r="E10" i="21"/>
  <c r="E9" i="21"/>
  <c r="F12" i="21"/>
  <c r="F11" i="21"/>
  <c r="F10" i="21"/>
  <c r="C6" i="21"/>
  <c r="H10" i="21" s="1"/>
  <c r="C3" i="21"/>
  <c r="F10" i="22" l="1"/>
  <c r="F9" i="21"/>
  <c r="G11" i="21"/>
  <c r="H11" i="21" s="1"/>
  <c r="G9" i="21"/>
  <c r="H9" i="21" s="1"/>
  <c r="G12" i="21"/>
  <c r="H12" i="21" s="1"/>
  <c r="L4" i="8" l="1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3" i="8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3" i="3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3" i="1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3" i="2"/>
  <c r="L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3" i="17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3" i="15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3" i="14"/>
  <c r="N27" i="17" l="1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N27" i="15"/>
  <c r="L27" i="15"/>
  <c r="N26" i="15"/>
  <c r="L26" i="15"/>
  <c r="N25" i="15"/>
  <c r="L25" i="15"/>
  <c r="N24" i="15"/>
  <c r="L24" i="15"/>
  <c r="N23" i="15"/>
  <c r="L23" i="15"/>
  <c r="N22" i="15"/>
  <c r="L22" i="15"/>
  <c r="N21" i="15"/>
  <c r="L21" i="15"/>
  <c r="N20" i="15"/>
  <c r="L20" i="15"/>
  <c r="N19" i="15"/>
  <c r="L19" i="15"/>
  <c r="N18" i="15"/>
  <c r="L18" i="15"/>
  <c r="N17" i="15"/>
  <c r="L17" i="15"/>
  <c r="N16" i="15"/>
  <c r="L16" i="15"/>
  <c r="N15" i="15"/>
  <c r="L15" i="15"/>
  <c r="N14" i="15"/>
  <c r="L14" i="15"/>
  <c r="N13" i="15"/>
  <c r="L13" i="15"/>
  <c r="N12" i="15"/>
  <c r="L12" i="15"/>
  <c r="N11" i="15"/>
  <c r="L11" i="15"/>
  <c r="N10" i="15"/>
  <c r="L10" i="15"/>
  <c r="N9" i="15"/>
  <c r="L9" i="15"/>
  <c r="N8" i="15"/>
  <c r="L8" i="15"/>
  <c r="N7" i="15"/>
  <c r="L7" i="15"/>
  <c r="N6" i="15"/>
  <c r="L6" i="15"/>
  <c r="N5" i="15"/>
  <c r="L5" i="15"/>
  <c r="N4" i="15"/>
  <c r="L4" i="15"/>
  <c r="N3" i="15"/>
  <c r="L3" i="15"/>
  <c r="N27" i="14"/>
  <c r="L27" i="14"/>
  <c r="N26" i="14"/>
  <c r="L26" i="14"/>
  <c r="N25" i="14"/>
  <c r="L25" i="14"/>
  <c r="N24" i="14"/>
  <c r="L24" i="14"/>
  <c r="N23" i="14"/>
  <c r="L23" i="14"/>
  <c r="N22" i="14"/>
  <c r="L22" i="14"/>
  <c r="N21" i="14"/>
  <c r="L21" i="14"/>
  <c r="N20" i="14"/>
  <c r="L20" i="14"/>
  <c r="N19" i="14"/>
  <c r="L19" i="14"/>
  <c r="N18" i="14"/>
  <c r="L18" i="14"/>
  <c r="N17" i="14"/>
  <c r="L17" i="14"/>
  <c r="N16" i="14"/>
  <c r="L16" i="14"/>
  <c r="N15" i="14"/>
  <c r="L15" i="14"/>
  <c r="N14" i="14"/>
  <c r="L14" i="14"/>
  <c r="N13" i="14"/>
  <c r="L13" i="14"/>
  <c r="N12" i="14"/>
  <c r="L12" i="14"/>
  <c r="N11" i="14"/>
  <c r="L11" i="14"/>
  <c r="N10" i="14"/>
  <c r="L10" i="14"/>
  <c r="N9" i="14"/>
  <c r="L9" i="14"/>
  <c r="N8" i="14"/>
  <c r="L8" i="14"/>
  <c r="N7" i="14"/>
  <c r="L7" i="14"/>
  <c r="N6" i="14"/>
  <c r="L6" i="14"/>
  <c r="N5" i="14"/>
  <c r="L5" i="14"/>
  <c r="N4" i="14"/>
  <c r="L4" i="14"/>
  <c r="N3" i="14"/>
  <c r="L3" i="14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N8" i="8"/>
  <c r="N14" i="8"/>
  <c r="N26" i="8"/>
  <c r="N32" i="8"/>
  <c r="N35" i="8"/>
  <c r="N38" i="8"/>
  <c r="N47" i="8"/>
  <c r="N49" i="8"/>
  <c r="N55" i="8"/>
  <c r="N62" i="8"/>
  <c r="N65" i="8"/>
  <c r="N73" i="8"/>
  <c r="N80" i="8"/>
  <c r="N42" i="11"/>
  <c r="N4" i="11"/>
  <c r="N5" i="11"/>
  <c r="N6" i="11"/>
  <c r="N8" i="11"/>
  <c r="N9" i="11"/>
  <c r="N12" i="11"/>
  <c r="N13" i="11"/>
  <c r="N14" i="11"/>
  <c r="N16" i="11"/>
  <c r="N17" i="11"/>
  <c r="N18" i="11"/>
  <c r="N20" i="11"/>
  <c r="N21" i="11"/>
  <c r="N22" i="11"/>
  <c r="N25" i="11"/>
  <c r="N26" i="11"/>
  <c r="N29" i="11"/>
  <c r="N30" i="11"/>
  <c r="N32" i="11"/>
  <c r="N33" i="11"/>
  <c r="N36" i="11"/>
  <c r="N37" i="11"/>
  <c r="N38" i="11"/>
  <c r="N40" i="11"/>
  <c r="N41" i="11"/>
  <c r="N44" i="11"/>
  <c r="N45" i="11"/>
  <c r="N49" i="11"/>
  <c r="N52" i="11"/>
  <c r="N3" i="11"/>
  <c r="N79" i="8"/>
  <c r="N74" i="8"/>
  <c r="N72" i="8"/>
  <c r="N70" i="8"/>
  <c r="N68" i="8"/>
  <c r="N64" i="8"/>
  <c r="N60" i="8"/>
  <c r="N54" i="8"/>
  <c r="N52" i="8"/>
  <c r="N50" i="8"/>
  <c r="N48" i="8"/>
  <c r="N46" i="8"/>
  <c r="N43" i="8"/>
  <c r="N42" i="8"/>
  <c r="N40" i="8"/>
  <c r="N37" i="8"/>
  <c r="N36" i="8"/>
  <c r="N30" i="8"/>
  <c r="N25" i="8"/>
  <c r="N20" i="8"/>
  <c r="N18" i="8"/>
  <c r="N16" i="8"/>
  <c r="N13" i="8"/>
  <c r="N6" i="8"/>
  <c r="N67" i="8" l="1"/>
  <c r="N12" i="8"/>
  <c r="N76" i="8"/>
  <c r="N34" i="8"/>
  <c r="N28" i="8"/>
  <c r="N22" i="8"/>
  <c r="N10" i="8"/>
  <c r="N4" i="8"/>
  <c r="N81" i="8"/>
  <c r="N75" i="8"/>
  <c r="N69" i="8"/>
  <c r="N63" i="8"/>
  <c r="N57" i="8"/>
  <c r="N51" i="8"/>
  <c r="N45" i="8"/>
  <c r="N39" i="8"/>
  <c r="N33" i="8"/>
  <c r="N27" i="8"/>
  <c r="N21" i="8"/>
  <c r="N15" i="8"/>
  <c r="N9" i="8"/>
  <c r="N31" i="8"/>
  <c r="N19" i="8"/>
  <c r="N7" i="8"/>
  <c r="N56" i="8"/>
  <c r="N66" i="8"/>
  <c r="N24" i="8"/>
  <c r="N44" i="8"/>
  <c r="N61" i="8"/>
  <c r="N78" i="8"/>
  <c r="N3" i="8"/>
  <c r="N77" i="8"/>
  <c r="N71" i="8"/>
  <c r="N59" i="8"/>
  <c r="N53" i="8"/>
  <c r="N41" i="8"/>
  <c r="N29" i="8"/>
  <c r="N23" i="8"/>
  <c r="N17" i="8"/>
  <c r="N11" i="8"/>
  <c r="N5" i="8"/>
  <c r="N82" i="8"/>
  <c r="N58" i="8"/>
  <c r="N24" i="11"/>
  <c r="N48" i="11"/>
  <c r="N46" i="11"/>
  <c r="N50" i="11"/>
  <c r="N43" i="11"/>
  <c r="N31" i="11"/>
  <c r="N19" i="11"/>
  <c r="N7" i="11"/>
  <c r="N47" i="11"/>
  <c r="N35" i="11"/>
  <c r="N23" i="11"/>
  <c r="N11" i="11"/>
  <c r="N34" i="11"/>
  <c r="N28" i="11"/>
  <c r="N10" i="11"/>
  <c r="N51" i="11"/>
  <c r="N39" i="11"/>
  <c r="N27" i="11"/>
  <c r="N15" i="11"/>
  <c r="N13" i="2"/>
  <c r="N50" i="2"/>
  <c r="N26" i="2"/>
  <c r="N60" i="2"/>
  <c r="N62" i="2"/>
  <c r="N51" i="2"/>
  <c r="N10" i="2"/>
  <c r="N4" i="2"/>
  <c r="N22" i="2"/>
  <c r="N43" i="2"/>
  <c r="N46" i="2"/>
  <c r="N32" i="2"/>
  <c r="N35" i="2"/>
  <c r="N14" i="2"/>
  <c r="N17" i="2"/>
  <c r="N27" i="2"/>
  <c r="N37" i="2"/>
  <c r="N49" i="2"/>
  <c r="N29" i="2"/>
  <c r="N20" i="2"/>
  <c r="N7" i="2"/>
  <c r="N54" i="2"/>
  <c r="N44" i="2"/>
  <c r="N15" i="2"/>
  <c r="N57" i="2"/>
  <c r="N24" i="2"/>
  <c r="N40" i="2"/>
  <c r="N61" i="2"/>
  <c r="N55" i="2"/>
  <c r="N52" i="2"/>
  <c r="N19" i="2"/>
  <c r="N16" i="2"/>
  <c r="N9" i="2"/>
  <c r="N11" i="2"/>
  <c r="N21" i="2"/>
  <c r="N8" i="2"/>
  <c r="N45" i="2"/>
  <c r="N34" i="2"/>
  <c r="N31" i="2"/>
  <c r="N28" i="2"/>
  <c r="N59" i="2"/>
  <c r="N47" i="2"/>
  <c r="N42" i="2"/>
  <c r="N39" i="2"/>
  <c r="N36" i="2"/>
  <c r="N25" i="2"/>
  <c r="N12" i="2"/>
  <c r="N6" i="2"/>
  <c r="N56" i="2"/>
  <c r="N3" i="2"/>
  <c r="N58" i="2"/>
  <c r="N53" i="2"/>
  <c r="N48" i="2"/>
  <c r="N41" i="2"/>
  <c r="N33" i="2"/>
  <c r="N23" i="2"/>
  <c r="N18" i="2"/>
  <c r="N38" i="2"/>
  <c r="N30" i="2"/>
  <c r="N5" i="2"/>
  <c r="M4" i="3"/>
  <c r="N4" i="3" s="1"/>
  <c r="M5" i="3"/>
  <c r="N5" i="3" s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3" i="3"/>
  <c r="N3" i="3" s="1"/>
</calcChain>
</file>

<file path=xl/sharedStrings.xml><?xml version="1.0" encoding="utf-8"?>
<sst xmlns="http://schemas.openxmlformats.org/spreadsheetml/2006/main" count="146" uniqueCount="43">
  <si>
    <t>ω (rad/s)</t>
  </si>
  <si>
    <t>Frequency (Hz)</t>
  </si>
  <si>
    <t>Z' (Ω)</t>
  </si>
  <si>
    <t>-Z'' (Ω)</t>
  </si>
  <si>
    <t>Z (Ω)</t>
  </si>
  <si>
    <t>-Phase (°)</t>
  </si>
  <si>
    <t>Potential (DC) (V)</t>
  </si>
  <si>
    <t>Current (DC) (A)</t>
  </si>
  <si>
    <r>
      <t>(-ωZ'')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(F</t>
    </r>
    <r>
      <rPr>
        <b/>
        <vertAlign val="superscript"/>
        <sz val="12"/>
        <color theme="1"/>
        <rFont val="Times New Roman"/>
        <family val="1"/>
      </rPr>
      <t>-2</t>
    </r>
    <r>
      <rPr>
        <b/>
        <sz val="12"/>
        <color theme="1"/>
        <rFont val="Times New Roman"/>
        <family val="1"/>
      </rPr>
      <t>)</t>
    </r>
  </si>
  <si>
    <r>
      <t>1/Cp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(F</t>
    </r>
    <r>
      <rPr>
        <b/>
        <vertAlign val="superscript"/>
        <sz val="12"/>
        <color theme="1"/>
        <rFont val="Times New Roman"/>
        <family val="1"/>
      </rPr>
      <t>-2</t>
    </r>
    <r>
      <rPr>
        <b/>
        <sz val="12"/>
        <color theme="1"/>
        <rFont val="Times New Roman"/>
        <family val="1"/>
      </rPr>
      <t>)</t>
    </r>
  </si>
  <si>
    <r>
      <t>1/C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calc (F</t>
    </r>
    <r>
      <rPr>
        <b/>
        <vertAlign val="superscript"/>
        <sz val="12"/>
        <color theme="1"/>
        <rFont val="Times New Roman"/>
        <family val="1"/>
      </rPr>
      <t>-2</t>
    </r>
    <r>
      <rPr>
        <b/>
        <sz val="12"/>
        <color theme="1"/>
        <rFont val="Times New Roman"/>
        <family val="1"/>
      </rPr>
      <t>)</t>
    </r>
  </si>
  <si>
    <r>
      <t>1/C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(10</t>
    </r>
    <r>
      <rPr>
        <b/>
        <vertAlign val="superscript"/>
        <sz val="12"/>
        <color theme="1"/>
        <rFont val="Times New Roman"/>
        <family val="1"/>
      </rPr>
      <t>11</t>
    </r>
    <r>
      <rPr>
        <b/>
        <sz val="12"/>
        <color theme="1"/>
        <rFont val="Times New Roman"/>
        <family val="1"/>
      </rPr>
      <t>·cm</t>
    </r>
    <r>
      <rPr>
        <b/>
        <vertAlign val="superscript"/>
        <sz val="12"/>
        <color theme="1"/>
        <rFont val="Times New Roman"/>
        <family val="1"/>
      </rPr>
      <t>4</t>
    </r>
    <r>
      <rPr>
        <b/>
        <sz val="12"/>
        <color theme="1"/>
        <rFont val="Times New Roman"/>
        <family val="1"/>
      </rPr>
      <t>·F</t>
    </r>
    <r>
      <rPr>
        <b/>
        <vertAlign val="superscript"/>
        <sz val="12"/>
        <color theme="1"/>
        <rFont val="Times New Roman"/>
        <family val="1"/>
      </rPr>
      <t>-2</t>
    </r>
    <r>
      <rPr>
        <b/>
        <sz val="12"/>
        <color theme="1"/>
        <rFont val="Times New Roman"/>
        <family val="1"/>
      </rPr>
      <t>)</t>
    </r>
  </si>
  <si>
    <r>
      <t>1/C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(cm</t>
    </r>
    <r>
      <rPr>
        <b/>
        <vertAlign val="superscript"/>
        <sz val="12"/>
        <color theme="1"/>
        <rFont val="Times New Roman"/>
        <family val="1"/>
      </rPr>
      <t>4</t>
    </r>
    <r>
      <rPr>
        <b/>
        <sz val="12"/>
        <color theme="1"/>
        <rFont val="Times New Roman"/>
        <family val="1"/>
      </rPr>
      <t>·F</t>
    </r>
    <r>
      <rPr>
        <b/>
        <vertAlign val="superscript"/>
        <sz val="12"/>
        <color theme="1"/>
        <rFont val="Times New Roman"/>
        <family val="1"/>
      </rPr>
      <t>-2</t>
    </r>
    <r>
      <rPr>
        <b/>
        <sz val="12"/>
        <color theme="1"/>
        <rFont val="Times New Roman"/>
        <family val="1"/>
      </rPr>
      <t>)</t>
    </r>
  </si>
  <si>
    <r>
      <t>WO</t>
    </r>
    <r>
      <rPr>
        <b/>
        <vertAlign val="subscript"/>
        <sz val="12"/>
        <rFont val="Times New Roman"/>
        <family val="1"/>
      </rPr>
      <t>3</t>
    </r>
  </si>
  <si>
    <t>0.001 M Mob</t>
  </si>
  <si>
    <t>0.01 M Mob</t>
  </si>
  <si>
    <t>0.1 M Mob</t>
  </si>
  <si>
    <r>
      <t>TiO</t>
    </r>
    <r>
      <rPr>
        <b/>
        <vertAlign val="subscript"/>
        <sz val="12"/>
        <rFont val="Times New Roman"/>
        <family val="1"/>
      </rPr>
      <t>2</t>
    </r>
  </si>
  <si>
    <r>
      <t>0.001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</si>
  <si>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0.005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</si>
  <si>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</si>
  <si>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t>CALCULATION OF DONOR DENSITY</t>
  </si>
  <si>
    <t>e (C)</t>
  </si>
  <si>
    <r>
      <rPr>
        <b/>
        <sz val="12"/>
        <color theme="1"/>
        <rFont val="Symbol"/>
        <family val="1"/>
        <charset val="2"/>
      </rPr>
      <t>e</t>
    </r>
    <r>
      <rPr>
        <b/>
        <sz val="12"/>
        <color theme="1"/>
        <rFont val="Times New Roman"/>
        <family val="1"/>
      </rPr>
      <t xml:space="preserve"> TiO</t>
    </r>
    <r>
      <rPr>
        <b/>
        <vertAlign val="subscript"/>
        <sz val="12"/>
        <color theme="1"/>
        <rFont val="Times New Roman"/>
        <family val="1"/>
      </rPr>
      <t>2</t>
    </r>
  </si>
  <si>
    <r>
      <rPr>
        <b/>
        <sz val="12"/>
        <color theme="1"/>
        <rFont val="Symbol"/>
        <family val="1"/>
        <charset val="2"/>
      </rPr>
      <t xml:space="preserve">e </t>
    </r>
    <r>
      <rPr>
        <b/>
        <sz val="12"/>
        <color theme="1"/>
        <rFont val="Times New Roman"/>
        <family val="1"/>
      </rPr>
      <t>TiO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/ZnO</t>
    </r>
  </si>
  <si>
    <r>
      <rPr>
        <b/>
        <sz val="12"/>
        <color theme="1"/>
        <rFont val="Symbol"/>
        <family val="1"/>
        <charset val="2"/>
      </rPr>
      <t>e</t>
    </r>
    <r>
      <rPr>
        <b/>
        <vertAlign val="subscript"/>
        <sz val="12"/>
        <color theme="1"/>
        <rFont val="Times New Roman"/>
        <family val="1"/>
      </rPr>
      <t xml:space="preserve">0 </t>
    </r>
    <r>
      <rPr>
        <b/>
        <sz val="12"/>
        <color theme="1"/>
        <rFont val="Times New Roman"/>
        <family val="1"/>
      </rPr>
      <t>(F·cm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)</t>
    </r>
  </si>
  <si>
    <t>y-Intercept</t>
  </si>
  <si>
    <t>Slope</t>
  </si>
  <si>
    <r>
      <t>U</t>
    </r>
    <r>
      <rPr>
        <vertAlign val="subscript"/>
        <sz val="12"/>
        <color theme="1"/>
        <rFont val="Times New Roman"/>
        <family val="1"/>
      </rPr>
      <t>FB</t>
    </r>
  </si>
  <si>
    <r>
      <t>N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 (cm</t>
    </r>
    <r>
      <rPr>
        <vertAlign val="superscript"/>
        <sz val="12"/>
        <color theme="1"/>
        <rFont val="Times New Roman"/>
        <family val="1"/>
      </rPr>
      <t>-3</t>
    </r>
    <r>
      <rPr>
        <sz val="12"/>
        <color theme="1"/>
        <rFont val="Times New Roman"/>
        <family val="1"/>
      </rPr>
      <t>)</t>
    </r>
  </si>
  <si>
    <t xml:space="preserve">e: electron charge </t>
  </si>
  <si>
    <r>
      <rPr>
        <sz val="12"/>
        <color theme="1"/>
        <rFont val="Symbol"/>
        <family val="1"/>
        <charset val="2"/>
      </rPr>
      <t>e</t>
    </r>
    <r>
      <rPr>
        <sz val="12"/>
        <color theme="1"/>
        <rFont val="Times New Roman"/>
        <family val="1"/>
      </rPr>
      <t xml:space="preserve"> TiO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: dielectric constant of TiO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</si>
  <si>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Symbol"/>
        <family val="1"/>
        <charset val="2"/>
      </rPr>
      <t xml:space="preserve">e </t>
    </r>
    <r>
      <rPr>
        <sz val="12"/>
        <color theme="1"/>
        <rFont val="Times New Roman"/>
        <family val="1"/>
      </rPr>
      <t>TiO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/ZnO: dielectric constant of TiO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/ZnO </t>
    </r>
  </si>
  <si>
    <r>
      <rPr>
        <sz val="12"/>
        <color theme="1"/>
        <rFont val="Symbol"/>
        <family val="1"/>
        <charset val="2"/>
      </rPr>
      <t>e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: permittivity vacuum</t>
    </r>
  </si>
  <si>
    <r>
      <t>U</t>
    </r>
    <r>
      <rPr>
        <vertAlign val="subscript"/>
        <sz val="12"/>
        <color theme="1"/>
        <rFont val="Times New Roman"/>
        <family val="1"/>
      </rPr>
      <t>FB</t>
    </r>
    <r>
      <rPr>
        <sz val="12"/>
        <color theme="1"/>
        <rFont val="Times New Roman"/>
        <family val="1"/>
      </rPr>
      <t>: flat-band potential</t>
    </r>
  </si>
  <si>
    <r>
      <t>N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>: donor density</t>
    </r>
  </si>
  <si>
    <r>
      <t>Concentration of Zn(NO</t>
    </r>
    <r>
      <rPr>
        <b/>
        <vertAlign val="sub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(M)</t>
    </r>
  </si>
  <si>
    <r>
      <rPr>
        <b/>
        <sz val="12"/>
        <color theme="1"/>
        <rFont val="Symbol"/>
        <family val="1"/>
        <charset val="2"/>
      </rPr>
      <t>e</t>
    </r>
    <r>
      <rPr>
        <b/>
        <sz val="12"/>
        <color theme="1"/>
        <rFont val="Times New Roman"/>
        <family val="1"/>
      </rPr>
      <t xml:space="preserve"> WO</t>
    </r>
    <r>
      <rPr>
        <b/>
        <vertAlign val="subscript"/>
        <sz val="12"/>
        <color theme="1"/>
        <rFont val="Times New Roman"/>
        <family val="1"/>
      </rPr>
      <t>3</t>
    </r>
  </si>
  <si>
    <r>
      <rPr>
        <b/>
        <sz val="12"/>
        <color theme="1"/>
        <rFont val="Symbol"/>
        <family val="1"/>
        <charset val="2"/>
      </rPr>
      <t xml:space="preserve">e </t>
    </r>
    <r>
      <rPr>
        <b/>
        <sz val="12"/>
        <color theme="1"/>
        <rFont val="Times New Roman"/>
        <family val="1"/>
      </rPr>
      <t>WO</t>
    </r>
    <r>
      <rPr>
        <b/>
        <vertAlign val="sub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+Mob</t>
    </r>
  </si>
  <si>
    <r>
      <rPr>
        <sz val="12"/>
        <color theme="1"/>
        <rFont val="Symbol"/>
        <family val="1"/>
        <charset val="2"/>
      </rPr>
      <t>e</t>
    </r>
    <r>
      <rPr>
        <sz val="12"/>
        <color theme="1"/>
        <rFont val="Times New Roman"/>
        <family val="1"/>
      </rPr>
      <t xml:space="preserve"> WO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: dielectric constant of WO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</si>
  <si>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Symbol"/>
        <family val="1"/>
        <charset val="2"/>
      </rPr>
      <t xml:space="preserve">e </t>
    </r>
    <r>
      <rPr>
        <sz val="12"/>
        <color theme="1"/>
        <rFont val="Times New Roman"/>
        <family val="1"/>
      </rPr>
      <t>WO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+Mob: dielectric constant of WO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+Mob</t>
    </r>
  </si>
  <si>
    <t>Concentration of Mob (M)</t>
  </si>
  <si>
    <r>
      <t>N</t>
    </r>
    <r>
      <rPr>
        <vertAlign val="subscript"/>
        <sz val="12"/>
        <color theme="1"/>
        <rFont val="Times New Roman"/>
        <family val="1"/>
      </rPr>
      <t>D</t>
    </r>
    <r>
      <rPr>
        <i/>
        <sz val="12"/>
        <color theme="1"/>
        <rFont val="Times New Roman"/>
        <family val="1"/>
      </rPr>
      <t>·</t>
    </r>
    <r>
      <rPr>
        <sz val="12"/>
        <color theme="1"/>
        <rFont val="Times New Roman"/>
        <family val="1"/>
      </rPr>
      <t>10</t>
    </r>
    <r>
      <rPr>
        <vertAlign val="superscript"/>
        <sz val="12"/>
        <color theme="1"/>
        <rFont val="Times New Roman"/>
        <family val="1"/>
      </rPr>
      <t>19</t>
    </r>
    <r>
      <rPr>
        <sz val="12"/>
        <color theme="1"/>
        <rFont val="Times New Roman"/>
        <family val="1"/>
      </rPr>
      <t xml:space="preserve"> (cm</t>
    </r>
    <r>
      <rPr>
        <vertAlign val="superscript"/>
        <sz val="12"/>
        <color theme="1"/>
        <rFont val="Times New Roman"/>
        <family val="1"/>
      </rPr>
      <t>-3</t>
    </r>
    <r>
      <rPr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</si>
</sst>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0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color theme="1"/>
      <name val="Symbol"/>
      <family val="1"/>
      <charset val="2"/>
    </font>
    <font>
      <b/>
      <vertAlign val="sub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1" fontId="5" fillId="0" borderId="9" xfId="0" applyNumberFormat="1" applyFont="1" applyBorder="1" applyAlignment="1">
      <alignment horizontal="center" vertical="center" wrapText="1"/>
    </xf>
    <xf numFmtId="11" fontId="5" fillId="0" borderId="10" xfId="0" applyNumberFormat="1" applyFont="1" applyBorder="1" applyAlignment="1">
      <alignment horizontal="center" vertical="center" wrapText="1"/>
    </xf>
    <xf numFmtId="11" fontId="5" fillId="0" borderId="9" xfId="0" applyNumberFormat="1" applyFont="1" applyBorder="1" applyAlignment="1">
      <alignment horizontal="center"/>
    </xf>
    <xf numFmtId="11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1" fontId="5" fillId="0" borderId="0" xfId="0" applyNumberFormat="1" applyFont="1" applyBorder="1" applyAlignment="1">
      <alignment horizontal="center" vertical="center" wrapText="1"/>
    </xf>
    <xf numFmtId="11" fontId="5" fillId="0" borderId="5" xfId="0" applyNumberFormat="1" applyFont="1" applyBorder="1" applyAlignment="1">
      <alignment horizontal="center" vertical="center" wrapText="1"/>
    </xf>
    <xf numFmtId="11" fontId="5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1" fontId="5" fillId="0" borderId="11" xfId="0" applyNumberFormat="1" applyFont="1" applyBorder="1" applyAlignment="1">
      <alignment horizontal="center" vertical="center" wrapText="1"/>
    </xf>
    <xf numFmtId="11" fontId="5" fillId="0" borderId="7" xfId="0" applyNumberFormat="1" applyFont="1" applyBorder="1" applyAlignment="1">
      <alignment horizontal="center" vertical="center" wrapText="1"/>
    </xf>
    <xf numFmtId="11" fontId="5" fillId="0" borderId="11" xfId="0" applyNumberFormat="1" applyFont="1" applyBorder="1" applyAlignment="1">
      <alignment horizontal="center"/>
    </xf>
    <xf numFmtId="11" fontId="5" fillId="0" borderId="0" xfId="0" applyNumberFormat="1" applyFont="1" applyAlignment="1">
      <alignment horizontal="center" vertical="center" wrapText="1"/>
    </xf>
    <xf numFmtId="164" fontId="5" fillId="0" borderId="0" xfId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1" fontId="5" fillId="0" borderId="9" xfId="0" applyNumberFormat="1" applyFont="1" applyFill="1" applyBorder="1" applyAlignment="1">
      <alignment horizontal="center" vertical="center" wrapText="1"/>
    </xf>
    <xf numFmtId="11" fontId="5" fillId="0" borderId="10" xfId="0" applyNumberFormat="1" applyFont="1" applyFill="1" applyBorder="1" applyAlignment="1">
      <alignment horizontal="center" vertical="center" wrapText="1"/>
    </xf>
    <xf numFmtId="11" fontId="5" fillId="0" borderId="8" xfId="0" applyNumberFormat="1" applyFont="1" applyFill="1" applyBorder="1" applyAlignment="1">
      <alignment horizontal="center"/>
    </xf>
    <xf numFmtId="11" fontId="5" fillId="0" borderId="9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1" fontId="5" fillId="0" borderId="0" xfId="0" applyNumberFormat="1" applyFont="1" applyFill="1" applyBorder="1" applyAlignment="1">
      <alignment horizontal="center" vertical="center" wrapText="1"/>
    </xf>
    <xf numFmtId="11" fontId="5" fillId="0" borderId="5" xfId="0" applyNumberFormat="1" applyFont="1" applyFill="1" applyBorder="1" applyAlignment="1">
      <alignment horizontal="center" vertical="center" wrapText="1"/>
    </xf>
    <xf numFmtId="11" fontId="5" fillId="0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1" fontId="5" fillId="0" borderId="11" xfId="0" applyNumberFormat="1" applyFont="1" applyFill="1" applyBorder="1" applyAlignment="1">
      <alignment horizontal="center" vertical="center" wrapText="1"/>
    </xf>
    <xf numFmtId="11" fontId="5" fillId="0" borderId="7" xfId="0" applyNumberFormat="1" applyFont="1" applyFill="1" applyBorder="1" applyAlignment="1">
      <alignment horizontal="center" vertical="center" wrapText="1"/>
    </xf>
    <xf numFmtId="11" fontId="5" fillId="0" borderId="11" xfId="0" applyNumberFormat="1" applyFont="1" applyFill="1" applyBorder="1" applyAlignment="1">
      <alignment horizontal="center"/>
    </xf>
    <xf numFmtId="11" fontId="5" fillId="0" borderId="10" xfId="0" applyNumberFormat="1" applyFont="1" applyFill="1" applyBorder="1" applyAlignment="1">
      <alignment horizontal="center"/>
    </xf>
    <xf numFmtId="11" fontId="5" fillId="0" borderId="5" xfId="0" applyNumberFormat="1" applyFont="1" applyFill="1" applyBorder="1" applyAlignment="1">
      <alignment horizontal="center"/>
    </xf>
    <xf numFmtId="11" fontId="5" fillId="0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1" fontId="5" fillId="0" borderId="10" xfId="0" applyNumberFormat="1" applyFont="1" applyBorder="1" applyAlignment="1">
      <alignment horizontal="center"/>
    </xf>
    <xf numFmtId="11" fontId="5" fillId="0" borderId="5" xfId="0" applyNumberFormat="1" applyFont="1" applyBorder="1" applyAlignment="1">
      <alignment horizontal="center"/>
    </xf>
    <xf numFmtId="11" fontId="5" fillId="0" borderId="7" xfId="0" applyNumberFormat="1" applyFont="1" applyBorder="1" applyAlignment="1">
      <alignment horizontal="center"/>
    </xf>
    <xf numFmtId="11" fontId="5" fillId="0" borderId="6" xfId="0" applyNumberFormat="1" applyFont="1" applyFill="1" applyBorder="1" applyAlignment="1">
      <alignment horizontal="center" vertical="center" wrapText="1"/>
    </xf>
    <xf numFmtId="11" fontId="5" fillId="0" borderId="6" xfId="0" applyNumberFormat="1" applyFont="1" applyBorder="1" applyAlignment="1">
      <alignment horizontal="center" vertical="center" wrapText="1"/>
    </xf>
    <xf numFmtId="11" fontId="5" fillId="0" borderId="4" xfId="0" applyNumberFormat="1" applyFont="1" applyFill="1" applyBorder="1" applyAlignment="1">
      <alignment horizontal="center"/>
    </xf>
    <xf numFmtId="11" fontId="5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1" fontId="5" fillId="0" borderId="8" xfId="0" applyNumberFormat="1" applyFont="1" applyBorder="1" applyAlignment="1">
      <alignment horizontal="center" vertical="center" wrapText="1"/>
    </xf>
    <xf numFmtId="11" fontId="5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6" fontId="5" fillId="0" borderId="5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5" Type="http://schemas.openxmlformats.org/officeDocument/2006/relationships/chartsheet" Target="chartsheets/sheet1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561936805377"/>
          <c:y val="7.0435797798002533E-2"/>
          <c:w val="0.83119037049152233"/>
          <c:h val="0.79494381384145163"/>
        </c:manualLayout>
      </c:layout>
      <c:scatterChart>
        <c:scatterStyle val="lineMarker"/>
        <c:varyColors val="0"/>
        <c:ser>
          <c:idx val="5"/>
          <c:order val="0"/>
          <c:tx>
            <c:v>WO3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linear"/>
            <c:forward val="0.1"/>
            <c:dispRSqr val="0"/>
            <c:dispEq val="1"/>
            <c:trendlineLbl>
              <c:layout>
                <c:manualLayout>
                  <c:x val="0.33878532407960688"/>
                  <c:y val="1.258607379959858E-2"/>
                </c:manualLayout>
              </c:layout>
              <c:numFmt formatCode="General" sourceLinked="0"/>
              <c:spPr>
                <a:ln>
                  <a:solidFill>
                    <a:schemeClr val="accent5"/>
                  </a:solidFill>
                </a:ln>
              </c:spPr>
            </c:trendlineLbl>
          </c:trendline>
          <c:xVal>
            <c:numRef>
              <c:f>'Data_M-S_WO3'!$G$7:$G$27</c:f>
              <c:numCache>
                <c:formatCode>General</c:formatCode>
                <c:ptCount val="21"/>
                <c:pt idx="0">
                  <c:v>0.76489700000000005</c:v>
                </c:pt>
                <c:pt idx="1">
                  <c:v>0.71515200000000001</c:v>
                </c:pt>
                <c:pt idx="2">
                  <c:v>0.66876599999999997</c:v>
                </c:pt>
                <c:pt idx="3">
                  <c:v>0.62512699999999999</c:v>
                </c:pt>
                <c:pt idx="4">
                  <c:v>0.58484599999999998</c:v>
                </c:pt>
                <c:pt idx="5">
                  <c:v>0.54669999999999996</c:v>
                </c:pt>
                <c:pt idx="6">
                  <c:v>0.51129800000000003</c:v>
                </c:pt>
                <c:pt idx="7">
                  <c:v>0.47803400000000001</c:v>
                </c:pt>
                <c:pt idx="8">
                  <c:v>0.44708999999999999</c:v>
                </c:pt>
                <c:pt idx="9">
                  <c:v>0.41809800000000003</c:v>
                </c:pt>
                <c:pt idx="10">
                  <c:v>0.39093800000000001</c:v>
                </c:pt>
                <c:pt idx="11">
                  <c:v>0.36563800000000002</c:v>
                </c:pt>
                <c:pt idx="12">
                  <c:v>0.341833</c:v>
                </c:pt>
                <c:pt idx="13">
                  <c:v>0.31973600000000002</c:v>
                </c:pt>
                <c:pt idx="14">
                  <c:v>0.29895500000000003</c:v>
                </c:pt>
                <c:pt idx="15">
                  <c:v>0.27957799999999999</c:v>
                </c:pt>
                <c:pt idx="16">
                  <c:v>0.26145099999999999</c:v>
                </c:pt>
                <c:pt idx="17">
                  <c:v>0.24451899999999999</c:v>
                </c:pt>
                <c:pt idx="18">
                  <c:v>0.22864799999999999</c:v>
                </c:pt>
                <c:pt idx="19">
                  <c:v>0.213841</c:v>
                </c:pt>
                <c:pt idx="20">
                  <c:v>0.199987</c:v>
                </c:pt>
              </c:numCache>
            </c:numRef>
          </c:xVal>
          <c:yVal>
            <c:numRef>
              <c:f>'Data_M-S_WO3'!$N$7:$N$27</c:f>
              <c:numCache>
                <c:formatCode>0.00E+00</c:formatCode>
                <c:ptCount val="21"/>
                <c:pt idx="0">
                  <c:v>5.952125E-3</c:v>
                </c:pt>
                <c:pt idx="1">
                  <c:v>5.2302999999999994E-3</c:v>
                </c:pt>
                <c:pt idx="2">
                  <c:v>4.5940749999999995E-3</c:v>
                </c:pt>
                <c:pt idx="3">
                  <c:v>4.0471750000000001E-3</c:v>
                </c:pt>
                <c:pt idx="4">
                  <c:v>3.5334249999999998E-3</c:v>
                </c:pt>
                <c:pt idx="5">
                  <c:v>3.0798499999999999E-3</c:v>
                </c:pt>
                <c:pt idx="6">
                  <c:v>2.7023999999999998E-3</c:v>
                </c:pt>
                <c:pt idx="7">
                  <c:v>2.3407899999999997E-3</c:v>
                </c:pt>
                <c:pt idx="8">
                  <c:v>2.0498324999999999E-3</c:v>
                </c:pt>
                <c:pt idx="9">
                  <c:v>1.80949E-3</c:v>
                </c:pt>
                <c:pt idx="10">
                  <c:v>1.5884699999999998E-3</c:v>
                </c:pt>
                <c:pt idx="11">
                  <c:v>1.3872374999999999E-3</c:v>
                </c:pt>
                <c:pt idx="12">
                  <c:v>1.2006599999999999E-3</c:v>
                </c:pt>
                <c:pt idx="13">
                  <c:v>1.0479599999999999E-3</c:v>
                </c:pt>
                <c:pt idx="14">
                  <c:v>9.1500749999999997E-4</c:v>
                </c:pt>
                <c:pt idx="15">
                  <c:v>7.9948999999999992E-4</c:v>
                </c:pt>
                <c:pt idx="16">
                  <c:v>7.0296499999999995E-4</c:v>
                </c:pt>
                <c:pt idx="17">
                  <c:v>6.1373999999999999E-4</c:v>
                </c:pt>
                <c:pt idx="18">
                  <c:v>5.4617999999999995E-4</c:v>
                </c:pt>
                <c:pt idx="19">
                  <c:v>4.8174249999999996E-4</c:v>
                </c:pt>
                <c:pt idx="20">
                  <c:v>4.3797249999999997E-4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2B-4D33-8822-C04B1037A956}"/>
            </c:ext>
          </c:extLst>
        </c:ser>
        <c:ser>
          <c:idx val="2"/>
          <c:order val="1"/>
          <c:tx>
            <c:v>0.001 M Mob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'Data_M-S_0.001 M Mob'!$G$3:$G$27</c:f>
              <c:numCache>
                <c:formatCode>General</c:formatCode>
                <c:ptCount val="25"/>
                <c:pt idx="0">
                  <c:v>1.00017</c:v>
                </c:pt>
                <c:pt idx="1">
                  <c:v>0.935164</c:v>
                </c:pt>
                <c:pt idx="2">
                  <c:v>0.87443499999999996</c:v>
                </c:pt>
                <c:pt idx="3">
                  <c:v>0.81767100000000004</c:v>
                </c:pt>
                <c:pt idx="4">
                  <c:v>0.76456999999999997</c:v>
                </c:pt>
                <c:pt idx="5">
                  <c:v>0.71513199999999999</c:v>
                </c:pt>
                <c:pt idx="6">
                  <c:v>0.66874699999999998</c:v>
                </c:pt>
                <c:pt idx="7">
                  <c:v>0.625108</c:v>
                </c:pt>
                <c:pt idx="8">
                  <c:v>0.58482400000000001</c:v>
                </c:pt>
                <c:pt idx="9">
                  <c:v>0.54667900000000003</c:v>
                </c:pt>
                <c:pt idx="10">
                  <c:v>0.51127900000000004</c:v>
                </c:pt>
                <c:pt idx="11">
                  <c:v>0.47801500000000002</c:v>
                </c:pt>
                <c:pt idx="12">
                  <c:v>0.447071</c:v>
                </c:pt>
                <c:pt idx="13">
                  <c:v>0.41810900000000001</c:v>
                </c:pt>
                <c:pt idx="14">
                  <c:v>0.39091900000000002</c:v>
                </c:pt>
                <c:pt idx="15">
                  <c:v>0.36562</c:v>
                </c:pt>
                <c:pt idx="16">
                  <c:v>0.34181800000000001</c:v>
                </c:pt>
                <c:pt idx="17">
                  <c:v>0.31972499999999998</c:v>
                </c:pt>
                <c:pt idx="18">
                  <c:v>0.29893999999999998</c:v>
                </c:pt>
                <c:pt idx="19">
                  <c:v>0.27959800000000001</c:v>
                </c:pt>
                <c:pt idx="20">
                  <c:v>0.26144000000000001</c:v>
                </c:pt>
                <c:pt idx="21">
                  <c:v>0.244501</c:v>
                </c:pt>
                <c:pt idx="22">
                  <c:v>0.228632</c:v>
                </c:pt>
                <c:pt idx="23">
                  <c:v>0.213861</c:v>
                </c:pt>
                <c:pt idx="24">
                  <c:v>0.19997699999999999</c:v>
                </c:pt>
              </c:numCache>
            </c:numRef>
          </c:xVal>
          <c:yVal>
            <c:numRef>
              <c:f>'Data_M-S_0.001 M Mob'!$N$3:$N$27</c:f>
              <c:numCache>
                <c:formatCode>0.00E+00</c:formatCode>
                <c:ptCount val="25"/>
                <c:pt idx="0">
                  <c:v>5.0640749999999998E-2</c:v>
                </c:pt>
                <c:pt idx="1">
                  <c:v>4.6346749999999999E-2</c:v>
                </c:pt>
                <c:pt idx="2">
                  <c:v>4.2003249999999999E-2</c:v>
                </c:pt>
                <c:pt idx="3">
                  <c:v>3.8022500000000001E-2</c:v>
                </c:pt>
                <c:pt idx="4">
                  <c:v>3.44695E-2</c:v>
                </c:pt>
                <c:pt idx="5">
                  <c:v>3.1226749999999998E-2</c:v>
                </c:pt>
                <c:pt idx="6">
                  <c:v>2.8380499999999999E-2</c:v>
                </c:pt>
                <c:pt idx="7">
                  <c:v>2.583775E-2</c:v>
                </c:pt>
                <c:pt idx="8">
                  <c:v>2.34766E-2</c:v>
                </c:pt>
                <c:pt idx="9">
                  <c:v>2.1337124999999998E-2</c:v>
                </c:pt>
                <c:pt idx="10">
                  <c:v>1.9477124999999998E-2</c:v>
                </c:pt>
                <c:pt idx="11">
                  <c:v>1.7634874999999998E-2</c:v>
                </c:pt>
                <c:pt idx="12">
                  <c:v>1.5987149999999999E-2</c:v>
                </c:pt>
                <c:pt idx="13">
                  <c:v>1.4465774999999998E-2</c:v>
                </c:pt>
                <c:pt idx="14">
                  <c:v>1.3090249999999999E-2</c:v>
                </c:pt>
                <c:pt idx="15">
                  <c:v>1.1868825E-2</c:v>
                </c:pt>
                <c:pt idx="16">
                  <c:v>1.0699999999999999E-2</c:v>
                </c:pt>
                <c:pt idx="17">
                  <c:v>9.7346499999999992E-3</c:v>
                </c:pt>
                <c:pt idx="18">
                  <c:v>8.8566749999999996E-3</c:v>
                </c:pt>
                <c:pt idx="19">
                  <c:v>8.1309249999999989E-3</c:v>
                </c:pt>
                <c:pt idx="20">
                  <c:v>7.4857249999999995E-3</c:v>
                </c:pt>
                <c:pt idx="21">
                  <c:v>6.9185499999999999E-3</c:v>
                </c:pt>
                <c:pt idx="22">
                  <c:v>6.4149249999999993E-3</c:v>
                </c:pt>
                <c:pt idx="23">
                  <c:v>5.9527E-3</c:v>
                </c:pt>
                <c:pt idx="24">
                  <c:v>5.6034249999999996E-3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2B-4D33-8822-C04B1037A956}"/>
            </c:ext>
          </c:extLst>
        </c:ser>
        <c:ser>
          <c:idx val="3"/>
          <c:order val="2"/>
          <c:tx>
            <c:v>0.001 M</c:v>
          </c:tx>
          <c:spPr>
            <a:ln w="25400">
              <a:noFill/>
            </a:ln>
          </c:spPr>
          <c:marker>
            <c:symbol val="circle"/>
            <c:size val="3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trendline>
            <c:spPr>
              <a:ln w="22225">
                <a:solidFill>
                  <a:schemeClr val="accent6"/>
                </a:solidFill>
              </a:ln>
            </c:spPr>
            <c:trendlineType val="linear"/>
            <c:forward val="0.2"/>
            <c:dispRSqr val="0"/>
            <c:dispEq val="1"/>
            <c:trendlineLbl>
              <c:layout>
                <c:manualLayout>
                  <c:x val="0.16834641775119355"/>
                  <c:y val="9.2138482689663792E-2"/>
                </c:manualLayout>
              </c:layout>
              <c:numFmt formatCode="General" sourceLinked="0"/>
              <c:spPr>
                <a:ln>
                  <a:solidFill>
                    <a:schemeClr val="accent6"/>
                  </a:solidFill>
                </a:ln>
              </c:spPr>
            </c:trendlineLbl>
          </c:trendline>
          <c:xVal>
            <c:numRef>
              <c:f>'Data_M-S_0.001 M Mob'!$G$9:$G$22</c:f>
              <c:numCache>
                <c:formatCode>General</c:formatCode>
                <c:ptCount val="14"/>
                <c:pt idx="0">
                  <c:v>0.66874699999999998</c:v>
                </c:pt>
                <c:pt idx="1">
                  <c:v>0.625108</c:v>
                </c:pt>
                <c:pt idx="2">
                  <c:v>0.58482400000000001</c:v>
                </c:pt>
                <c:pt idx="3">
                  <c:v>0.54667900000000003</c:v>
                </c:pt>
                <c:pt idx="4">
                  <c:v>0.51127900000000004</c:v>
                </c:pt>
                <c:pt idx="5">
                  <c:v>0.47801500000000002</c:v>
                </c:pt>
                <c:pt idx="6">
                  <c:v>0.447071</c:v>
                </c:pt>
                <c:pt idx="7">
                  <c:v>0.41810900000000001</c:v>
                </c:pt>
                <c:pt idx="8">
                  <c:v>0.39091900000000002</c:v>
                </c:pt>
                <c:pt idx="9">
                  <c:v>0.36562</c:v>
                </c:pt>
                <c:pt idx="10">
                  <c:v>0.34181800000000001</c:v>
                </c:pt>
                <c:pt idx="11">
                  <c:v>0.31972499999999998</c:v>
                </c:pt>
                <c:pt idx="12">
                  <c:v>0.29893999999999998</c:v>
                </c:pt>
                <c:pt idx="13">
                  <c:v>0.27959800000000001</c:v>
                </c:pt>
              </c:numCache>
            </c:numRef>
          </c:xVal>
          <c:yVal>
            <c:numRef>
              <c:f>'Data_M-S_0.001 M Mob'!$N$9:$N$22</c:f>
              <c:numCache>
                <c:formatCode>0.00E+00</c:formatCode>
                <c:ptCount val="14"/>
                <c:pt idx="0">
                  <c:v>2.8380499999999999E-2</c:v>
                </c:pt>
                <c:pt idx="1">
                  <c:v>2.583775E-2</c:v>
                </c:pt>
                <c:pt idx="2">
                  <c:v>2.34766E-2</c:v>
                </c:pt>
                <c:pt idx="3">
                  <c:v>2.1337124999999998E-2</c:v>
                </c:pt>
                <c:pt idx="4">
                  <c:v>1.9477124999999998E-2</c:v>
                </c:pt>
                <c:pt idx="5">
                  <c:v>1.7634874999999998E-2</c:v>
                </c:pt>
                <c:pt idx="6">
                  <c:v>1.5987149999999999E-2</c:v>
                </c:pt>
                <c:pt idx="7">
                  <c:v>1.4465774999999998E-2</c:v>
                </c:pt>
                <c:pt idx="8">
                  <c:v>1.3090249999999999E-2</c:v>
                </c:pt>
                <c:pt idx="9">
                  <c:v>1.1868825E-2</c:v>
                </c:pt>
                <c:pt idx="10">
                  <c:v>1.0699999999999999E-2</c:v>
                </c:pt>
                <c:pt idx="11">
                  <c:v>9.7346499999999992E-3</c:v>
                </c:pt>
                <c:pt idx="12">
                  <c:v>8.8566749999999996E-3</c:v>
                </c:pt>
                <c:pt idx="13">
                  <c:v>8.1309249999999989E-3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2B-4D33-8822-C04B1037A956}"/>
            </c:ext>
          </c:extLst>
        </c:ser>
        <c:ser>
          <c:idx val="0"/>
          <c:order val="3"/>
          <c:tx>
            <c:v>0.01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'Data_M-S_0.01 M Mob'!$G$3:$G$27</c:f>
              <c:numCache>
                <c:formatCode>General</c:formatCode>
                <c:ptCount val="25"/>
                <c:pt idx="0">
                  <c:v>1.00017</c:v>
                </c:pt>
                <c:pt idx="1">
                  <c:v>0.93516100000000002</c:v>
                </c:pt>
                <c:pt idx="2">
                  <c:v>0.87443000000000004</c:v>
                </c:pt>
                <c:pt idx="3">
                  <c:v>0.81767199999999995</c:v>
                </c:pt>
                <c:pt idx="4">
                  <c:v>0.76487899999999998</c:v>
                </c:pt>
                <c:pt idx="5">
                  <c:v>0.71513199999999999</c:v>
                </c:pt>
                <c:pt idx="6">
                  <c:v>0.66874199999999995</c:v>
                </c:pt>
                <c:pt idx="7">
                  <c:v>0.62541100000000005</c:v>
                </c:pt>
                <c:pt idx="8">
                  <c:v>0.58482599999999996</c:v>
                </c:pt>
                <c:pt idx="9">
                  <c:v>0.54667600000000005</c:v>
                </c:pt>
                <c:pt idx="10">
                  <c:v>0.51127500000000003</c:v>
                </c:pt>
                <c:pt idx="11">
                  <c:v>0.478043</c:v>
                </c:pt>
                <c:pt idx="12">
                  <c:v>0.44706800000000002</c:v>
                </c:pt>
                <c:pt idx="13">
                  <c:v>0.41810700000000001</c:v>
                </c:pt>
                <c:pt idx="14">
                  <c:v>0.39094600000000002</c:v>
                </c:pt>
                <c:pt idx="15">
                  <c:v>0.36561900000000003</c:v>
                </c:pt>
                <c:pt idx="16">
                  <c:v>0.34184599999999998</c:v>
                </c:pt>
                <c:pt idx="17">
                  <c:v>0.31971699999999997</c:v>
                </c:pt>
                <c:pt idx="18">
                  <c:v>0.29893700000000001</c:v>
                </c:pt>
                <c:pt idx="19">
                  <c:v>0.27959299999999998</c:v>
                </c:pt>
                <c:pt idx="20">
                  <c:v>0.26142900000000002</c:v>
                </c:pt>
                <c:pt idx="21">
                  <c:v>0.24449199999999999</c:v>
                </c:pt>
                <c:pt idx="22">
                  <c:v>0.22862199999999999</c:v>
                </c:pt>
                <c:pt idx="23">
                  <c:v>0.21385699999999999</c:v>
                </c:pt>
                <c:pt idx="24">
                  <c:v>0.19997200000000001</c:v>
                </c:pt>
              </c:numCache>
            </c:numRef>
          </c:xVal>
          <c:yVal>
            <c:numRef>
              <c:f>'Data_M-S_0.01 M Mob'!$N$3:$N$27</c:f>
              <c:numCache>
                <c:formatCode>0.00E+00</c:formatCode>
                <c:ptCount val="25"/>
                <c:pt idx="0">
                  <c:v>1.6660499999999998E-2</c:v>
                </c:pt>
                <c:pt idx="1">
                  <c:v>1.6068300000000001E-2</c:v>
                </c:pt>
                <c:pt idx="2">
                  <c:v>1.5171749999999999E-2</c:v>
                </c:pt>
                <c:pt idx="3">
                  <c:v>1.4278374999999999E-2</c:v>
                </c:pt>
                <c:pt idx="4">
                  <c:v>1.3401474999999999E-2</c:v>
                </c:pt>
                <c:pt idx="5">
                  <c:v>1.2496299999999998E-2</c:v>
                </c:pt>
                <c:pt idx="6">
                  <c:v>1.159695E-2</c:v>
                </c:pt>
                <c:pt idx="7">
                  <c:v>1.0800474999999999E-2</c:v>
                </c:pt>
                <c:pt idx="8">
                  <c:v>9.9920999999999986E-3</c:v>
                </c:pt>
                <c:pt idx="9">
                  <c:v>9.1817999999999986E-3</c:v>
                </c:pt>
                <c:pt idx="10">
                  <c:v>8.357149999999999E-3</c:v>
                </c:pt>
                <c:pt idx="11">
                  <c:v>7.5613249999999998E-3</c:v>
                </c:pt>
                <c:pt idx="12">
                  <c:v>6.8391249999999997E-3</c:v>
                </c:pt>
                <c:pt idx="13">
                  <c:v>6.16695E-3</c:v>
                </c:pt>
                <c:pt idx="14">
                  <c:v>5.5552249999999996E-3</c:v>
                </c:pt>
                <c:pt idx="15">
                  <c:v>5.0019000000000001E-3</c:v>
                </c:pt>
                <c:pt idx="16">
                  <c:v>4.5015999999999997E-3</c:v>
                </c:pt>
                <c:pt idx="17">
                  <c:v>4.0701000000000001E-3</c:v>
                </c:pt>
                <c:pt idx="18">
                  <c:v>3.6683999999999996E-3</c:v>
                </c:pt>
                <c:pt idx="19">
                  <c:v>3.3148499999999998E-3</c:v>
                </c:pt>
                <c:pt idx="20">
                  <c:v>3.0524749999999998E-3</c:v>
                </c:pt>
                <c:pt idx="21">
                  <c:v>2.82175E-3</c:v>
                </c:pt>
                <c:pt idx="22">
                  <c:v>2.5911999999999997E-3</c:v>
                </c:pt>
                <c:pt idx="23">
                  <c:v>2.3991625E-3</c:v>
                </c:pt>
                <c:pt idx="24">
                  <c:v>2.237415E-3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2B-4D33-8822-C04B1037A956}"/>
            </c:ext>
          </c:extLst>
        </c:ser>
        <c:ser>
          <c:idx val="1"/>
          <c:order val="4"/>
          <c:tx>
            <c:v>0.01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forward val="0.2"/>
            <c:dispRSqr val="0"/>
            <c:dispEq val="1"/>
            <c:trendlineLbl>
              <c:layout>
                <c:manualLayout>
                  <c:x val="0.139660901668863"/>
                  <c:y val="0.1061946668431152"/>
                </c:manualLayout>
              </c:layout>
              <c:numFmt formatCode="General" sourceLinked="0"/>
              <c:spPr>
                <a:ln>
                  <a:solidFill>
                    <a:schemeClr val="accent2"/>
                  </a:solidFill>
                </a:ln>
              </c:spPr>
            </c:trendlineLbl>
          </c:trendline>
          <c:xVal>
            <c:numRef>
              <c:f>'Data_M-S_0.01 M Mob'!$G$3:$G$27</c:f>
              <c:numCache>
                <c:formatCode>General</c:formatCode>
                <c:ptCount val="25"/>
                <c:pt idx="0">
                  <c:v>1.00017</c:v>
                </c:pt>
                <c:pt idx="1">
                  <c:v>0.93516100000000002</c:v>
                </c:pt>
                <c:pt idx="2">
                  <c:v>0.87443000000000004</c:v>
                </c:pt>
                <c:pt idx="3">
                  <c:v>0.81767199999999995</c:v>
                </c:pt>
                <c:pt idx="4">
                  <c:v>0.76487899999999998</c:v>
                </c:pt>
                <c:pt idx="5">
                  <c:v>0.71513199999999999</c:v>
                </c:pt>
                <c:pt idx="6">
                  <c:v>0.66874199999999995</c:v>
                </c:pt>
                <c:pt idx="7">
                  <c:v>0.62541100000000005</c:v>
                </c:pt>
                <c:pt idx="8">
                  <c:v>0.58482599999999996</c:v>
                </c:pt>
                <c:pt idx="9">
                  <c:v>0.54667600000000005</c:v>
                </c:pt>
                <c:pt idx="10">
                  <c:v>0.51127500000000003</c:v>
                </c:pt>
                <c:pt idx="11">
                  <c:v>0.478043</c:v>
                </c:pt>
                <c:pt idx="12">
                  <c:v>0.44706800000000002</c:v>
                </c:pt>
                <c:pt idx="13">
                  <c:v>0.41810700000000001</c:v>
                </c:pt>
                <c:pt idx="14">
                  <c:v>0.39094600000000002</c:v>
                </c:pt>
                <c:pt idx="15">
                  <c:v>0.36561900000000003</c:v>
                </c:pt>
                <c:pt idx="16">
                  <c:v>0.34184599999999998</c:v>
                </c:pt>
                <c:pt idx="17">
                  <c:v>0.31971699999999997</c:v>
                </c:pt>
                <c:pt idx="18">
                  <c:v>0.29893700000000001</c:v>
                </c:pt>
                <c:pt idx="19">
                  <c:v>0.27959299999999998</c:v>
                </c:pt>
                <c:pt idx="20">
                  <c:v>0.26142900000000002</c:v>
                </c:pt>
                <c:pt idx="21">
                  <c:v>0.24449199999999999</c:v>
                </c:pt>
                <c:pt idx="22">
                  <c:v>0.22862199999999999</c:v>
                </c:pt>
                <c:pt idx="23">
                  <c:v>0.21385699999999999</c:v>
                </c:pt>
                <c:pt idx="24">
                  <c:v>0.19997200000000001</c:v>
                </c:pt>
              </c:numCache>
            </c:numRef>
          </c:xVal>
          <c:yVal>
            <c:numRef>
              <c:f>'Data_M-S_0.01 M Mob'!$N$3:$N$27</c:f>
              <c:numCache>
                <c:formatCode>0.00E+00</c:formatCode>
                <c:ptCount val="25"/>
                <c:pt idx="0">
                  <c:v>1.6660499999999998E-2</c:v>
                </c:pt>
                <c:pt idx="1">
                  <c:v>1.6068300000000001E-2</c:v>
                </c:pt>
                <c:pt idx="2">
                  <c:v>1.5171749999999999E-2</c:v>
                </c:pt>
                <c:pt idx="3">
                  <c:v>1.4278374999999999E-2</c:v>
                </c:pt>
                <c:pt idx="4">
                  <c:v>1.3401474999999999E-2</c:v>
                </c:pt>
                <c:pt idx="5">
                  <c:v>1.2496299999999998E-2</c:v>
                </c:pt>
                <c:pt idx="6">
                  <c:v>1.159695E-2</c:v>
                </c:pt>
                <c:pt idx="7">
                  <c:v>1.0800474999999999E-2</c:v>
                </c:pt>
                <c:pt idx="8">
                  <c:v>9.9920999999999986E-3</c:v>
                </c:pt>
                <c:pt idx="9">
                  <c:v>9.1817999999999986E-3</c:v>
                </c:pt>
                <c:pt idx="10">
                  <c:v>8.357149999999999E-3</c:v>
                </c:pt>
                <c:pt idx="11">
                  <c:v>7.5613249999999998E-3</c:v>
                </c:pt>
                <c:pt idx="12">
                  <c:v>6.8391249999999997E-3</c:v>
                </c:pt>
                <c:pt idx="13">
                  <c:v>6.16695E-3</c:v>
                </c:pt>
                <c:pt idx="14">
                  <c:v>5.5552249999999996E-3</c:v>
                </c:pt>
                <c:pt idx="15">
                  <c:v>5.0019000000000001E-3</c:v>
                </c:pt>
                <c:pt idx="16">
                  <c:v>4.5015999999999997E-3</c:v>
                </c:pt>
                <c:pt idx="17">
                  <c:v>4.0701000000000001E-3</c:v>
                </c:pt>
                <c:pt idx="18">
                  <c:v>3.6683999999999996E-3</c:v>
                </c:pt>
                <c:pt idx="19">
                  <c:v>3.3148499999999998E-3</c:v>
                </c:pt>
                <c:pt idx="20">
                  <c:v>3.0524749999999998E-3</c:v>
                </c:pt>
                <c:pt idx="21">
                  <c:v>2.82175E-3</c:v>
                </c:pt>
                <c:pt idx="22">
                  <c:v>2.5911999999999997E-3</c:v>
                </c:pt>
                <c:pt idx="23">
                  <c:v>2.3991625E-3</c:v>
                </c:pt>
                <c:pt idx="24">
                  <c:v>2.237415E-3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92B-4D33-8822-C04B1037A956}"/>
            </c:ext>
          </c:extLst>
        </c:ser>
        <c:ser>
          <c:idx val="6"/>
          <c:order val="5"/>
          <c:tx>
            <c:v>0.1 M Mob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'Data_M-S_0.1 M Mob'!$G$3:$G$27</c:f>
              <c:numCache>
                <c:formatCode>General</c:formatCode>
                <c:ptCount val="25"/>
                <c:pt idx="0">
                  <c:v>0.99986399999999998</c:v>
                </c:pt>
                <c:pt idx="1">
                  <c:v>0.93516699999999997</c:v>
                </c:pt>
                <c:pt idx="2">
                  <c:v>0.87443800000000005</c:v>
                </c:pt>
                <c:pt idx="3">
                  <c:v>0.81737099999999996</c:v>
                </c:pt>
                <c:pt idx="4">
                  <c:v>0.76457900000000001</c:v>
                </c:pt>
                <c:pt idx="5">
                  <c:v>0.71513899999999997</c:v>
                </c:pt>
                <c:pt idx="6">
                  <c:v>0.66875300000000004</c:v>
                </c:pt>
                <c:pt idx="7">
                  <c:v>0.62511000000000005</c:v>
                </c:pt>
                <c:pt idx="8">
                  <c:v>0.58452400000000004</c:v>
                </c:pt>
                <c:pt idx="9">
                  <c:v>0.546682</c:v>
                </c:pt>
                <c:pt idx="10">
                  <c:v>0.51128099999999999</c:v>
                </c:pt>
                <c:pt idx="11">
                  <c:v>0.47801700000000003</c:v>
                </c:pt>
                <c:pt idx="12">
                  <c:v>0.44704300000000002</c:v>
                </c:pt>
                <c:pt idx="13">
                  <c:v>0.41808000000000001</c:v>
                </c:pt>
                <c:pt idx="14">
                  <c:v>0.39092199999999999</c:v>
                </c:pt>
                <c:pt idx="15">
                  <c:v>0.36562099999999997</c:v>
                </c:pt>
                <c:pt idx="16">
                  <c:v>0.34181899999999998</c:v>
                </c:pt>
                <c:pt idx="17">
                  <c:v>0.31969399999999998</c:v>
                </c:pt>
                <c:pt idx="18">
                  <c:v>0.29891000000000001</c:v>
                </c:pt>
                <c:pt idx="19">
                  <c:v>0.27956399999999998</c:v>
                </c:pt>
                <c:pt idx="20">
                  <c:v>0.26140200000000002</c:v>
                </c:pt>
                <c:pt idx="21">
                  <c:v>0.24449599999999999</c:v>
                </c:pt>
                <c:pt idx="22">
                  <c:v>0.22862299999999999</c:v>
                </c:pt>
                <c:pt idx="23">
                  <c:v>0.21382300000000001</c:v>
                </c:pt>
                <c:pt idx="24">
                  <c:v>0.19996700000000001</c:v>
                </c:pt>
              </c:numCache>
            </c:numRef>
          </c:xVal>
          <c:yVal>
            <c:numRef>
              <c:f>'Data_M-S_0.1 M Mob'!$N$3:$N$27</c:f>
              <c:numCache>
                <c:formatCode>0.00E+00</c:formatCode>
                <c:ptCount val="25"/>
                <c:pt idx="0">
                  <c:v>4.6404249999999994E-2</c:v>
                </c:pt>
                <c:pt idx="1">
                  <c:v>4.5849749999999995E-2</c:v>
                </c:pt>
                <c:pt idx="2">
                  <c:v>4.5038999999999996E-2</c:v>
                </c:pt>
                <c:pt idx="3">
                  <c:v>4.4044999999999994E-2</c:v>
                </c:pt>
                <c:pt idx="4">
                  <c:v>4.2894749999999995E-2</c:v>
                </c:pt>
                <c:pt idx="5">
                  <c:v>4.1672999999999995E-2</c:v>
                </c:pt>
                <c:pt idx="6">
                  <c:v>4.0553249999999999E-2</c:v>
                </c:pt>
                <c:pt idx="7">
                  <c:v>3.9316499999999997E-2</c:v>
                </c:pt>
                <c:pt idx="8">
                  <c:v>3.8106499999999995E-2</c:v>
                </c:pt>
                <c:pt idx="9">
                  <c:v>3.677275E-2</c:v>
                </c:pt>
                <c:pt idx="10">
                  <c:v>3.5340249999999997E-2</c:v>
                </c:pt>
                <c:pt idx="11">
                  <c:v>3.380975E-2</c:v>
                </c:pt>
                <c:pt idx="12">
                  <c:v>3.2233249999999998E-2</c:v>
                </c:pt>
                <c:pt idx="13">
                  <c:v>3.0518999999999998E-2</c:v>
                </c:pt>
                <c:pt idx="14">
                  <c:v>2.8699499999999999E-2</c:v>
                </c:pt>
                <c:pt idx="15">
                  <c:v>2.6682749999999998E-2</c:v>
                </c:pt>
                <c:pt idx="16">
                  <c:v>2.4712174999999999E-2</c:v>
                </c:pt>
                <c:pt idx="17">
                  <c:v>2.2797649999999999E-2</c:v>
                </c:pt>
                <c:pt idx="18">
                  <c:v>2.115235E-2</c:v>
                </c:pt>
                <c:pt idx="19">
                  <c:v>1.9796075E-2</c:v>
                </c:pt>
                <c:pt idx="20">
                  <c:v>1.8542224999999999E-2</c:v>
                </c:pt>
                <c:pt idx="21">
                  <c:v>1.7388325E-2</c:v>
                </c:pt>
                <c:pt idx="22">
                  <c:v>1.6382849999999997E-2</c:v>
                </c:pt>
                <c:pt idx="23">
                  <c:v>1.5421774999999999E-2</c:v>
                </c:pt>
                <c:pt idx="24">
                  <c:v>1.4536424999999999E-2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92B-4D33-8822-C04B1037A956}"/>
            </c:ext>
          </c:extLst>
        </c:ser>
        <c:ser>
          <c:idx val="7"/>
          <c:order val="6"/>
          <c:tx>
            <c:v>0.1 M </c:v>
          </c:tx>
          <c:spPr>
            <a:ln w="19050">
              <a:noFill/>
            </a:ln>
          </c:spPr>
          <c:marker>
            <c:symbol val="none"/>
          </c:marker>
          <c:trendline>
            <c:spPr>
              <a:ln w="12700">
                <a:solidFill>
                  <a:srgbClr val="7030A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7.326445950562574E-2"/>
                  <c:y val="-7.206972205397402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0.0742x - 0.0002</a:t>
                    </a:r>
                    <a:endParaRPr lang="en-US"/>
                  </a:p>
                </c:rich>
              </c:tx>
              <c:numFmt formatCode="General" sourceLinked="0"/>
              <c:spPr>
                <a:ln>
                  <a:solidFill>
                    <a:srgbClr val="7030A0"/>
                  </a:solidFill>
                </a:ln>
              </c:spPr>
            </c:trendlineLbl>
          </c:trendline>
          <c:xVal>
            <c:numRef>
              <c:f>'Data_M-S_0.1 M Mob'!$G$12:$G$27</c:f>
              <c:numCache>
                <c:formatCode>General</c:formatCode>
                <c:ptCount val="16"/>
                <c:pt idx="0">
                  <c:v>0.546682</c:v>
                </c:pt>
                <c:pt idx="1">
                  <c:v>0.51128099999999999</c:v>
                </c:pt>
                <c:pt idx="2">
                  <c:v>0.47801700000000003</c:v>
                </c:pt>
                <c:pt idx="3">
                  <c:v>0.44704300000000002</c:v>
                </c:pt>
                <c:pt idx="4">
                  <c:v>0.41808000000000001</c:v>
                </c:pt>
                <c:pt idx="5">
                  <c:v>0.39092199999999999</c:v>
                </c:pt>
                <c:pt idx="6">
                  <c:v>0.36562099999999997</c:v>
                </c:pt>
                <c:pt idx="7">
                  <c:v>0.34181899999999998</c:v>
                </c:pt>
                <c:pt idx="8">
                  <c:v>0.31969399999999998</c:v>
                </c:pt>
                <c:pt idx="9">
                  <c:v>0.29891000000000001</c:v>
                </c:pt>
                <c:pt idx="10">
                  <c:v>0.27956399999999998</c:v>
                </c:pt>
                <c:pt idx="11">
                  <c:v>0.26140200000000002</c:v>
                </c:pt>
                <c:pt idx="12">
                  <c:v>0.24449599999999999</c:v>
                </c:pt>
                <c:pt idx="13">
                  <c:v>0.22862299999999999</c:v>
                </c:pt>
                <c:pt idx="14">
                  <c:v>0.21382300000000001</c:v>
                </c:pt>
                <c:pt idx="15">
                  <c:v>0.19996700000000001</c:v>
                </c:pt>
              </c:numCache>
            </c:numRef>
          </c:xVal>
          <c:yVal>
            <c:numRef>
              <c:f>'Data_M-S_0.1 M Mob'!$N$12:$N$27</c:f>
              <c:numCache>
                <c:formatCode>0.00E+00</c:formatCode>
                <c:ptCount val="16"/>
                <c:pt idx="0">
                  <c:v>3.677275E-2</c:v>
                </c:pt>
                <c:pt idx="1">
                  <c:v>3.5340249999999997E-2</c:v>
                </c:pt>
                <c:pt idx="2">
                  <c:v>3.380975E-2</c:v>
                </c:pt>
                <c:pt idx="3">
                  <c:v>3.2233249999999998E-2</c:v>
                </c:pt>
                <c:pt idx="4">
                  <c:v>3.0518999999999998E-2</c:v>
                </c:pt>
                <c:pt idx="5">
                  <c:v>2.8699499999999999E-2</c:v>
                </c:pt>
                <c:pt idx="6">
                  <c:v>2.6682749999999998E-2</c:v>
                </c:pt>
                <c:pt idx="7">
                  <c:v>2.4712174999999999E-2</c:v>
                </c:pt>
                <c:pt idx="8">
                  <c:v>2.2797649999999999E-2</c:v>
                </c:pt>
                <c:pt idx="9">
                  <c:v>2.115235E-2</c:v>
                </c:pt>
                <c:pt idx="10">
                  <c:v>1.9796075E-2</c:v>
                </c:pt>
                <c:pt idx="11">
                  <c:v>1.8542224999999999E-2</c:v>
                </c:pt>
                <c:pt idx="12">
                  <c:v>1.7388325E-2</c:v>
                </c:pt>
                <c:pt idx="13">
                  <c:v>1.6382849999999997E-2</c:v>
                </c:pt>
                <c:pt idx="14">
                  <c:v>1.5421774999999999E-2</c:v>
                </c:pt>
                <c:pt idx="15">
                  <c:v>1.4536424999999999E-2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92B-4D33-8822-C04B1037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672104"/>
        <c:axId val="281672760"/>
      </c:scatterChart>
      <c:valAx>
        <c:axId val="281672104"/>
        <c:scaling>
          <c:orientation val="minMax"/>
          <c:min val="0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E</a:t>
                </a:r>
                <a:r>
                  <a:rPr lang="es-E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s-ES">
                    <a:solidFill>
                      <a:sysClr val="windowText" lastClr="000000"/>
                    </a:solidFill>
                  </a:rPr>
                  <a:t>(V</a:t>
                </a:r>
                <a:r>
                  <a:rPr lang="es-ES" baseline="-25000">
                    <a:solidFill>
                      <a:sysClr val="windowText" lastClr="000000"/>
                    </a:solidFill>
                  </a:rPr>
                  <a:t>Ag/AgCl</a:t>
                </a:r>
                <a:r>
                  <a:rPr lang="es-ES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672760"/>
        <c:crosses val="autoZero"/>
        <c:crossBetween val="midCat"/>
      </c:valAx>
      <c:valAx>
        <c:axId val="281672760"/>
        <c:scaling>
          <c:orientation val="minMax"/>
          <c:max val="6.000000000000001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· 10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-11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(cm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·F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) </a:t>
                </a:r>
                <a:endParaRPr lang="es-E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680818933287205E-2"/>
              <c:y val="0.335045678198124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672104"/>
        <c:crossesAt val="-1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6493292127344181"/>
          <c:y val="9.2465714512958611E-2"/>
          <c:w val="0.19404811993920607"/>
          <c:h val="0.28828299871606961"/>
        </c:manualLayout>
      </c:layout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5622572847995"/>
          <c:y val="6.7010157729506456E-2"/>
          <c:w val="0.79163782815901196"/>
          <c:h val="0.79494381384145163"/>
        </c:manualLayout>
      </c:layout>
      <c:scatterChart>
        <c:scatterStyle val="lineMarker"/>
        <c:varyColors val="0"/>
        <c:ser>
          <c:idx val="5"/>
          <c:order val="0"/>
          <c:tx>
            <c:v>TiO2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1.0166604440220293E-2"/>
                  <c:y val="-5.1256627582015865E-2"/>
                </c:manualLayout>
              </c:layout>
              <c:numFmt formatCode="General" sourceLinked="0"/>
              <c:spPr>
                <a:ln>
                  <a:solidFill>
                    <a:schemeClr val="accent5"/>
                  </a:solidFill>
                </a:ln>
              </c:spPr>
            </c:trendlineLbl>
          </c:trendline>
          <c:xVal>
            <c:numRef>
              <c:f>'Data_M-S_TiO2'!$G$44:$G$54</c:f>
              <c:numCache>
                <c:formatCode>General</c:formatCode>
                <c:ptCount val="11"/>
                <c:pt idx="0">
                  <c:v>-0.32026399999999999</c:v>
                </c:pt>
                <c:pt idx="1">
                  <c:v>-0.35246300000000003</c:v>
                </c:pt>
                <c:pt idx="2">
                  <c:v>-0.38466</c:v>
                </c:pt>
                <c:pt idx="3">
                  <c:v>-0.41700799999999999</c:v>
                </c:pt>
                <c:pt idx="4">
                  <c:v>-0.44923400000000002</c:v>
                </c:pt>
                <c:pt idx="5">
                  <c:v>-0.481429</c:v>
                </c:pt>
                <c:pt idx="6">
                  <c:v>-0.51377799999999996</c:v>
                </c:pt>
                <c:pt idx="7">
                  <c:v>-0.54581999999999997</c:v>
                </c:pt>
                <c:pt idx="8">
                  <c:v>-0.57816900000000004</c:v>
                </c:pt>
                <c:pt idx="9">
                  <c:v>-0.61052099999999998</c:v>
                </c:pt>
                <c:pt idx="10">
                  <c:v>-0.64256199999999997</c:v>
                </c:pt>
              </c:numCache>
            </c:numRef>
          </c:xVal>
          <c:yVal>
            <c:numRef>
              <c:f>'Data_M-S_TiO2'!$N$44:$N$54</c:f>
              <c:numCache>
                <c:formatCode>0.00E+00</c:formatCode>
                <c:ptCount val="11"/>
                <c:pt idx="0">
                  <c:v>0.40622999999999998</c:v>
                </c:pt>
                <c:pt idx="1">
                  <c:v>0.38707249999999999</c:v>
                </c:pt>
                <c:pt idx="2">
                  <c:v>0.36297249999999998</c:v>
                </c:pt>
                <c:pt idx="3">
                  <c:v>0.32861249999999997</c:v>
                </c:pt>
                <c:pt idx="4">
                  <c:v>0.28670000000000001</c:v>
                </c:pt>
                <c:pt idx="5">
                  <c:v>0.23509824999999998</c:v>
                </c:pt>
                <c:pt idx="6">
                  <c:v>0.18273099999999998</c:v>
                </c:pt>
                <c:pt idx="7">
                  <c:v>0.13926449999999999</c:v>
                </c:pt>
                <c:pt idx="8">
                  <c:v>0.10679</c:v>
                </c:pt>
                <c:pt idx="9">
                  <c:v>8.4350499999999995E-2</c:v>
                </c:pt>
                <c:pt idx="10">
                  <c:v>6.6488749999999999E-2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95-4CA1-83B6-5C49702D2B8B}"/>
            </c:ext>
          </c:extLst>
        </c:ser>
        <c:ser>
          <c:idx val="2"/>
          <c:order val="1"/>
          <c:tx>
            <c:v>0.001 M Zn(NO3)2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'Data_M-S_0.001 M Zn(NO3)2'!$G$3:$G$52</c:f>
              <c:numCache>
                <c:formatCode>General</c:formatCode>
                <c:ptCount val="50"/>
                <c:pt idx="0">
                  <c:v>0.79963499999999998</c:v>
                </c:pt>
                <c:pt idx="1">
                  <c:v>0.76515699999999998</c:v>
                </c:pt>
                <c:pt idx="2">
                  <c:v>0.73036199999999996</c:v>
                </c:pt>
                <c:pt idx="3">
                  <c:v>0.69588000000000005</c:v>
                </c:pt>
                <c:pt idx="4">
                  <c:v>0.66077900000000001</c:v>
                </c:pt>
                <c:pt idx="5">
                  <c:v>0.62629400000000002</c:v>
                </c:pt>
                <c:pt idx="6">
                  <c:v>0.59180600000000005</c:v>
                </c:pt>
                <c:pt idx="7">
                  <c:v>0.55670900000000001</c:v>
                </c:pt>
                <c:pt idx="8">
                  <c:v>0.52222900000000005</c:v>
                </c:pt>
                <c:pt idx="9">
                  <c:v>0.487568</c:v>
                </c:pt>
                <c:pt idx="10">
                  <c:v>0.45284000000000002</c:v>
                </c:pt>
                <c:pt idx="11">
                  <c:v>0.41823100000000002</c:v>
                </c:pt>
                <c:pt idx="12">
                  <c:v>0.38344</c:v>
                </c:pt>
                <c:pt idx="13">
                  <c:v>0.34883500000000001</c:v>
                </c:pt>
                <c:pt idx="14">
                  <c:v>0.31420399999999998</c:v>
                </c:pt>
                <c:pt idx="15">
                  <c:v>0.27941700000000003</c:v>
                </c:pt>
                <c:pt idx="16">
                  <c:v>0.24478</c:v>
                </c:pt>
                <c:pt idx="17">
                  <c:v>0.210176</c:v>
                </c:pt>
                <c:pt idx="18">
                  <c:v>0.17538799999999999</c:v>
                </c:pt>
                <c:pt idx="19">
                  <c:v>0.14078299999999999</c:v>
                </c:pt>
                <c:pt idx="20">
                  <c:v>0.105994</c:v>
                </c:pt>
                <c:pt idx="21">
                  <c:v>7.13834E-2</c:v>
                </c:pt>
                <c:pt idx="22">
                  <c:v>3.6763799999999999E-2</c:v>
                </c:pt>
                <c:pt idx="23">
                  <c:v>1.9891499999999999E-3</c:v>
                </c:pt>
                <c:pt idx="24">
                  <c:v>-3.2629199999999997E-2</c:v>
                </c:pt>
                <c:pt idx="25">
                  <c:v>-6.7287600000000003E-2</c:v>
                </c:pt>
                <c:pt idx="26">
                  <c:v>-0.102076</c:v>
                </c:pt>
                <c:pt idx="27">
                  <c:v>-0.136743</c:v>
                </c:pt>
                <c:pt idx="28">
                  <c:v>-0.17138400000000001</c:v>
                </c:pt>
                <c:pt idx="29">
                  <c:v>-0.20614199999999999</c:v>
                </c:pt>
                <c:pt idx="30">
                  <c:v>-0.24080799999999999</c:v>
                </c:pt>
                <c:pt idx="31">
                  <c:v>-0.27559499999999998</c:v>
                </c:pt>
                <c:pt idx="32">
                  <c:v>-0.31023400000000001</c:v>
                </c:pt>
                <c:pt idx="33">
                  <c:v>-0.34490300000000002</c:v>
                </c:pt>
                <c:pt idx="34">
                  <c:v>-0.37969700000000001</c:v>
                </c:pt>
                <c:pt idx="35">
                  <c:v>-0.414331</c:v>
                </c:pt>
                <c:pt idx="36">
                  <c:v>-0.44896999999999998</c:v>
                </c:pt>
                <c:pt idx="37">
                  <c:v>-0.48379299999999997</c:v>
                </c:pt>
                <c:pt idx="38">
                  <c:v>-0.518702</c:v>
                </c:pt>
                <c:pt idx="39">
                  <c:v>-0.55348699999999995</c:v>
                </c:pt>
                <c:pt idx="40">
                  <c:v>-0.58797299999999997</c:v>
                </c:pt>
                <c:pt idx="41">
                  <c:v>-0.62276200000000004</c:v>
                </c:pt>
                <c:pt idx="42">
                  <c:v>-0.657246</c:v>
                </c:pt>
                <c:pt idx="43">
                  <c:v>-0.69203199999999998</c:v>
                </c:pt>
                <c:pt idx="44">
                  <c:v>-0.72652000000000005</c:v>
                </c:pt>
                <c:pt idx="45">
                  <c:v>-0.76161599999999996</c:v>
                </c:pt>
                <c:pt idx="46">
                  <c:v>-0.79609700000000005</c:v>
                </c:pt>
                <c:pt idx="47">
                  <c:v>-0.83058399999999999</c:v>
                </c:pt>
                <c:pt idx="48">
                  <c:v>-0.86537600000000003</c:v>
                </c:pt>
                <c:pt idx="49">
                  <c:v>-0.90016799999999997</c:v>
                </c:pt>
              </c:numCache>
            </c:numRef>
          </c:xVal>
          <c:yVal>
            <c:numRef>
              <c:f>'Data_M-S_0.001 M Zn(NO3)2'!$N$3:$N$52</c:f>
              <c:numCache>
                <c:formatCode>0.00E+00</c:formatCode>
                <c:ptCount val="50"/>
                <c:pt idx="0">
                  <c:v>0.42212249999999996</c:v>
                </c:pt>
                <c:pt idx="1">
                  <c:v>0.41876999999999998</c:v>
                </c:pt>
                <c:pt idx="2">
                  <c:v>0.41500749999999997</c:v>
                </c:pt>
                <c:pt idx="3">
                  <c:v>0.41153499999999998</c:v>
                </c:pt>
                <c:pt idx="4">
                  <c:v>0.40809249999999997</c:v>
                </c:pt>
                <c:pt idx="5">
                  <c:v>0.40452499999999997</c:v>
                </c:pt>
                <c:pt idx="6">
                  <c:v>0.40092999999999995</c:v>
                </c:pt>
                <c:pt idx="7">
                  <c:v>0.39703999999999995</c:v>
                </c:pt>
                <c:pt idx="8">
                  <c:v>0.39318749999999997</c:v>
                </c:pt>
                <c:pt idx="9">
                  <c:v>0.38914749999999998</c:v>
                </c:pt>
                <c:pt idx="10">
                  <c:v>0.38500249999999997</c:v>
                </c:pt>
                <c:pt idx="11">
                  <c:v>0.38078249999999997</c:v>
                </c:pt>
                <c:pt idx="12">
                  <c:v>0.37657249999999998</c:v>
                </c:pt>
                <c:pt idx="13">
                  <c:v>0.37215999999999999</c:v>
                </c:pt>
                <c:pt idx="14">
                  <c:v>0.3677125</c:v>
                </c:pt>
                <c:pt idx="15">
                  <c:v>0.36301999999999995</c:v>
                </c:pt>
                <c:pt idx="16">
                  <c:v>0.35824</c:v>
                </c:pt>
                <c:pt idx="17">
                  <c:v>0.35335249999999996</c:v>
                </c:pt>
                <c:pt idx="18">
                  <c:v>0.3481475</c:v>
                </c:pt>
                <c:pt idx="19">
                  <c:v>0.34272249999999999</c:v>
                </c:pt>
                <c:pt idx="20">
                  <c:v>0.33696749999999998</c:v>
                </c:pt>
                <c:pt idx="21">
                  <c:v>0.33082999999999996</c:v>
                </c:pt>
                <c:pt idx="22">
                  <c:v>0.32411499999999999</c:v>
                </c:pt>
                <c:pt idx="23">
                  <c:v>0.3166175</c:v>
                </c:pt>
                <c:pt idx="24">
                  <c:v>0.30829000000000001</c:v>
                </c:pt>
                <c:pt idx="25">
                  <c:v>0.29834249999999995</c:v>
                </c:pt>
                <c:pt idx="26">
                  <c:v>0.28626750000000001</c:v>
                </c:pt>
                <c:pt idx="27">
                  <c:v>0.27095999999999998</c:v>
                </c:pt>
                <c:pt idx="28">
                  <c:v>0.25070249999999999</c:v>
                </c:pt>
                <c:pt idx="29">
                  <c:v>0.22329374999999999</c:v>
                </c:pt>
                <c:pt idx="30">
                  <c:v>0.18841924999999998</c:v>
                </c:pt>
                <c:pt idx="31">
                  <c:v>0.1460465</c:v>
                </c:pt>
                <c:pt idx="32">
                  <c:v>0.10385449999999999</c:v>
                </c:pt>
                <c:pt idx="33">
                  <c:v>6.883824999999999E-2</c:v>
                </c:pt>
                <c:pt idx="34">
                  <c:v>4.3772249999999999E-2</c:v>
                </c:pt>
                <c:pt idx="35">
                  <c:v>2.734025E-2</c:v>
                </c:pt>
                <c:pt idx="36">
                  <c:v>1.6628250000000001E-2</c:v>
                </c:pt>
                <c:pt idx="37">
                  <c:v>9.5321749999999986E-3</c:v>
                </c:pt>
                <c:pt idx="38">
                  <c:v>5.0446249999999996E-3</c:v>
                </c:pt>
                <c:pt idx="39">
                  <c:v>2.4798899999999998E-3</c:v>
                </c:pt>
                <c:pt idx="40">
                  <c:v>1.2270199999999999E-3</c:v>
                </c:pt>
                <c:pt idx="41">
                  <c:v>6.7300249999999997E-4</c:v>
                </c:pt>
                <c:pt idx="42">
                  <c:v>4.2183249999999998E-4</c:v>
                </c:pt>
                <c:pt idx="43">
                  <c:v>2.8555999999999997E-4</c:v>
                </c:pt>
                <c:pt idx="44">
                  <c:v>2.0171274999999998E-4</c:v>
                </c:pt>
                <c:pt idx="45">
                  <c:v>1.4798074999999999E-4</c:v>
                </c:pt>
                <c:pt idx="46">
                  <c:v>1.1468474999999999E-4</c:v>
                </c:pt>
                <c:pt idx="47">
                  <c:v>9.1334499999999998E-5</c:v>
                </c:pt>
                <c:pt idx="48">
                  <c:v>7.2992499999999989E-5</c:v>
                </c:pt>
                <c:pt idx="49">
                  <c:v>6.0871749999999999E-5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95-4CA1-83B6-5C49702D2B8B}"/>
            </c:ext>
          </c:extLst>
        </c:ser>
        <c:ser>
          <c:idx val="3"/>
          <c:order val="2"/>
          <c:tx>
            <c:v>0.001 M Zn(NO3)2</c:v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trendline>
            <c:spPr>
              <a:ln w="19050">
                <a:solidFill>
                  <a:schemeClr val="accent6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20395423113576883"/>
                  <c:y val="-0.12724876551717998"/>
                </c:manualLayout>
              </c:layout>
              <c:numFmt formatCode="General" sourceLinked="0"/>
              <c:spPr>
                <a:ln>
                  <a:solidFill>
                    <a:schemeClr val="accent6"/>
                  </a:solidFill>
                </a:ln>
              </c:spPr>
            </c:trendlineLbl>
          </c:trendline>
          <c:xVal>
            <c:numRef>
              <c:f>'Data_M-S_0.001 M Zn(NO3)2'!$G$29:$G$39</c:f>
              <c:numCache>
                <c:formatCode>General</c:formatCode>
                <c:ptCount val="11"/>
                <c:pt idx="0">
                  <c:v>-0.102076</c:v>
                </c:pt>
                <c:pt idx="1">
                  <c:v>-0.136743</c:v>
                </c:pt>
                <c:pt idx="2">
                  <c:v>-0.17138400000000001</c:v>
                </c:pt>
                <c:pt idx="3">
                  <c:v>-0.20614199999999999</c:v>
                </c:pt>
                <c:pt idx="4">
                  <c:v>-0.24080799999999999</c:v>
                </c:pt>
                <c:pt idx="5">
                  <c:v>-0.27559499999999998</c:v>
                </c:pt>
                <c:pt idx="6">
                  <c:v>-0.31023400000000001</c:v>
                </c:pt>
                <c:pt idx="7">
                  <c:v>-0.34490300000000002</c:v>
                </c:pt>
                <c:pt idx="8">
                  <c:v>-0.37969700000000001</c:v>
                </c:pt>
                <c:pt idx="9">
                  <c:v>-0.414331</c:v>
                </c:pt>
                <c:pt idx="10">
                  <c:v>-0.44896999999999998</c:v>
                </c:pt>
              </c:numCache>
            </c:numRef>
          </c:xVal>
          <c:yVal>
            <c:numRef>
              <c:f>'Data_M-S_0.001 M Zn(NO3)2'!$N$29:$N$39</c:f>
              <c:numCache>
                <c:formatCode>0.00E+00</c:formatCode>
                <c:ptCount val="11"/>
                <c:pt idx="0">
                  <c:v>0.28626750000000001</c:v>
                </c:pt>
                <c:pt idx="1">
                  <c:v>0.27095999999999998</c:v>
                </c:pt>
                <c:pt idx="2">
                  <c:v>0.25070249999999999</c:v>
                </c:pt>
                <c:pt idx="3">
                  <c:v>0.22329374999999999</c:v>
                </c:pt>
                <c:pt idx="4">
                  <c:v>0.18841924999999998</c:v>
                </c:pt>
                <c:pt idx="5">
                  <c:v>0.1460465</c:v>
                </c:pt>
                <c:pt idx="6">
                  <c:v>0.10385449999999999</c:v>
                </c:pt>
                <c:pt idx="7">
                  <c:v>6.883824999999999E-2</c:v>
                </c:pt>
                <c:pt idx="8">
                  <c:v>4.3772249999999999E-2</c:v>
                </c:pt>
                <c:pt idx="9">
                  <c:v>2.734025E-2</c:v>
                </c:pt>
                <c:pt idx="10">
                  <c:v>1.6628250000000001E-2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95-4CA1-83B6-5C49702D2B8B}"/>
            </c:ext>
          </c:extLst>
        </c:ser>
        <c:ser>
          <c:idx val="0"/>
          <c:order val="3"/>
          <c:tx>
            <c:v>0.005 M Zn(NO3)2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'Data_M-S_0.005 M Zn(NO3)2'!$G$9:$G$44</c:f>
              <c:numCache>
                <c:formatCode>General</c:formatCode>
                <c:ptCount val="36"/>
                <c:pt idx="0">
                  <c:v>0.80670900000000001</c:v>
                </c:pt>
                <c:pt idx="1">
                  <c:v>0.77435799999999999</c:v>
                </c:pt>
                <c:pt idx="2">
                  <c:v>0.742313</c:v>
                </c:pt>
                <c:pt idx="3">
                  <c:v>0.70996199999999998</c:v>
                </c:pt>
                <c:pt idx="4">
                  <c:v>0.67792200000000002</c:v>
                </c:pt>
                <c:pt idx="5">
                  <c:v>0.64557299999999995</c:v>
                </c:pt>
                <c:pt idx="6">
                  <c:v>0.61353100000000005</c:v>
                </c:pt>
                <c:pt idx="7">
                  <c:v>0.58118400000000003</c:v>
                </c:pt>
                <c:pt idx="8">
                  <c:v>0.54914099999999999</c:v>
                </c:pt>
                <c:pt idx="9">
                  <c:v>0.516795</c:v>
                </c:pt>
                <c:pt idx="10">
                  <c:v>0.48457</c:v>
                </c:pt>
                <c:pt idx="11">
                  <c:v>0.45240900000000001</c:v>
                </c:pt>
                <c:pt idx="12">
                  <c:v>0.420242</c:v>
                </c:pt>
                <c:pt idx="13">
                  <c:v>0.38804300000000003</c:v>
                </c:pt>
                <c:pt idx="14">
                  <c:v>0.35587999999999997</c:v>
                </c:pt>
                <c:pt idx="15">
                  <c:v>0.323685</c:v>
                </c:pt>
                <c:pt idx="16">
                  <c:v>0.291491</c:v>
                </c:pt>
                <c:pt idx="17">
                  <c:v>0.25914300000000001</c:v>
                </c:pt>
                <c:pt idx="18">
                  <c:v>0.22697700000000001</c:v>
                </c:pt>
                <c:pt idx="19">
                  <c:v>0.19478100000000001</c:v>
                </c:pt>
                <c:pt idx="20">
                  <c:v>0.16261100000000001</c:v>
                </c:pt>
                <c:pt idx="21">
                  <c:v>0.130415</c:v>
                </c:pt>
                <c:pt idx="22">
                  <c:v>9.8249900000000001E-2</c:v>
                </c:pt>
                <c:pt idx="23">
                  <c:v>6.6056500000000004E-2</c:v>
                </c:pt>
                <c:pt idx="24">
                  <c:v>3.3864900000000003E-2</c:v>
                </c:pt>
                <c:pt idx="25">
                  <c:v>1.7029600000000001E-3</c:v>
                </c:pt>
                <c:pt idx="26">
                  <c:v>-3.0471700000000001E-2</c:v>
                </c:pt>
                <c:pt idx="27">
                  <c:v>-6.2698100000000007E-2</c:v>
                </c:pt>
                <c:pt idx="28">
                  <c:v>-9.4885999999999998E-2</c:v>
                </c:pt>
                <c:pt idx="29">
                  <c:v>-0.127084</c:v>
                </c:pt>
                <c:pt idx="30">
                  <c:v>-0.15931300000000001</c:v>
                </c:pt>
                <c:pt idx="31">
                  <c:v>-0.19150300000000001</c:v>
                </c:pt>
                <c:pt idx="32">
                  <c:v>-0.22370100000000001</c:v>
                </c:pt>
                <c:pt idx="33">
                  <c:v>-0.25586399999999998</c:v>
                </c:pt>
                <c:pt idx="34">
                  <c:v>-0.28809099999999999</c:v>
                </c:pt>
                <c:pt idx="35">
                  <c:v>-0.32031399999999999</c:v>
                </c:pt>
              </c:numCache>
            </c:numRef>
          </c:xVal>
          <c:yVal>
            <c:numRef>
              <c:f>'Data_M-S_0.005 M Zn(NO3)2'!$N$9:$N$44</c:f>
              <c:numCache>
                <c:formatCode>0.00E+00</c:formatCode>
                <c:ptCount val="36"/>
                <c:pt idx="0">
                  <c:v>6.7755499999999996E-2</c:v>
                </c:pt>
                <c:pt idx="1">
                  <c:v>6.1857749999999996E-2</c:v>
                </c:pt>
                <c:pt idx="2">
                  <c:v>5.7550249999999997E-2</c:v>
                </c:pt>
                <c:pt idx="3">
                  <c:v>5.3337749999999996E-2</c:v>
                </c:pt>
                <c:pt idx="4">
                  <c:v>4.9835499999999998E-2</c:v>
                </c:pt>
                <c:pt idx="5">
                  <c:v>4.7121999999999997E-2</c:v>
                </c:pt>
                <c:pt idx="6">
                  <c:v>4.4855249999999999E-2</c:v>
                </c:pt>
                <c:pt idx="7">
                  <c:v>4.3088499999999995E-2</c:v>
                </c:pt>
                <c:pt idx="8">
                  <c:v>4.1472249999999995E-2</c:v>
                </c:pt>
                <c:pt idx="9">
                  <c:v>3.9908249999999999E-2</c:v>
                </c:pt>
                <c:pt idx="10">
                  <c:v>3.8363499999999995E-2</c:v>
                </c:pt>
                <c:pt idx="11">
                  <c:v>3.6900249999999996E-2</c:v>
                </c:pt>
                <c:pt idx="12">
                  <c:v>3.57045E-2</c:v>
                </c:pt>
                <c:pt idx="13">
                  <c:v>3.4423749999999996E-2</c:v>
                </c:pt>
                <c:pt idx="14">
                  <c:v>3.35885E-2</c:v>
                </c:pt>
                <c:pt idx="15">
                  <c:v>3.241525E-2</c:v>
                </c:pt>
                <c:pt idx="16">
                  <c:v>3.1613499999999996E-2</c:v>
                </c:pt>
                <c:pt idx="17">
                  <c:v>3.0362249999999997E-2</c:v>
                </c:pt>
                <c:pt idx="18">
                  <c:v>2.9747249999999999E-2</c:v>
                </c:pt>
                <c:pt idx="19">
                  <c:v>2.8840749999999998E-2</c:v>
                </c:pt>
                <c:pt idx="20">
                  <c:v>2.8165249999999999E-2</c:v>
                </c:pt>
                <c:pt idx="21">
                  <c:v>2.7382499999999997E-2</c:v>
                </c:pt>
                <c:pt idx="22">
                  <c:v>2.655975E-2</c:v>
                </c:pt>
                <c:pt idx="23">
                  <c:v>2.5763999999999999E-2</c:v>
                </c:pt>
                <c:pt idx="24">
                  <c:v>2.5306499999999999E-2</c:v>
                </c:pt>
                <c:pt idx="25">
                  <c:v>2.4530774999999998E-2</c:v>
                </c:pt>
                <c:pt idx="26">
                  <c:v>2.3673125E-2</c:v>
                </c:pt>
                <c:pt idx="27">
                  <c:v>2.3284599999999999E-2</c:v>
                </c:pt>
                <c:pt idx="28">
                  <c:v>2.2335424999999999E-2</c:v>
                </c:pt>
                <c:pt idx="29">
                  <c:v>2.2041274999999999E-2</c:v>
                </c:pt>
                <c:pt idx="30">
                  <c:v>2.1226474999999998E-2</c:v>
                </c:pt>
                <c:pt idx="31">
                  <c:v>2.02699E-2</c:v>
                </c:pt>
                <c:pt idx="32">
                  <c:v>1.9334725000000001E-2</c:v>
                </c:pt>
                <c:pt idx="33">
                  <c:v>1.8810299999999999E-2</c:v>
                </c:pt>
                <c:pt idx="34">
                  <c:v>1.7943024999999998E-2</c:v>
                </c:pt>
                <c:pt idx="35">
                  <c:v>1.6956324999999998E-2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95-4CA1-83B6-5C49702D2B8B}"/>
            </c:ext>
          </c:extLst>
        </c:ser>
        <c:ser>
          <c:idx val="1"/>
          <c:order val="4"/>
          <c:tx>
            <c:v>0.005 M Zn(NO3)2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3.9154479992701371E-2"/>
                  <c:y val="-6.4322846354462379E-2"/>
                </c:manualLayout>
              </c:layout>
              <c:numFmt formatCode="General" sourceLinked="0"/>
              <c:spPr>
                <a:ln>
                  <a:solidFill>
                    <a:schemeClr val="accent2"/>
                  </a:solidFill>
                </a:ln>
              </c:spPr>
            </c:trendlineLbl>
          </c:trendline>
          <c:xVal>
            <c:numRef>
              <c:f>'Data_M-S_0.005 M Zn(NO3)2'!$G$19:$G$62</c:f>
              <c:numCache>
                <c:formatCode>General</c:formatCode>
                <c:ptCount val="44"/>
                <c:pt idx="0">
                  <c:v>0.48457</c:v>
                </c:pt>
                <c:pt idx="1">
                  <c:v>0.45240900000000001</c:v>
                </c:pt>
                <c:pt idx="2">
                  <c:v>0.420242</c:v>
                </c:pt>
                <c:pt idx="3">
                  <c:v>0.38804300000000003</c:v>
                </c:pt>
                <c:pt idx="4">
                  <c:v>0.35587999999999997</c:v>
                </c:pt>
                <c:pt idx="5">
                  <c:v>0.323685</c:v>
                </c:pt>
                <c:pt idx="6">
                  <c:v>0.291491</c:v>
                </c:pt>
                <c:pt idx="7">
                  <c:v>0.25914300000000001</c:v>
                </c:pt>
                <c:pt idx="8">
                  <c:v>0.22697700000000001</c:v>
                </c:pt>
                <c:pt idx="9">
                  <c:v>0.19478100000000001</c:v>
                </c:pt>
                <c:pt idx="10">
                  <c:v>0.16261100000000001</c:v>
                </c:pt>
                <c:pt idx="11">
                  <c:v>0.130415</c:v>
                </c:pt>
                <c:pt idx="12">
                  <c:v>9.8249900000000001E-2</c:v>
                </c:pt>
                <c:pt idx="13">
                  <c:v>6.6056500000000004E-2</c:v>
                </c:pt>
                <c:pt idx="14">
                  <c:v>3.3864900000000003E-2</c:v>
                </c:pt>
                <c:pt idx="15">
                  <c:v>1.7029600000000001E-3</c:v>
                </c:pt>
                <c:pt idx="16">
                  <c:v>-3.0471700000000001E-2</c:v>
                </c:pt>
                <c:pt idx="17">
                  <c:v>-6.2698100000000007E-2</c:v>
                </c:pt>
                <c:pt idx="18">
                  <c:v>-9.4885999999999998E-2</c:v>
                </c:pt>
                <c:pt idx="19">
                  <c:v>-0.127084</c:v>
                </c:pt>
                <c:pt idx="20">
                  <c:v>-0.15931300000000001</c:v>
                </c:pt>
                <c:pt idx="21">
                  <c:v>-0.19150300000000001</c:v>
                </c:pt>
                <c:pt idx="22">
                  <c:v>-0.22370100000000001</c:v>
                </c:pt>
                <c:pt idx="23">
                  <c:v>-0.25586399999999998</c:v>
                </c:pt>
                <c:pt idx="24">
                  <c:v>-0.28809099999999999</c:v>
                </c:pt>
                <c:pt idx="25">
                  <c:v>-0.32031399999999999</c:v>
                </c:pt>
                <c:pt idx="26">
                  <c:v>-0.35250799999999999</c:v>
                </c:pt>
                <c:pt idx="27">
                  <c:v>-0.38470599999999999</c:v>
                </c:pt>
                <c:pt idx="28">
                  <c:v>-0.41705799999999998</c:v>
                </c:pt>
                <c:pt idx="29">
                  <c:v>-0.44928099999999999</c:v>
                </c:pt>
                <c:pt idx="30">
                  <c:v>-0.48147600000000002</c:v>
                </c:pt>
                <c:pt idx="31">
                  <c:v>-0.513764</c:v>
                </c:pt>
                <c:pt idx="32">
                  <c:v>-0.54610999999999998</c:v>
                </c:pt>
                <c:pt idx="33">
                  <c:v>-0.57815499999999997</c:v>
                </c:pt>
                <c:pt idx="34">
                  <c:v>-0.61050599999999999</c:v>
                </c:pt>
                <c:pt idx="35">
                  <c:v>-0.64255099999999998</c:v>
                </c:pt>
                <c:pt idx="36">
                  <c:v>-0.67489900000000003</c:v>
                </c:pt>
                <c:pt idx="37">
                  <c:v>-0.70694400000000002</c:v>
                </c:pt>
                <c:pt idx="38">
                  <c:v>-0.738981</c:v>
                </c:pt>
                <c:pt idx="39">
                  <c:v>-0.77132999999999996</c:v>
                </c:pt>
                <c:pt idx="40">
                  <c:v>-0.80337599999999998</c:v>
                </c:pt>
                <c:pt idx="41">
                  <c:v>-0.83572400000000002</c:v>
                </c:pt>
                <c:pt idx="42">
                  <c:v>-0.86776699999999996</c:v>
                </c:pt>
                <c:pt idx="43">
                  <c:v>-0.90011099999999999</c:v>
                </c:pt>
              </c:numCache>
            </c:numRef>
          </c:xVal>
          <c:yVal>
            <c:numRef>
              <c:f>'Data_M-S_0.005 M Zn(NO3)2'!$N$19:$N$62</c:f>
              <c:numCache>
                <c:formatCode>0.00E+00</c:formatCode>
                <c:ptCount val="44"/>
                <c:pt idx="0">
                  <c:v>3.8363499999999995E-2</c:v>
                </c:pt>
                <c:pt idx="1">
                  <c:v>3.6900249999999996E-2</c:v>
                </c:pt>
                <c:pt idx="2">
                  <c:v>3.57045E-2</c:v>
                </c:pt>
                <c:pt idx="3">
                  <c:v>3.4423749999999996E-2</c:v>
                </c:pt>
                <c:pt idx="4">
                  <c:v>3.35885E-2</c:v>
                </c:pt>
                <c:pt idx="5">
                  <c:v>3.241525E-2</c:v>
                </c:pt>
                <c:pt idx="6">
                  <c:v>3.1613499999999996E-2</c:v>
                </c:pt>
                <c:pt idx="7">
                  <c:v>3.0362249999999997E-2</c:v>
                </c:pt>
                <c:pt idx="8">
                  <c:v>2.9747249999999999E-2</c:v>
                </c:pt>
                <c:pt idx="9">
                  <c:v>2.8840749999999998E-2</c:v>
                </c:pt>
                <c:pt idx="10">
                  <c:v>2.8165249999999999E-2</c:v>
                </c:pt>
                <c:pt idx="11">
                  <c:v>2.7382499999999997E-2</c:v>
                </c:pt>
                <c:pt idx="12">
                  <c:v>2.655975E-2</c:v>
                </c:pt>
                <c:pt idx="13">
                  <c:v>2.5763999999999999E-2</c:v>
                </c:pt>
                <c:pt idx="14">
                  <c:v>2.5306499999999999E-2</c:v>
                </c:pt>
                <c:pt idx="15">
                  <c:v>2.4530774999999998E-2</c:v>
                </c:pt>
                <c:pt idx="16">
                  <c:v>2.3673125E-2</c:v>
                </c:pt>
                <c:pt idx="17">
                  <c:v>2.3284599999999999E-2</c:v>
                </c:pt>
                <c:pt idx="18">
                  <c:v>2.2335424999999999E-2</c:v>
                </c:pt>
                <c:pt idx="19">
                  <c:v>2.2041274999999999E-2</c:v>
                </c:pt>
                <c:pt idx="20">
                  <c:v>2.1226474999999998E-2</c:v>
                </c:pt>
                <c:pt idx="21">
                  <c:v>2.02699E-2</c:v>
                </c:pt>
                <c:pt idx="22">
                  <c:v>1.9334725000000001E-2</c:v>
                </c:pt>
                <c:pt idx="23">
                  <c:v>1.8810299999999999E-2</c:v>
                </c:pt>
                <c:pt idx="24">
                  <c:v>1.7943024999999998E-2</c:v>
                </c:pt>
                <c:pt idx="25">
                  <c:v>1.6956324999999998E-2</c:v>
                </c:pt>
                <c:pt idx="26">
                  <c:v>1.6397449999999997E-2</c:v>
                </c:pt>
                <c:pt idx="27">
                  <c:v>1.54232E-2</c:v>
                </c:pt>
                <c:pt idx="28">
                  <c:v>1.4961575E-2</c:v>
                </c:pt>
                <c:pt idx="29">
                  <c:v>1.4072149999999999E-2</c:v>
                </c:pt>
                <c:pt idx="30">
                  <c:v>1.389725E-2</c:v>
                </c:pt>
                <c:pt idx="31">
                  <c:v>1.3135974999999999E-2</c:v>
                </c:pt>
                <c:pt idx="32">
                  <c:v>1.288225E-2</c:v>
                </c:pt>
                <c:pt idx="33">
                  <c:v>1.22104E-2</c:v>
                </c:pt>
                <c:pt idx="34">
                  <c:v>1.2099024999999999E-2</c:v>
                </c:pt>
                <c:pt idx="35">
                  <c:v>1.1561749999999999E-2</c:v>
                </c:pt>
                <c:pt idx="36">
                  <c:v>1.1387349999999999E-2</c:v>
                </c:pt>
                <c:pt idx="37">
                  <c:v>1.10954E-2</c:v>
                </c:pt>
                <c:pt idx="38">
                  <c:v>1.0658925E-2</c:v>
                </c:pt>
                <c:pt idx="39">
                  <c:v>1.0345074999999999E-2</c:v>
                </c:pt>
                <c:pt idx="40">
                  <c:v>9.793399999999999E-3</c:v>
                </c:pt>
                <c:pt idx="41">
                  <c:v>9.4672999999999997E-3</c:v>
                </c:pt>
                <c:pt idx="42">
                  <c:v>9.0209999999999995E-3</c:v>
                </c:pt>
                <c:pt idx="43">
                  <c:v>8.7085749999999996E-3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F95-4CA1-83B6-5C49702D2B8B}"/>
            </c:ext>
          </c:extLst>
        </c:ser>
        <c:ser>
          <c:idx val="6"/>
          <c:order val="5"/>
          <c:tx>
            <c:v>0.01 M Zn(NO3)2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'Data_M-S_0.01 M Zn(NO3)2'!$G$3:$G$49</c:f>
              <c:numCache>
                <c:formatCode>General</c:formatCode>
                <c:ptCount val="47"/>
                <c:pt idx="0">
                  <c:v>1.30016</c:v>
                </c:pt>
                <c:pt idx="1">
                  <c:v>1.2720800000000001</c:v>
                </c:pt>
                <c:pt idx="2">
                  <c:v>1.24431</c:v>
                </c:pt>
                <c:pt idx="3">
                  <c:v>1.2165299999999999</c:v>
                </c:pt>
                <c:pt idx="4">
                  <c:v>1.1887700000000001</c:v>
                </c:pt>
                <c:pt idx="5">
                  <c:v>1.1607000000000001</c:v>
                </c:pt>
                <c:pt idx="6">
                  <c:v>1.1329199999999999</c:v>
                </c:pt>
                <c:pt idx="7">
                  <c:v>1.1051599999999999</c:v>
                </c:pt>
                <c:pt idx="8">
                  <c:v>1.07738</c:v>
                </c:pt>
                <c:pt idx="9">
                  <c:v>1.0492999999999999</c:v>
                </c:pt>
                <c:pt idx="10">
                  <c:v>1.0215399999999999</c:v>
                </c:pt>
                <c:pt idx="11">
                  <c:v>0.99375800000000003</c:v>
                </c:pt>
                <c:pt idx="12">
                  <c:v>0.96568399999999999</c:v>
                </c:pt>
                <c:pt idx="13">
                  <c:v>0.93791800000000003</c:v>
                </c:pt>
                <c:pt idx="14">
                  <c:v>0.91014499999999998</c:v>
                </c:pt>
                <c:pt idx="15">
                  <c:v>0.88206700000000005</c:v>
                </c:pt>
                <c:pt idx="16">
                  <c:v>0.854294</c:v>
                </c:pt>
                <c:pt idx="17">
                  <c:v>0.82652499999999995</c:v>
                </c:pt>
                <c:pt idx="18">
                  <c:v>0.79875399999999996</c:v>
                </c:pt>
                <c:pt idx="19">
                  <c:v>0.77067600000000003</c:v>
                </c:pt>
                <c:pt idx="20">
                  <c:v>0.74321499999999996</c:v>
                </c:pt>
                <c:pt idx="21">
                  <c:v>0.71513700000000002</c:v>
                </c:pt>
                <c:pt idx="22">
                  <c:v>0.68736799999999998</c:v>
                </c:pt>
                <c:pt idx="23">
                  <c:v>0.65929000000000004</c:v>
                </c:pt>
                <c:pt idx="24">
                  <c:v>0.631521</c:v>
                </c:pt>
                <c:pt idx="25">
                  <c:v>0.60375100000000004</c:v>
                </c:pt>
                <c:pt idx="26">
                  <c:v>0.57597699999999996</c:v>
                </c:pt>
                <c:pt idx="27">
                  <c:v>0.54790099999999997</c:v>
                </c:pt>
                <c:pt idx="28">
                  <c:v>0.52013100000000001</c:v>
                </c:pt>
                <c:pt idx="29">
                  <c:v>0.49221100000000001</c:v>
                </c:pt>
                <c:pt idx="30">
                  <c:v>0.46443699999999999</c:v>
                </c:pt>
                <c:pt idx="31">
                  <c:v>0.43654500000000002</c:v>
                </c:pt>
                <c:pt idx="32">
                  <c:v>0.40877000000000002</c:v>
                </c:pt>
                <c:pt idx="33">
                  <c:v>0.38087700000000002</c:v>
                </c:pt>
                <c:pt idx="34">
                  <c:v>0.35295199999999999</c:v>
                </c:pt>
                <c:pt idx="35">
                  <c:v>0.325212</c:v>
                </c:pt>
                <c:pt idx="36">
                  <c:v>0.29725800000000002</c:v>
                </c:pt>
                <c:pt idx="37">
                  <c:v>0.26951700000000001</c:v>
                </c:pt>
                <c:pt idx="38">
                  <c:v>0.241591</c:v>
                </c:pt>
                <c:pt idx="39">
                  <c:v>0.21385499999999999</c:v>
                </c:pt>
                <c:pt idx="40">
                  <c:v>0.18593199999999999</c:v>
                </c:pt>
                <c:pt idx="41">
                  <c:v>0.158165</c:v>
                </c:pt>
                <c:pt idx="42">
                  <c:v>0.13026499999999999</c:v>
                </c:pt>
                <c:pt idx="43">
                  <c:v>0.10249800000000001</c:v>
                </c:pt>
                <c:pt idx="44">
                  <c:v>7.4605500000000005E-2</c:v>
                </c:pt>
                <c:pt idx="45">
                  <c:v>4.6839800000000001E-2</c:v>
                </c:pt>
                <c:pt idx="46">
                  <c:v>1.8936000000000001E-2</c:v>
                </c:pt>
              </c:numCache>
            </c:numRef>
          </c:xVal>
          <c:yVal>
            <c:numRef>
              <c:f>'Data_M-S_0.01 M Zn(NO3)2'!$N$3:$N$49</c:f>
              <c:numCache>
                <c:formatCode>0.00E+00</c:formatCode>
                <c:ptCount val="47"/>
                <c:pt idx="0">
                  <c:v>0.21434999999999998</c:v>
                </c:pt>
                <c:pt idx="1">
                  <c:v>0.20343424999999998</c:v>
                </c:pt>
                <c:pt idx="2">
                  <c:v>0.19050175</c:v>
                </c:pt>
                <c:pt idx="3">
                  <c:v>0.17772949999999998</c:v>
                </c:pt>
                <c:pt idx="4">
                  <c:v>0.16456174999999998</c:v>
                </c:pt>
                <c:pt idx="5">
                  <c:v>0.15271399999999999</c:v>
                </c:pt>
                <c:pt idx="6">
                  <c:v>0.14137574999999999</c:v>
                </c:pt>
                <c:pt idx="7">
                  <c:v>0.13037024999999999</c:v>
                </c:pt>
                <c:pt idx="8">
                  <c:v>0.12073049999999999</c:v>
                </c:pt>
                <c:pt idx="9">
                  <c:v>0.1112885</c:v>
                </c:pt>
                <c:pt idx="10">
                  <c:v>0.10234249999999999</c:v>
                </c:pt>
                <c:pt idx="11">
                  <c:v>9.458975E-2</c:v>
                </c:pt>
                <c:pt idx="12">
                  <c:v>8.7184749999999991E-2</c:v>
                </c:pt>
                <c:pt idx="13">
                  <c:v>8.0882499999999996E-2</c:v>
                </c:pt>
                <c:pt idx="14">
                  <c:v>7.4812999999999991E-2</c:v>
                </c:pt>
                <c:pt idx="15">
                  <c:v>6.9249749999999999E-2</c:v>
                </c:pt>
                <c:pt idx="16">
                  <c:v>6.4044249999999997E-2</c:v>
                </c:pt>
                <c:pt idx="17">
                  <c:v>5.9691249999999994E-2</c:v>
                </c:pt>
                <c:pt idx="18">
                  <c:v>5.5484499999999999E-2</c:v>
                </c:pt>
                <c:pt idx="19">
                  <c:v>5.1766999999999994E-2</c:v>
                </c:pt>
                <c:pt idx="20">
                  <c:v>4.8472999999999995E-2</c:v>
                </c:pt>
                <c:pt idx="21">
                  <c:v>4.5286999999999994E-2</c:v>
                </c:pt>
                <c:pt idx="22">
                  <c:v>4.2546E-2</c:v>
                </c:pt>
                <c:pt idx="23">
                  <c:v>4.002675E-2</c:v>
                </c:pt>
                <c:pt idx="24">
                  <c:v>3.76405E-2</c:v>
                </c:pt>
                <c:pt idx="25">
                  <c:v>3.5785999999999998E-2</c:v>
                </c:pt>
                <c:pt idx="26">
                  <c:v>3.4161499999999997E-2</c:v>
                </c:pt>
                <c:pt idx="27">
                  <c:v>3.2458250000000001E-2</c:v>
                </c:pt>
                <c:pt idx="28">
                  <c:v>3.1035999999999998E-2</c:v>
                </c:pt>
                <c:pt idx="29">
                  <c:v>2.9835749999999998E-2</c:v>
                </c:pt>
                <c:pt idx="30">
                  <c:v>2.8691999999999999E-2</c:v>
                </c:pt>
                <c:pt idx="31">
                  <c:v>2.7575499999999999E-2</c:v>
                </c:pt>
                <c:pt idx="32">
                  <c:v>2.6526749999999998E-2</c:v>
                </c:pt>
                <c:pt idx="33">
                  <c:v>2.5692999999999997E-2</c:v>
                </c:pt>
                <c:pt idx="34">
                  <c:v>2.4843324999999999E-2</c:v>
                </c:pt>
                <c:pt idx="35">
                  <c:v>2.4200774999999997E-2</c:v>
                </c:pt>
                <c:pt idx="36">
                  <c:v>2.34107E-2</c:v>
                </c:pt>
                <c:pt idx="37">
                  <c:v>2.2862974999999997E-2</c:v>
                </c:pt>
                <c:pt idx="38">
                  <c:v>2.23047E-2</c:v>
                </c:pt>
                <c:pt idx="39">
                  <c:v>2.1692649999999997E-2</c:v>
                </c:pt>
                <c:pt idx="40">
                  <c:v>2.102325E-2</c:v>
                </c:pt>
                <c:pt idx="41">
                  <c:v>2.0613899999999998E-2</c:v>
                </c:pt>
                <c:pt idx="42">
                  <c:v>2.0062874999999997E-2</c:v>
                </c:pt>
                <c:pt idx="43">
                  <c:v>1.9544974999999999E-2</c:v>
                </c:pt>
                <c:pt idx="44">
                  <c:v>1.90332E-2</c:v>
                </c:pt>
                <c:pt idx="45">
                  <c:v>1.8704099999999998E-2</c:v>
                </c:pt>
                <c:pt idx="46">
                  <c:v>1.8355799999999999E-2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F95-4CA1-83B6-5C49702D2B8B}"/>
            </c:ext>
          </c:extLst>
        </c:ser>
        <c:ser>
          <c:idx val="7"/>
          <c:order val="6"/>
          <c:tx>
            <c:v>0.01 M Zn(NO3)2 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trendline>
            <c:spPr>
              <a:ln w="19050">
                <a:solidFill>
                  <a:srgbClr val="7030A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28262299310550509"/>
                  <c:y val="-7.3878810160049177E-3"/>
                </c:manualLayout>
              </c:layout>
              <c:numFmt formatCode="General" sourceLinked="0"/>
              <c:spPr>
                <a:ln w="6350">
                  <a:solidFill>
                    <a:srgbClr val="7030A0"/>
                  </a:solidFill>
                </a:ln>
              </c:spPr>
            </c:trendlineLbl>
          </c:trendline>
          <c:xVal>
            <c:numRef>
              <c:f>'Data_M-S_0.01 M Zn(NO3)2'!$G$24:$G$82</c:f>
              <c:numCache>
                <c:formatCode>General</c:formatCode>
                <c:ptCount val="59"/>
                <c:pt idx="0">
                  <c:v>0.71513700000000002</c:v>
                </c:pt>
                <c:pt idx="1">
                  <c:v>0.68736799999999998</c:v>
                </c:pt>
                <c:pt idx="2">
                  <c:v>0.65929000000000004</c:v>
                </c:pt>
                <c:pt idx="3">
                  <c:v>0.631521</c:v>
                </c:pt>
                <c:pt idx="4">
                  <c:v>0.60375100000000004</c:v>
                </c:pt>
                <c:pt idx="5">
                  <c:v>0.57597699999999996</c:v>
                </c:pt>
                <c:pt idx="6">
                  <c:v>0.54790099999999997</c:v>
                </c:pt>
                <c:pt idx="7">
                  <c:v>0.52013100000000001</c:v>
                </c:pt>
                <c:pt idx="8">
                  <c:v>0.49221100000000001</c:v>
                </c:pt>
                <c:pt idx="9">
                  <c:v>0.46443699999999999</c:v>
                </c:pt>
                <c:pt idx="10">
                  <c:v>0.43654500000000002</c:v>
                </c:pt>
                <c:pt idx="11">
                  <c:v>0.40877000000000002</c:v>
                </c:pt>
                <c:pt idx="12">
                  <c:v>0.38087700000000002</c:v>
                </c:pt>
                <c:pt idx="13">
                  <c:v>0.35295199999999999</c:v>
                </c:pt>
                <c:pt idx="14">
                  <c:v>0.325212</c:v>
                </c:pt>
                <c:pt idx="15">
                  <c:v>0.29725800000000002</c:v>
                </c:pt>
                <c:pt idx="16">
                  <c:v>0.26951700000000001</c:v>
                </c:pt>
                <c:pt idx="17">
                  <c:v>0.241591</c:v>
                </c:pt>
                <c:pt idx="18">
                  <c:v>0.21385499999999999</c:v>
                </c:pt>
                <c:pt idx="19">
                  <c:v>0.18593199999999999</c:v>
                </c:pt>
                <c:pt idx="20">
                  <c:v>0.158165</c:v>
                </c:pt>
                <c:pt idx="21">
                  <c:v>0.13026499999999999</c:v>
                </c:pt>
                <c:pt idx="22">
                  <c:v>0.10249800000000001</c:v>
                </c:pt>
                <c:pt idx="23">
                  <c:v>7.4605500000000005E-2</c:v>
                </c:pt>
                <c:pt idx="24">
                  <c:v>4.6839800000000001E-2</c:v>
                </c:pt>
                <c:pt idx="25">
                  <c:v>1.8936000000000001E-2</c:v>
                </c:pt>
                <c:pt idx="26">
                  <c:v>-8.8328599999999997E-3</c:v>
                </c:pt>
                <c:pt idx="27">
                  <c:v>-3.6744100000000002E-2</c:v>
                </c:pt>
                <c:pt idx="28">
                  <c:v>-6.4523999999999998E-2</c:v>
                </c:pt>
                <c:pt idx="29">
                  <c:v>-9.2446500000000001E-2</c:v>
                </c:pt>
                <c:pt idx="30">
                  <c:v>-0.12021900000000001</c:v>
                </c:pt>
                <c:pt idx="31">
                  <c:v>-0.14818000000000001</c:v>
                </c:pt>
                <c:pt idx="32">
                  <c:v>-0.17595</c:v>
                </c:pt>
                <c:pt idx="33">
                  <c:v>-0.203872</c:v>
                </c:pt>
                <c:pt idx="34">
                  <c:v>-0.23164199999999999</c:v>
                </c:pt>
                <c:pt idx="35">
                  <c:v>-0.25956499999999999</c:v>
                </c:pt>
                <c:pt idx="36">
                  <c:v>-0.28733399999999998</c:v>
                </c:pt>
                <c:pt idx="37">
                  <c:v>-0.31528800000000001</c:v>
                </c:pt>
                <c:pt idx="38">
                  <c:v>-0.34305799999999997</c:v>
                </c:pt>
                <c:pt idx="39">
                  <c:v>-0.37098399999999998</c:v>
                </c:pt>
                <c:pt idx="40">
                  <c:v>-0.398754</c:v>
                </c:pt>
                <c:pt idx="41">
                  <c:v>-0.42667899999999997</c:v>
                </c:pt>
                <c:pt idx="42">
                  <c:v>-0.45445200000000002</c:v>
                </c:pt>
                <c:pt idx="43">
                  <c:v>-0.482402</c:v>
                </c:pt>
                <c:pt idx="44">
                  <c:v>-0.51045200000000002</c:v>
                </c:pt>
                <c:pt idx="45">
                  <c:v>-0.53822099999999995</c:v>
                </c:pt>
                <c:pt idx="46">
                  <c:v>-0.565994</c:v>
                </c:pt>
                <c:pt idx="47">
                  <c:v>-0.59406899999999996</c:v>
                </c:pt>
                <c:pt idx="48">
                  <c:v>-0.62183999999999995</c:v>
                </c:pt>
                <c:pt idx="49">
                  <c:v>-0.64961100000000005</c:v>
                </c:pt>
                <c:pt idx="50">
                  <c:v>-0.67738399999999999</c:v>
                </c:pt>
                <c:pt idx="51">
                  <c:v>-0.70515099999999997</c:v>
                </c:pt>
                <c:pt idx="52">
                  <c:v>-0.73322500000000002</c:v>
                </c:pt>
                <c:pt idx="53">
                  <c:v>-0.76099700000000003</c:v>
                </c:pt>
                <c:pt idx="54">
                  <c:v>-0.78876999999999997</c:v>
                </c:pt>
                <c:pt idx="55">
                  <c:v>-0.81653699999999996</c:v>
                </c:pt>
                <c:pt idx="56">
                  <c:v>-0.844306</c:v>
                </c:pt>
                <c:pt idx="57">
                  <c:v>-0.87238199999999999</c:v>
                </c:pt>
                <c:pt idx="58">
                  <c:v>-0.90015800000000001</c:v>
                </c:pt>
              </c:numCache>
            </c:numRef>
          </c:xVal>
          <c:yVal>
            <c:numRef>
              <c:f>'Data_M-S_0.01 M Zn(NO3)2'!$N$24:$N$82</c:f>
              <c:numCache>
                <c:formatCode>0.00E+00</c:formatCode>
                <c:ptCount val="59"/>
                <c:pt idx="0">
                  <c:v>4.5286999999999994E-2</c:v>
                </c:pt>
                <c:pt idx="1">
                  <c:v>4.2546E-2</c:v>
                </c:pt>
                <c:pt idx="2">
                  <c:v>4.002675E-2</c:v>
                </c:pt>
                <c:pt idx="3">
                  <c:v>3.76405E-2</c:v>
                </c:pt>
                <c:pt idx="4">
                  <c:v>3.5785999999999998E-2</c:v>
                </c:pt>
                <c:pt idx="5">
                  <c:v>3.4161499999999997E-2</c:v>
                </c:pt>
                <c:pt idx="6">
                  <c:v>3.2458250000000001E-2</c:v>
                </c:pt>
                <c:pt idx="7">
                  <c:v>3.1035999999999998E-2</c:v>
                </c:pt>
                <c:pt idx="8">
                  <c:v>2.9835749999999998E-2</c:v>
                </c:pt>
                <c:pt idx="9">
                  <c:v>2.8691999999999999E-2</c:v>
                </c:pt>
                <c:pt idx="10">
                  <c:v>2.7575499999999999E-2</c:v>
                </c:pt>
                <c:pt idx="11">
                  <c:v>2.6526749999999998E-2</c:v>
                </c:pt>
                <c:pt idx="12">
                  <c:v>2.5692999999999997E-2</c:v>
                </c:pt>
                <c:pt idx="13">
                  <c:v>2.4843324999999999E-2</c:v>
                </c:pt>
                <c:pt idx="14">
                  <c:v>2.4200774999999997E-2</c:v>
                </c:pt>
                <c:pt idx="15">
                  <c:v>2.34107E-2</c:v>
                </c:pt>
                <c:pt idx="16">
                  <c:v>2.2862974999999997E-2</c:v>
                </c:pt>
                <c:pt idx="17">
                  <c:v>2.23047E-2</c:v>
                </c:pt>
                <c:pt idx="18">
                  <c:v>2.1692649999999997E-2</c:v>
                </c:pt>
                <c:pt idx="19">
                  <c:v>2.102325E-2</c:v>
                </c:pt>
                <c:pt idx="20">
                  <c:v>2.0613899999999998E-2</c:v>
                </c:pt>
                <c:pt idx="21">
                  <c:v>2.0062874999999997E-2</c:v>
                </c:pt>
                <c:pt idx="22">
                  <c:v>1.9544974999999999E-2</c:v>
                </c:pt>
                <c:pt idx="23">
                  <c:v>1.90332E-2</c:v>
                </c:pt>
                <c:pt idx="24">
                  <c:v>1.8704099999999998E-2</c:v>
                </c:pt>
                <c:pt idx="25">
                  <c:v>1.8355799999999999E-2</c:v>
                </c:pt>
                <c:pt idx="26">
                  <c:v>1.80425E-2</c:v>
                </c:pt>
                <c:pt idx="27">
                  <c:v>1.7553674999999998E-2</c:v>
                </c:pt>
                <c:pt idx="28">
                  <c:v>1.72497E-2</c:v>
                </c:pt>
                <c:pt idx="29">
                  <c:v>1.6915375E-2</c:v>
                </c:pt>
                <c:pt idx="30">
                  <c:v>1.6551324999999999E-2</c:v>
                </c:pt>
                <c:pt idx="31">
                  <c:v>1.6260899999999998E-2</c:v>
                </c:pt>
                <c:pt idx="32">
                  <c:v>1.5938524999999999E-2</c:v>
                </c:pt>
                <c:pt idx="33">
                  <c:v>1.564975E-2</c:v>
                </c:pt>
                <c:pt idx="34">
                  <c:v>1.5348324999999999E-2</c:v>
                </c:pt>
                <c:pt idx="35">
                  <c:v>1.5038949999999999E-2</c:v>
                </c:pt>
                <c:pt idx="36">
                  <c:v>1.4753649999999998E-2</c:v>
                </c:pt>
                <c:pt idx="37">
                  <c:v>1.4462325E-2</c:v>
                </c:pt>
                <c:pt idx="38">
                  <c:v>1.4257549999999999E-2</c:v>
                </c:pt>
                <c:pt idx="39">
                  <c:v>1.3887024999999999E-2</c:v>
                </c:pt>
                <c:pt idx="40">
                  <c:v>1.3509424999999999E-2</c:v>
                </c:pt>
                <c:pt idx="41">
                  <c:v>1.3342E-2</c:v>
                </c:pt>
                <c:pt idx="42">
                  <c:v>1.3125449999999999E-2</c:v>
                </c:pt>
                <c:pt idx="43">
                  <c:v>1.2735475E-2</c:v>
                </c:pt>
                <c:pt idx="44">
                  <c:v>1.2512299999999999E-2</c:v>
                </c:pt>
                <c:pt idx="45">
                  <c:v>1.2273875E-2</c:v>
                </c:pt>
                <c:pt idx="46">
                  <c:v>1.1976724999999999E-2</c:v>
                </c:pt>
                <c:pt idx="47">
                  <c:v>1.1717024999999999E-2</c:v>
                </c:pt>
                <c:pt idx="48">
                  <c:v>1.1385849999999999E-2</c:v>
                </c:pt>
                <c:pt idx="49">
                  <c:v>1.103555E-2</c:v>
                </c:pt>
                <c:pt idx="50">
                  <c:v>1.0722374999999999E-2</c:v>
                </c:pt>
                <c:pt idx="51">
                  <c:v>1.0354149999999999E-2</c:v>
                </c:pt>
                <c:pt idx="52">
                  <c:v>9.8546499999999995E-3</c:v>
                </c:pt>
                <c:pt idx="53">
                  <c:v>9.3218249999999989E-3</c:v>
                </c:pt>
                <c:pt idx="54">
                  <c:v>8.6199249999999988E-3</c:v>
                </c:pt>
                <c:pt idx="55">
                  <c:v>8.0942999999999987E-3</c:v>
                </c:pt>
                <c:pt idx="56">
                  <c:v>7.4767749999999997E-3</c:v>
                </c:pt>
                <c:pt idx="57">
                  <c:v>7.0447999999999995E-3</c:v>
                </c:pt>
                <c:pt idx="58">
                  <c:v>6.7920249999999993E-3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F95-4CA1-83B6-5C49702D2B8B}"/>
            </c:ext>
          </c:extLst>
        </c:ser>
        <c:ser>
          <c:idx val="4"/>
          <c:order val="7"/>
          <c:tx>
            <c:v>TiO2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'Data_M-S_TiO2'!$G$3:$G$62</c:f>
              <c:numCache>
                <c:formatCode>General</c:formatCode>
                <c:ptCount val="60"/>
                <c:pt idx="0">
                  <c:v>0.999915</c:v>
                </c:pt>
                <c:pt idx="1">
                  <c:v>0.96756299999999995</c:v>
                </c:pt>
                <c:pt idx="2">
                  <c:v>0.93520999999999999</c:v>
                </c:pt>
                <c:pt idx="3">
                  <c:v>0.903165</c:v>
                </c:pt>
                <c:pt idx="4">
                  <c:v>0.87081399999999998</c:v>
                </c:pt>
                <c:pt idx="5">
                  <c:v>0.83876899999999999</c:v>
                </c:pt>
                <c:pt idx="6">
                  <c:v>0.80641799999999997</c:v>
                </c:pt>
                <c:pt idx="7">
                  <c:v>0.77437900000000004</c:v>
                </c:pt>
                <c:pt idx="8">
                  <c:v>0.74202699999999999</c:v>
                </c:pt>
                <c:pt idx="9">
                  <c:v>0.70998399999999995</c:v>
                </c:pt>
                <c:pt idx="10">
                  <c:v>0.67763399999999996</c:v>
                </c:pt>
                <c:pt idx="11">
                  <c:v>0.64559</c:v>
                </c:pt>
                <c:pt idx="12">
                  <c:v>0.61323499999999997</c:v>
                </c:pt>
                <c:pt idx="13">
                  <c:v>0.58119200000000004</c:v>
                </c:pt>
                <c:pt idx="14">
                  <c:v>0.548844</c:v>
                </c:pt>
                <c:pt idx="15">
                  <c:v>0.51679900000000001</c:v>
                </c:pt>
                <c:pt idx="16">
                  <c:v>0.48460199999999998</c:v>
                </c:pt>
                <c:pt idx="17">
                  <c:v>0.45240599999999997</c:v>
                </c:pt>
                <c:pt idx="18">
                  <c:v>0.42024299999999998</c:v>
                </c:pt>
                <c:pt idx="19">
                  <c:v>0.38807399999999997</c:v>
                </c:pt>
                <c:pt idx="20">
                  <c:v>0.355879</c:v>
                </c:pt>
                <c:pt idx="21">
                  <c:v>0.323683</c:v>
                </c:pt>
                <c:pt idx="22">
                  <c:v>0.291489</c:v>
                </c:pt>
                <c:pt idx="23">
                  <c:v>0.25913900000000001</c:v>
                </c:pt>
                <c:pt idx="24">
                  <c:v>0.22697300000000001</c:v>
                </c:pt>
                <c:pt idx="25">
                  <c:v>0.19480800000000001</c:v>
                </c:pt>
                <c:pt idx="26">
                  <c:v>0.16264000000000001</c:v>
                </c:pt>
                <c:pt idx="27">
                  <c:v>0.130439</c:v>
                </c:pt>
                <c:pt idx="28">
                  <c:v>9.8277000000000003E-2</c:v>
                </c:pt>
                <c:pt idx="29">
                  <c:v>6.6082600000000005E-2</c:v>
                </c:pt>
                <c:pt idx="30">
                  <c:v>3.3911999999999998E-2</c:v>
                </c:pt>
                <c:pt idx="31">
                  <c:v>1.7407E-3</c:v>
                </c:pt>
                <c:pt idx="32">
                  <c:v>-3.0430599999999999E-2</c:v>
                </c:pt>
                <c:pt idx="33">
                  <c:v>-6.2638299999999994E-2</c:v>
                </c:pt>
                <c:pt idx="34">
                  <c:v>-9.4831899999999997E-2</c:v>
                </c:pt>
                <c:pt idx="35">
                  <c:v>-0.12706300000000001</c:v>
                </c:pt>
                <c:pt idx="36">
                  <c:v>-0.159252</c:v>
                </c:pt>
                <c:pt idx="37">
                  <c:v>-0.19144900000000001</c:v>
                </c:pt>
                <c:pt idx="38">
                  <c:v>-0.22364800000000001</c:v>
                </c:pt>
                <c:pt idx="39">
                  <c:v>-0.25583899999999998</c:v>
                </c:pt>
                <c:pt idx="40">
                  <c:v>-0.28803299999999998</c:v>
                </c:pt>
                <c:pt idx="41">
                  <c:v>-0.32026399999999999</c:v>
                </c:pt>
                <c:pt idx="42">
                  <c:v>-0.35246300000000003</c:v>
                </c:pt>
                <c:pt idx="43">
                  <c:v>-0.38466</c:v>
                </c:pt>
                <c:pt idx="44">
                  <c:v>-0.41700799999999999</c:v>
                </c:pt>
                <c:pt idx="45">
                  <c:v>-0.44923400000000002</c:v>
                </c:pt>
                <c:pt idx="46">
                  <c:v>-0.481429</c:v>
                </c:pt>
                <c:pt idx="47">
                  <c:v>-0.51377799999999996</c:v>
                </c:pt>
                <c:pt idx="48">
                  <c:v>-0.54581999999999997</c:v>
                </c:pt>
                <c:pt idx="49">
                  <c:v>-0.57816900000000004</c:v>
                </c:pt>
                <c:pt idx="50">
                  <c:v>-0.61052099999999998</c:v>
                </c:pt>
                <c:pt idx="51">
                  <c:v>-0.64256199999999997</c:v>
                </c:pt>
                <c:pt idx="52">
                  <c:v>-0.67491500000000004</c:v>
                </c:pt>
                <c:pt idx="53">
                  <c:v>-0.706959</c:v>
                </c:pt>
                <c:pt idx="54">
                  <c:v>-0.73900299999999997</c:v>
                </c:pt>
                <c:pt idx="55">
                  <c:v>-0.77135200000000004</c:v>
                </c:pt>
                <c:pt idx="56">
                  <c:v>-0.80339400000000005</c:v>
                </c:pt>
                <c:pt idx="57">
                  <c:v>-0.83574300000000001</c:v>
                </c:pt>
                <c:pt idx="58">
                  <c:v>-0.867788</c:v>
                </c:pt>
                <c:pt idx="59">
                  <c:v>-0.90013100000000001</c:v>
                </c:pt>
              </c:numCache>
            </c:numRef>
          </c:xVal>
          <c:yVal>
            <c:numRef>
              <c:f>'Data_M-S_TiO2'!$N$3:$N$62</c:f>
              <c:numCache>
                <c:formatCode>0.00E+00</c:formatCode>
                <c:ptCount val="60"/>
                <c:pt idx="0">
                  <c:v>0.68631249999999999</c:v>
                </c:pt>
                <c:pt idx="1">
                  <c:v>0.68096000000000001</c:v>
                </c:pt>
                <c:pt idx="2">
                  <c:v>0.67564749999999996</c:v>
                </c:pt>
                <c:pt idx="3">
                  <c:v>0.67129249999999996</c:v>
                </c:pt>
                <c:pt idx="4">
                  <c:v>0.66469249999999991</c:v>
                </c:pt>
                <c:pt idx="5">
                  <c:v>0.65943249999999998</c:v>
                </c:pt>
                <c:pt idx="6">
                  <c:v>0.65601749999999992</c:v>
                </c:pt>
                <c:pt idx="7">
                  <c:v>0.65033999999999992</c:v>
                </c:pt>
                <c:pt idx="8">
                  <c:v>0.64212999999999998</c:v>
                </c:pt>
                <c:pt idx="9">
                  <c:v>0.6381175</c:v>
                </c:pt>
                <c:pt idx="10">
                  <c:v>0.63215499999999991</c:v>
                </c:pt>
                <c:pt idx="11">
                  <c:v>0.62865749999999998</c:v>
                </c:pt>
                <c:pt idx="12">
                  <c:v>0.62158499999999994</c:v>
                </c:pt>
                <c:pt idx="13">
                  <c:v>0.61581249999999998</c:v>
                </c:pt>
                <c:pt idx="14">
                  <c:v>0.61007749999999994</c:v>
                </c:pt>
                <c:pt idx="15">
                  <c:v>0.60413249999999996</c:v>
                </c:pt>
                <c:pt idx="16">
                  <c:v>0.59875</c:v>
                </c:pt>
                <c:pt idx="17">
                  <c:v>0.59376249999999997</c:v>
                </c:pt>
                <c:pt idx="18">
                  <c:v>0.58652499999999996</c:v>
                </c:pt>
                <c:pt idx="19">
                  <c:v>0.58223499999999995</c:v>
                </c:pt>
                <c:pt idx="20">
                  <c:v>0.57554249999999996</c:v>
                </c:pt>
                <c:pt idx="21">
                  <c:v>0.56960499999999992</c:v>
                </c:pt>
                <c:pt idx="22">
                  <c:v>0.56407750000000001</c:v>
                </c:pt>
                <c:pt idx="23">
                  <c:v>0.55690499999999998</c:v>
                </c:pt>
                <c:pt idx="24">
                  <c:v>0.55201499999999992</c:v>
                </c:pt>
                <c:pt idx="25">
                  <c:v>0.54466499999999995</c:v>
                </c:pt>
                <c:pt idx="26">
                  <c:v>0.53963499999999998</c:v>
                </c:pt>
                <c:pt idx="27">
                  <c:v>0.53218999999999994</c:v>
                </c:pt>
                <c:pt idx="28">
                  <c:v>0.52544499999999994</c:v>
                </c:pt>
                <c:pt idx="29">
                  <c:v>0.51995249999999993</c:v>
                </c:pt>
                <c:pt idx="30">
                  <c:v>0.51343749999999999</c:v>
                </c:pt>
                <c:pt idx="31">
                  <c:v>0.50522999999999996</c:v>
                </c:pt>
                <c:pt idx="32">
                  <c:v>0.49785499999999999</c:v>
                </c:pt>
                <c:pt idx="33">
                  <c:v>0.49257749999999995</c:v>
                </c:pt>
                <c:pt idx="34">
                  <c:v>0.48219999999999996</c:v>
                </c:pt>
                <c:pt idx="35">
                  <c:v>0.47572249999999999</c:v>
                </c:pt>
                <c:pt idx="36">
                  <c:v>0.46675999999999995</c:v>
                </c:pt>
                <c:pt idx="37">
                  <c:v>0.45746249999999999</c:v>
                </c:pt>
                <c:pt idx="38">
                  <c:v>0.44678749999999995</c:v>
                </c:pt>
                <c:pt idx="39">
                  <c:v>0.43589749999999999</c:v>
                </c:pt>
                <c:pt idx="40">
                  <c:v>0.42166749999999997</c:v>
                </c:pt>
                <c:pt idx="41">
                  <c:v>0.40622999999999998</c:v>
                </c:pt>
                <c:pt idx="42">
                  <c:v>0.38707249999999999</c:v>
                </c:pt>
                <c:pt idx="43">
                  <c:v>0.36297249999999998</c:v>
                </c:pt>
                <c:pt idx="44">
                  <c:v>0.32861249999999997</c:v>
                </c:pt>
                <c:pt idx="45">
                  <c:v>0.28670000000000001</c:v>
                </c:pt>
                <c:pt idx="46">
                  <c:v>0.23509824999999998</c:v>
                </c:pt>
                <c:pt idx="47">
                  <c:v>0.18273099999999998</c:v>
                </c:pt>
                <c:pt idx="48">
                  <c:v>0.13926449999999999</c:v>
                </c:pt>
                <c:pt idx="49">
                  <c:v>0.10679</c:v>
                </c:pt>
                <c:pt idx="50">
                  <c:v>8.4350499999999995E-2</c:v>
                </c:pt>
                <c:pt idx="51">
                  <c:v>6.6488749999999999E-2</c:v>
                </c:pt>
                <c:pt idx="52">
                  <c:v>5.3227499999999997E-2</c:v>
                </c:pt>
                <c:pt idx="53">
                  <c:v>4.1642249999999999E-2</c:v>
                </c:pt>
                <c:pt idx="54">
                  <c:v>3.31235E-2</c:v>
                </c:pt>
                <c:pt idx="55">
                  <c:v>2.7203249999999998E-2</c:v>
                </c:pt>
                <c:pt idx="56">
                  <c:v>2.2372199999999998E-2</c:v>
                </c:pt>
                <c:pt idx="57">
                  <c:v>1.9150799999999999E-2</c:v>
                </c:pt>
                <c:pt idx="58">
                  <c:v>1.6629049999999999E-2</c:v>
                </c:pt>
                <c:pt idx="59">
                  <c:v>1.4974399999999999E-2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34-4868-8CE3-D171A0E6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672104"/>
        <c:axId val="281672760"/>
      </c:scatterChart>
      <c:valAx>
        <c:axId val="281672104"/>
        <c:scaling>
          <c:orientation val="minMax"/>
          <c:max val="1.5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E</a:t>
                </a:r>
                <a:r>
                  <a:rPr lang="es-E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s-ES">
                    <a:solidFill>
                      <a:sysClr val="windowText" lastClr="000000"/>
                    </a:solidFill>
                  </a:rPr>
                  <a:t>(V</a:t>
                </a:r>
                <a:r>
                  <a:rPr lang="es-ES" baseline="-25000">
                    <a:solidFill>
                      <a:sysClr val="windowText" lastClr="000000"/>
                    </a:solidFill>
                  </a:rPr>
                  <a:t>Ag/AgCl</a:t>
                </a:r>
                <a:r>
                  <a:rPr lang="es-ES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672760"/>
        <c:crosses val="autoZero"/>
        <c:crossBetween val="midCat"/>
      </c:valAx>
      <c:valAx>
        <c:axId val="281672760"/>
        <c:scaling>
          <c:orientation val="minMax"/>
          <c:max val="0.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· 10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-11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(cm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·F</a:t>
                </a:r>
                <a:r>
                  <a:rPr lang="es-ES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s-E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) </a:t>
                </a:r>
                <a:endParaRPr lang="es-E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680818933287205E-2"/>
              <c:y val="0.335045678198124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672104"/>
        <c:crossesAt val="-1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77889270389725618"/>
          <c:y val="9.2465844873919165E-2"/>
          <c:w val="0.21422287717745236"/>
          <c:h val="0.24777642044082912"/>
        </c:manualLayout>
      </c:layout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75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464629" cy="371202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I32" sqref="I32"/>
    </sheetView>
  </sheetViews>
  <sheetFormatPr baseColWidth="10" defaultColWidth="9.140625" defaultRowHeight="15.75" x14ac:dyDescent="0.25"/>
  <cols>
    <col min="1" max="1" width="9.14062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5" width="11" style="6" bestFit="1" customWidth="1"/>
    <col min="16" max="16384" width="9.140625" style="6"/>
  </cols>
  <sheetData>
    <row r="1" spans="1:17" ht="18" customHeight="1" thickBot="1" x14ac:dyDescent="0.35">
      <c r="B1" s="77" t="s">
        <v>13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7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</row>
    <row r="3" spans="1:17" x14ac:dyDescent="0.25">
      <c r="A3" s="4"/>
      <c r="B3" s="24">
        <v>5000</v>
      </c>
      <c r="C3" s="25">
        <v>28.292100000000001</v>
      </c>
      <c r="D3" s="25">
        <v>1.96218</v>
      </c>
      <c r="E3" s="25">
        <v>28.360099999999999</v>
      </c>
      <c r="F3" s="25">
        <v>3.9673500000000002</v>
      </c>
      <c r="G3" s="25">
        <v>1.0001899999999999</v>
      </c>
      <c r="H3" s="25">
        <v>3.16714E-4</v>
      </c>
      <c r="I3" s="25">
        <v>31415.9</v>
      </c>
      <c r="J3" s="26">
        <v>3799940000</v>
      </c>
      <c r="K3" s="27">
        <v>1.2022800000000001E-7</v>
      </c>
      <c r="L3" s="28">
        <f t="shared" ref="L3:L27" si="0">(-D3*I3)^2</f>
        <v>3799939666.938694</v>
      </c>
      <c r="M3" s="29">
        <f>J3*0.5^2</f>
        <v>949985000</v>
      </c>
      <c r="N3" s="41">
        <f>M3*0.00000000001</f>
        <v>9.4998499999999989E-3</v>
      </c>
      <c r="O3" s="30"/>
      <c r="Q3" s="11"/>
    </row>
    <row r="4" spans="1:17" x14ac:dyDescent="0.25">
      <c r="A4" s="4"/>
      <c r="B4" s="31">
        <v>5000</v>
      </c>
      <c r="C4" s="32">
        <v>28.215299999999999</v>
      </c>
      <c r="D4" s="32">
        <v>1.87334</v>
      </c>
      <c r="E4" s="32">
        <v>28.2774</v>
      </c>
      <c r="F4" s="32">
        <v>3.7985500000000001</v>
      </c>
      <c r="G4" s="32">
        <v>0.93518800000000002</v>
      </c>
      <c r="H4" s="32">
        <v>2.81957E-4</v>
      </c>
      <c r="I4" s="32">
        <v>31415.9</v>
      </c>
      <c r="J4" s="33">
        <v>3463620000</v>
      </c>
      <c r="K4" s="34">
        <v>1.14091E-7</v>
      </c>
      <c r="L4" s="33">
        <f t="shared" si="0"/>
        <v>3463635836.9630089</v>
      </c>
      <c r="M4" s="35">
        <f t="shared" ref="M4:M27" si="1">J4*0.5^2</f>
        <v>865905000</v>
      </c>
      <c r="N4" s="42">
        <f t="shared" ref="N4:N27" si="2">M4*0.00000000001</f>
        <v>8.6590499999999997E-3</v>
      </c>
      <c r="O4" s="30"/>
      <c r="Q4" s="11"/>
    </row>
    <row r="5" spans="1:17" x14ac:dyDescent="0.25">
      <c r="A5" s="4"/>
      <c r="B5" s="31">
        <v>5000</v>
      </c>
      <c r="C5" s="32">
        <v>28.133099999999999</v>
      </c>
      <c r="D5" s="32">
        <v>1.76556</v>
      </c>
      <c r="E5" s="32">
        <v>28.188500000000001</v>
      </c>
      <c r="F5" s="32">
        <v>3.5910199999999999</v>
      </c>
      <c r="G5" s="32">
        <v>0.87445399999999995</v>
      </c>
      <c r="H5" s="32">
        <v>2.5453699999999999E-4</v>
      </c>
      <c r="I5" s="32">
        <v>31415.9</v>
      </c>
      <c r="J5" s="33">
        <v>3076550000</v>
      </c>
      <c r="K5" s="34">
        <v>1.06841E-7</v>
      </c>
      <c r="L5" s="33">
        <f t="shared" si="0"/>
        <v>3076549972.6393943</v>
      </c>
      <c r="M5" s="35">
        <f t="shared" si="1"/>
        <v>769137500</v>
      </c>
      <c r="N5" s="42">
        <f t="shared" si="2"/>
        <v>7.6913749999999994E-3</v>
      </c>
      <c r="O5" s="30"/>
      <c r="Q5" s="11"/>
    </row>
    <row r="6" spans="1:17" x14ac:dyDescent="0.25">
      <c r="A6" s="4"/>
      <c r="B6" s="31">
        <v>5000</v>
      </c>
      <c r="C6" s="32">
        <v>28.041699999999999</v>
      </c>
      <c r="D6" s="32">
        <v>1.6571</v>
      </c>
      <c r="E6" s="32">
        <v>28.090599999999998</v>
      </c>
      <c r="F6" s="32">
        <v>3.38191</v>
      </c>
      <c r="G6" s="32">
        <v>0.81769400000000003</v>
      </c>
      <c r="H6" s="32">
        <v>2.2885700000000001E-4</v>
      </c>
      <c r="I6" s="32">
        <v>31415.9</v>
      </c>
      <c r="J6" s="33">
        <v>2710160000</v>
      </c>
      <c r="K6" s="34">
        <v>9.9554999999999994E-8</v>
      </c>
      <c r="L6" s="33">
        <f t="shared" si="0"/>
        <v>2710169455.6139007</v>
      </c>
      <c r="M6" s="35">
        <f t="shared" si="1"/>
        <v>677540000</v>
      </c>
      <c r="N6" s="42">
        <f t="shared" si="2"/>
        <v>6.7754E-3</v>
      </c>
      <c r="O6" s="30"/>
      <c r="Q6" s="11"/>
    </row>
    <row r="7" spans="1:17" x14ac:dyDescent="0.25">
      <c r="A7" s="4"/>
      <c r="B7" s="31">
        <v>5000</v>
      </c>
      <c r="C7" s="32">
        <v>27.944299999999998</v>
      </c>
      <c r="D7" s="32">
        <v>1.5531600000000001</v>
      </c>
      <c r="E7" s="32">
        <v>27.987400000000001</v>
      </c>
      <c r="F7" s="32">
        <v>3.18127</v>
      </c>
      <c r="G7" s="32">
        <v>0.76489700000000005</v>
      </c>
      <c r="H7" s="32">
        <v>2.0643899999999999E-4</v>
      </c>
      <c r="I7" s="32">
        <v>31415.9</v>
      </c>
      <c r="J7" s="33">
        <v>2380850000</v>
      </c>
      <c r="K7" s="34">
        <v>9.2585599999999998E-8</v>
      </c>
      <c r="L7" s="33">
        <f t="shared" si="0"/>
        <v>2380846555.1899939</v>
      </c>
      <c r="M7" s="35">
        <f t="shared" si="1"/>
        <v>595212500</v>
      </c>
      <c r="N7" s="42">
        <f t="shared" si="2"/>
        <v>5.952125E-3</v>
      </c>
      <c r="O7" s="30"/>
      <c r="Q7" s="11"/>
    </row>
    <row r="8" spans="1:17" x14ac:dyDescent="0.25">
      <c r="A8" s="4"/>
      <c r="B8" s="31">
        <v>5000</v>
      </c>
      <c r="C8" s="32">
        <v>27.847000000000001</v>
      </c>
      <c r="D8" s="32">
        <v>1.45594</v>
      </c>
      <c r="E8" s="32">
        <v>27.885100000000001</v>
      </c>
      <c r="F8" s="32">
        <v>2.9929000000000001</v>
      </c>
      <c r="G8" s="32">
        <v>0.71515200000000001</v>
      </c>
      <c r="H8" s="32">
        <v>1.8018299999999999E-4</v>
      </c>
      <c r="I8" s="32">
        <v>31415.9</v>
      </c>
      <c r="J8" s="33">
        <v>2092120000</v>
      </c>
      <c r="K8" s="34">
        <v>8.6112800000000001E-8</v>
      </c>
      <c r="L8" s="33">
        <f t="shared" si="0"/>
        <v>2092116995.1120062</v>
      </c>
      <c r="M8" s="35">
        <f t="shared" si="1"/>
        <v>523030000</v>
      </c>
      <c r="N8" s="42">
        <f t="shared" si="2"/>
        <v>5.2302999999999994E-3</v>
      </c>
      <c r="O8" s="30"/>
      <c r="Q8" s="11"/>
    </row>
    <row r="9" spans="1:17" x14ac:dyDescent="0.25">
      <c r="A9" s="4"/>
      <c r="B9" s="31">
        <v>5000</v>
      </c>
      <c r="C9" s="32">
        <v>27.7514</v>
      </c>
      <c r="D9" s="32">
        <v>1.36452</v>
      </c>
      <c r="E9" s="32">
        <v>27.7849</v>
      </c>
      <c r="F9" s="32">
        <v>2.8149299999999999</v>
      </c>
      <c r="G9" s="32">
        <v>0.66876599999999997</v>
      </c>
      <c r="H9" s="32">
        <v>1.56117E-4</v>
      </c>
      <c r="I9" s="32">
        <v>31415.9</v>
      </c>
      <c r="J9" s="33">
        <v>1837630000</v>
      </c>
      <c r="K9" s="34">
        <v>8.0083399999999998E-8</v>
      </c>
      <c r="L9" s="33">
        <f t="shared" si="0"/>
        <v>1837633176.0883236</v>
      </c>
      <c r="M9" s="35">
        <f t="shared" si="1"/>
        <v>459407500</v>
      </c>
      <c r="N9" s="42">
        <f t="shared" si="2"/>
        <v>4.5940749999999995E-3</v>
      </c>
      <c r="O9" s="30"/>
      <c r="Q9" s="11"/>
    </row>
    <row r="10" spans="1:17" x14ac:dyDescent="0.25">
      <c r="A10" s="4"/>
      <c r="B10" s="31">
        <v>5000</v>
      </c>
      <c r="C10" s="32">
        <v>27.662299999999998</v>
      </c>
      <c r="D10" s="32">
        <v>1.2807299999999999</v>
      </c>
      <c r="E10" s="32">
        <v>27.692</v>
      </c>
      <c r="F10" s="32">
        <v>2.65082</v>
      </c>
      <c r="G10" s="32">
        <v>0.62512699999999999</v>
      </c>
      <c r="H10" s="32">
        <v>1.29553E-4</v>
      </c>
      <c r="I10" s="32">
        <v>31415.9</v>
      </c>
      <c r="J10" s="33">
        <v>1618870000</v>
      </c>
      <c r="K10" s="34">
        <v>7.4625299999999998E-8</v>
      </c>
      <c r="L10" s="33">
        <f t="shared" si="0"/>
        <v>1618878207.8768611</v>
      </c>
      <c r="M10" s="35">
        <f t="shared" si="1"/>
        <v>404717500</v>
      </c>
      <c r="N10" s="42">
        <f t="shared" si="2"/>
        <v>4.0471750000000001E-3</v>
      </c>
      <c r="O10" s="30"/>
      <c r="Q10" s="11"/>
    </row>
    <row r="11" spans="1:17" x14ac:dyDescent="0.25">
      <c r="A11" s="4"/>
      <c r="B11" s="31">
        <v>5000</v>
      </c>
      <c r="C11" s="32">
        <v>27.576499999999999</v>
      </c>
      <c r="D11" s="32">
        <v>1.19668</v>
      </c>
      <c r="E11" s="32">
        <v>27.602399999999999</v>
      </c>
      <c r="F11" s="32">
        <v>2.4847899999999998</v>
      </c>
      <c r="G11" s="32">
        <v>0.58484599999999998</v>
      </c>
      <c r="H11" s="32">
        <v>1.1013700000000001E-4</v>
      </c>
      <c r="I11" s="32">
        <v>31415.9</v>
      </c>
      <c r="J11" s="33">
        <v>1413370000</v>
      </c>
      <c r="K11" s="34">
        <v>6.9245799999999999E-8</v>
      </c>
      <c r="L11" s="33">
        <f t="shared" si="0"/>
        <v>1413367423.9990275</v>
      </c>
      <c r="M11" s="35">
        <f t="shared" si="1"/>
        <v>353342500</v>
      </c>
      <c r="N11" s="42">
        <f t="shared" si="2"/>
        <v>3.5334249999999998E-3</v>
      </c>
      <c r="O11" s="30"/>
      <c r="Q11" s="11"/>
    </row>
    <row r="12" spans="1:17" x14ac:dyDescent="0.25">
      <c r="A12" s="4"/>
      <c r="B12" s="31">
        <v>5000</v>
      </c>
      <c r="C12" s="32">
        <v>27.497399999999999</v>
      </c>
      <c r="D12" s="32">
        <v>1.11724</v>
      </c>
      <c r="E12" s="32">
        <v>27.520099999999999</v>
      </c>
      <c r="F12" s="32">
        <v>2.3266900000000001</v>
      </c>
      <c r="G12" s="32">
        <v>0.54669999999999996</v>
      </c>
      <c r="H12" s="33">
        <v>9.4287499999999995E-5</v>
      </c>
      <c r="I12" s="32">
        <v>31415.9</v>
      </c>
      <c r="J12" s="33">
        <v>1231940000</v>
      </c>
      <c r="K12" s="34">
        <v>6.42366E-8</v>
      </c>
      <c r="L12" s="33">
        <f t="shared" si="0"/>
        <v>1231946828.9529912</v>
      </c>
      <c r="M12" s="35">
        <f t="shared" si="1"/>
        <v>307985000</v>
      </c>
      <c r="N12" s="42">
        <f t="shared" si="2"/>
        <v>3.0798499999999999E-3</v>
      </c>
      <c r="O12" s="30"/>
      <c r="Q12" s="11"/>
    </row>
    <row r="13" spans="1:17" x14ac:dyDescent="0.25">
      <c r="A13" s="4"/>
      <c r="B13" s="31">
        <v>5000</v>
      </c>
      <c r="C13" s="32">
        <v>27.4194</v>
      </c>
      <c r="D13" s="32">
        <v>1.04654</v>
      </c>
      <c r="E13" s="32">
        <v>27.439299999999999</v>
      </c>
      <c r="F13" s="32">
        <v>2.1858</v>
      </c>
      <c r="G13" s="32">
        <v>0.51129800000000003</v>
      </c>
      <c r="H13" s="33">
        <v>8.0682199999999998E-5</v>
      </c>
      <c r="I13" s="32">
        <v>31415.9</v>
      </c>
      <c r="J13" s="33">
        <v>1080960000</v>
      </c>
      <c r="K13" s="34">
        <v>5.9791699999999994E-8</v>
      </c>
      <c r="L13" s="33">
        <f t="shared" si="0"/>
        <v>1080962620.0554323</v>
      </c>
      <c r="M13" s="35">
        <f t="shared" si="1"/>
        <v>270240000</v>
      </c>
      <c r="N13" s="42">
        <f t="shared" si="2"/>
        <v>2.7023999999999998E-3</v>
      </c>
      <c r="O13" s="30"/>
      <c r="Q13" s="11"/>
    </row>
    <row r="14" spans="1:17" x14ac:dyDescent="0.25">
      <c r="A14" s="4"/>
      <c r="B14" s="31">
        <v>5000</v>
      </c>
      <c r="C14" s="32">
        <v>27.355399999999999</v>
      </c>
      <c r="D14" s="32">
        <v>0.97400600000000004</v>
      </c>
      <c r="E14" s="32">
        <v>27.372699999999998</v>
      </c>
      <c r="F14" s="32">
        <v>2.0391900000000001</v>
      </c>
      <c r="G14" s="32">
        <v>0.47803400000000001</v>
      </c>
      <c r="H14" s="33">
        <v>6.7751700000000004E-5</v>
      </c>
      <c r="I14" s="32">
        <v>31415.9</v>
      </c>
      <c r="J14" s="33">
        <v>936316000</v>
      </c>
      <c r="K14" s="34">
        <v>5.5361899999999998E-8</v>
      </c>
      <c r="L14" s="33">
        <f t="shared" si="0"/>
        <v>936315636.36396694</v>
      </c>
      <c r="M14" s="35">
        <f t="shared" si="1"/>
        <v>234079000</v>
      </c>
      <c r="N14" s="42">
        <f t="shared" si="2"/>
        <v>2.3407899999999997E-3</v>
      </c>
      <c r="O14" s="30"/>
      <c r="Q14" s="11"/>
    </row>
    <row r="15" spans="1:17" x14ac:dyDescent="0.25">
      <c r="A15" s="4"/>
      <c r="B15" s="31">
        <v>5000</v>
      </c>
      <c r="C15" s="32">
        <v>27.293700000000001</v>
      </c>
      <c r="D15" s="32">
        <v>0.91146499999999997</v>
      </c>
      <c r="E15" s="32">
        <v>27.308900000000001</v>
      </c>
      <c r="F15" s="32">
        <v>1.9126700000000001</v>
      </c>
      <c r="G15" s="32">
        <v>0.44708999999999999</v>
      </c>
      <c r="H15" s="33">
        <v>5.5478400000000001E-5</v>
      </c>
      <c r="I15" s="32">
        <v>31415.9</v>
      </c>
      <c r="J15" s="33">
        <v>819933000</v>
      </c>
      <c r="K15" s="34">
        <v>5.1549000000000001E-8</v>
      </c>
      <c r="L15" s="33">
        <f t="shared" si="0"/>
        <v>819934206.17549646</v>
      </c>
      <c r="M15" s="35">
        <f t="shared" si="1"/>
        <v>204983250</v>
      </c>
      <c r="N15" s="42">
        <f t="shared" si="2"/>
        <v>2.0498324999999999E-3</v>
      </c>
      <c r="O15" s="30"/>
      <c r="Q15" s="11"/>
    </row>
    <row r="16" spans="1:17" x14ac:dyDescent="0.25">
      <c r="A16" s="4"/>
      <c r="B16" s="31">
        <v>5000</v>
      </c>
      <c r="C16" s="32">
        <v>27.235700000000001</v>
      </c>
      <c r="D16" s="32">
        <v>0.85636500000000004</v>
      </c>
      <c r="E16" s="32">
        <v>27.249199999999998</v>
      </c>
      <c r="F16" s="32">
        <v>1.80094</v>
      </c>
      <c r="G16" s="32">
        <v>0.41809800000000003</v>
      </c>
      <c r="H16" s="33">
        <v>4.4179499999999999E-5</v>
      </c>
      <c r="I16" s="32">
        <v>31415.9</v>
      </c>
      <c r="J16" s="33">
        <v>723796000</v>
      </c>
      <c r="K16" s="34">
        <v>4.8205400000000002E-8</v>
      </c>
      <c r="L16" s="33">
        <f t="shared" si="0"/>
        <v>723797085.63924432</v>
      </c>
      <c r="M16" s="35">
        <f t="shared" si="1"/>
        <v>180949000</v>
      </c>
      <c r="N16" s="42">
        <f t="shared" si="2"/>
        <v>1.80949E-3</v>
      </c>
      <c r="O16" s="30"/>
      <c r="Q16" s="11"/>
    </row>
    <row r="17" spans="1:17" x14ac:dyDescent="0.25">
      <c r="A17" s="4"/>
      <c r="B17" s="31">
        <v>5000</v>
      </c>
      <c r="C17" s="32">
        <v>27.181000000000001</v>
      </c>
      <c r="D17" s="32">
        <v>0.80236200000000002</v>
      </c>
      <c r="E17" s="32">
        <v>27.192799999999998</v>
      </c>
      <c r="F17" s="32">
        <v>1.6908399999999999</v>
      </c>
      <c r="G17" s="32">
        <v>0.39093800000000001</v>
      </c>
      <c r="H17" s="33">
        <v>3.3826099999999998E-5</v>
      </c>
      <c r="I17" s="32">
        <v>31415.9</v>
      </c>
      <c r="J17" s="33">
        <v>635388000</v>
      </c>
      <c r="K17" s="34">
        <v>4.4965699999999997E-8</v>
      </c>
      <c r="L17" s="33">
        <f t="shared" si="0"/>
        <v>635389035.47902334</v>
      </c>
      <c r="M17" s="35">
        <f t="shared" si="1"/>
        <v>158847000</v>
      </c>
      <c r="N17" s="42">
        <f t="shared" si="2"/>
        <v>1.5884699999999998E-3</v>
      </c>
      <c r="O17" s="30"/>
      <c r="Q17" s="11"/>
    </row>
    <row r="18" spans="1:17" x14ac:dyDescent="0.25">
      <c r="A18" s="4"/>
      <c r="B18" s="31">
        <v>5000</v>
      </c>
      <c r="C18" s="32">
        <v>27.131799999999998</v>
      </c>
      <c r="D18" s="32">
        <v>0.74981799999999998</v>
      </c>
      <c r="E18" s="32">
        <v>27.142199999999999</v>
      </c>
      <c r="F18" s="32">
        <v>1.5830299999999999</v>
      </c>
      <c r="G18" s="32">
        <v>0.36563800000000002</v>
      </c>
      <c r="H18" s="33">
        <v>2.45328E-5</v>
      </c>
      <c r="I18" s="32">
        <v>31415.9</v>
      </c>
      <c r="J18" s="33">
        <v>554895000</v>
      </c>
      <c r="K18" s="34">
        <v>4.1854300000000002E-8</v>
      </c>
      <c r="L18" s="33">
        <f t="shared" si="0"/>
        <v>554894902.65267038</v>
      </c>
      <c r="M18" s="35">
        <f t="shared" si="1"/>
        <v>138723750</v>
      </c>
      <c r="N18" s="42">
        <f t="shared" si="2"/>
        <v>1.3872374999999999E-3</v>
      </c>
      <c r="O18" s="30"/>
      <c r="Q18" s="11"/>
    </row>
    <row r="19" spans="1:17" x14ac:dyDescent="0.25">
      <c r="A19" s="4"/>
      <c r="B19" s="31">
        <v>5000</v>
      </c>
      <c r="C19" s="32">
        <v>27.078199999999999</v>
      </c>
      <c r="D19" s="32">
        <v>0.69757499999999995</v>
      </c>
      <c r="E19" s="32">
        <v>27.087199999999999</v>
      </c>
      <c r="F19" s="32">
        <v>1.4757</v>
      </c>
      <c r="G19" s="32">
        <v>0.341833</v>
      </c>
      <c r="H19" s="33">
        <v>1.7112399999999999E-5</v>
      </c>
      <c r="I19" s="32">
        <v>31415.9</v>
      </c>
      <c r="J19" s="33">
        <v>480264000</v>
      </c>
      <c r="K19" s="34">
        <v>3.8769000000000001E-8</v>
      </c>
      <c r="L19" s="33">
        <f t="shared" si="0"/>
        <v>480264877.57764345</v>
      </c>
      <c r="M19" s="35">
        <f t="shared" si="1"/>
        <v>120066000</v>
      </c>
      <c r="N19" s="42">
        <f t="shared" si="2"/>
        <v>1.2006599999999999E-3</v>
      </c>
      <c r="O19" s="30"/>
      <c r="Q19" s="11"/>
    </row>
    <row r="20" spans="1:17" x14ac:dyDescent="0.25">
      <c r="A20" s="4"/>
      <c r="B20" s="31">
        <v>5000</v>
      </c>
      <c r="C20" s="32">
        <v>27.031300000000002</v>
      </c>
      <c r="D20" s="32">
        <v>0.65170799999999995</v>
      </c>
      <c r="E20" s="32">
        <v>27.039100000000001</v>
      </c>
      <c r="F20" s="32">
        <v>1.3811</v>
      </c>
      <c r="G20" s="32">
        <v>0.31973600000000002</v>
      </c>
      <c r="H20" s="33">
        <v>1.2363399999999999E-5</v>
      </c>
      <c r="I20" s="32">
        <v>31415.9</v>
      </c>
      <c r="J20" s="33">
        <v>419184000</v>
      </c>
      <c r="K20" s="34">
        <v>3.6082200000000003E-8</v>
      </c>
      <c r="L20" s="33">
        <f t="shared" si="0"/>
        <v>419184403.99066979</v>
      </c>
      <c r="M20" s="35">
        <f t="shared" si="1"/>
        <v>104796000</v>
      </c>
      <c r="N20" s="42">
        <f t="shared" si="2"/>
        <v>1.0479599999999999E-3</v>
      </c>
      <c r="O20" s="30"/>
      <c r="Q20" s="11"/>
    </row>
    <row r="21" spans="1:17" x14ac:dyDescent="0.25">
      <c r="A21" s="4"/>
      <c r="B21" s="31">
        <v>5000</v>
      </c>
      <c r="C21" s="32">
        <v>26.9922</v>
      </c>
      <c r="D21" s="32">
        <v>0.60896600000000001</v>
      </c>
      <c r="E21" s="32">
        <v>26.999099999999999</v>
      </c>
      <c r="F21" s="32">
        <v>1.2924199999999999</v>
      </c>
      <c r="G21" s="32">
        <v>0.29895500000000003</v>
      </c>
      <c r="H21" s="33">
        <v>9.4125699999999999E-6</v>
      </c>
      <c r="I21" s="32">
        <v>31415.9</v>
      </c>
      <c r="J21" s="33">
        <v>366003000</v>
      </c>
      <c r="K21" s="34">
        <v>3.3609400000000002E-8</v>
      </c>
      <c r="L21" s="33">
        <f t="shared" si="0"/>
        <v>366003385.82277036</v>
      </c>
      <c r="M21" s="35">
        <f t="shared" si="1"/>
        <v>91500750</v>
      </c>
      <c r="N21" s="42">
        <f t="shared" si="2"/>
        <v>9.1500749999999997E-4</v>
      </c>
      <c r="O21" s="30"/>
      <c r="Q21" s="11"/>
    </row>
    <row r="22" spans="1:17" x14ac:dyDescent="0.25">
      <c r="A22" s="4"/>
      <c r="B22" s="31">
        <v>5000</v>
      </c>
      <c r="C22" s="32">
        <v>26.953800000000001</v>
      </c>
      <c r="D22" s="32">
        <v>0.56922899999999998</v>
      </c>
      <c r="E22" s="32">
        <v>26.959800000000001</v>
      </c>
      <c r="F22" s="32">
        <v>1.20983</v>
      </c>
      <c r="G22" s="32">
        <v>0.27957799999999999</v>
      </c>
      <c r="H22" s="33">
        <v>7.3142799999999999E-6</v>
      </c>
      <c r="I22" s="32">
        <v>31415.9</v>
      </c>
      <c r="J22" s="33">
        <v>319796000</v>
      </c>
      <c r="K22" s="34">
        <v>3.1318499999999997E-8</v>
      </c>
      <c r="L22" s="33">
        <f t="shared" si="0"/>
        <v>319796014.43095523</v>
      </c>
      <c r="M22" s="35">
        <f t="shared" si="1"/>
        <v>79949000</v>
      </c>
      <c r="N22" s="42">
        <f t="shared" si="2"/>
        <v>7.9948999999999992E-4</v>
      </c>
      <c r="O22" s="30"/>
      <c r="Q22" s="11"/>
    </row>
    <row r="23" spans="1:17" x14ac:dyDescent="0.25">
      <c r="A23" s="4"/>
      <c r="B23" s="31">
        <v>5000</v>
      </c>
      <c r="C23" s="32">
        <v>26.918199999999999</v>
      </c>
      <c r="D23" s="32">
        <v>0.53376199999999996</v>
      </c>
      <c r="E23" s="32">
        <v>26.923500000000001</v>
      </c>
      <c r="F23" s="32">
        <v>1.1359699999999999</v>
      </c>
      <c r="G23" s="32">
        <v>0.26145099999999999</v>
      </c>
      <c r="H23" s="33">
        <v>5.6713899999999998E-6</v>
      </c>
      <c r="I23" s="32">
        <v>31415.9</v>
      </c>
      <c r="J23" s="33">
        <v>281186000</v>
      </c>
      <c r="K23" s="34">
        <v>2.92823E-8</v>
      </c>
      <c r="L23" s="33">
        <f t="shared" si="0"/>
        <v>281186402.59599316</v>
      </c>
      <c r="M23" s="35">
        <f t="shared" si="1"/>
        <v>70296500</v>
      </c>
      <c r="N23" s="42">
        <f t="shared" si="2"/>
        <v>7.0296499999999995E-4</v>
      </c>
      <c r="O23" s="30"/>
      <c r="Q23" s="11"/>
    </row>
    <row r="24" spans="1:17" x14ac:dyDescent="0.25">
      <c r="A24" s="4"/>
      <c r="B24" s="31">
        <v>5000</v>
      </c>
      <c r="C24" s="32">
        <v>26.886299999999999</v>
      </c>
      <c r="D24" s="32">
        <v>0.49873899999999999</v>
      </c>
      <c r="E24" s="32">
        <v>26.890999999999998</v>
      </c>
      <c r="F24" s="32">
        <v>1.06271</v>
      </c>
      <c r="G24" s="32">
        <v>0.24451899999999999</v>
      </c>
      <c r="H24" s="33">
        <v>4.0528899999999999E-6</v>
      </c>
      <c r="I24" s="32">
        <v>31415.9</v>
      </c>
      <c r="J24" s="33">
        <v>245496000</v>
      </c>
      <c r="K24" s="34">
        <v>2.7290499999999999E-8</v>
      </c>
      <c r="L24" s="33">
        <f t="shared" si="0"/>
        <v>245496707.57385737</v>
      </c>
      <c r="M24" s="35">
        <f t="shared" si="1"/>
        <v>61374000</v>
      </c>
      <c r="N24" s="42">
        <f t="shared" si="2"/>
        <v>6.1373999999999999E-4</v>
      </c>
      <c r="O24" s="30"/>
      <c r="Q24" s="11"/>
    </row>
    <row r="25" spans="1:17" x14ac:dyDescent="0.25">
      <c r="A25" s="4"/>
      <c r="B25" s="31">
        <v>5000</v>
      </c>
      <c r="C25" s="32">
        <v>26.847999999999999</v>
      </c>
      <c r="D25" s="32">
        <v>0.47048800000000002</v>
      </c>
      <c r="E25" s="32">
        <v>26.8521</v>
      </c>
      <c r="F25" s="32">
        <v>1.00396</v>
      </c>
      <c r="G25" s="32">
        <v>0.22864799999999999</v>
      </c>
      <c r="H25" s="33">
        <v>2.3301100000000002E-6</v>
      </c>
      <c r="I25" s="32">
        <v>31415.9</v>
      </c>
      <c r="J25" s="33">
        <v>218472000</v>
      </c>
      <c r="K25" s="34">
        <v>2.56641E-8</v>
      </c>
      <c r="L25" s="33">
        <f t="shared" si="0"/>
        <v>218472165.68030241</v>
      </c>
      <c r="M25" s="35">
        <f t="shared" si="1"/>
        <v>54618000</v>
      </c>
      <c r="N25" s="42">
        <f t="shared" si="2"/>
        <v>5.4617999999999995E-4</v>
      </c>
      <c r="O25" s="30"/>
      <c r="Q25" s="11"/>
    </row>
    <row r="26" spans="1:17" x14ac:dyDescent="0.25">
      <c r="A26" s="4"/>
      <c r="B26" s="31">
        <v>5000</v>
      </c>
      <c r="C26" s="32">
        <v>26.814599999999999</v>
      </c>
      <c r="D26" s="32">
        <v>0.44186300000000001</v>
      </c>
      <c r="E26" s="32">
        <v>26.818300000000001</v>
      </c>
      <c r="F26" s="32">
        <v>0.94406000000000001</v>
      </c>
      <c r="G26" s="32">
        <v>0.213841</v>
      </c>
      <c r="H26" s="33">
        <v>3.1902800000000002E-7</v>
      </c>
      <c r="I26" s="32">
        <v>31415.9</v>
      </c>
      <c r="J26" s="33">
        <v>192697000</v>
      </c>
      <c r="K26" s="34">
        <v>2.4037400000000001E-8</v>
      </c>
      <c r="L26" s="33">
        <f t="shared" si="0"/>
        <v>192696703.61242458</v>
      </c>
      <c r="M26" s="35">
        <f t="shared" si="1"/>
        <v>48174250</v>
      </c>
      <c r="N26" s="42">
        <f t="shared" si="2"/>
        <v>4.8174249999999996E-4</v>
      </c>
      <c r="O26" s="30"/>
      <c r="Q26" s="11"/>
    </row>
    <row r="27" spans="1:17" ht="16.5" thickBot="1" x14ac:dyDescent="0.3">
      <c r="A27" s="4"/>
      <c r="B27" s="36">
        <v>5000</v>
      </c>
      <c r="C27" s="37">
        <v>26.783899999999999</v>
      </c>
      <c r="D27" s="37">
        <v>0.42131299999999999</v>
      </c>
      <c r="E27" s="37">
        <v>26.787199999999999</v>
      </c>
      <c r="F27" s="37">
        <v>0.90119199999999999</v>
      </c>
      <c r="G27" s="37">
        <v>0.199987</v>
      </c>
      <c r="H27" s="38">
        <v>-2.1028800000000001E-6</v>
      </c>
      <c r="I27" s="37">
        <v>31415.9</v>
      </c>
      <c r="J27" s="38">
        <v>175189000</v>
      </c>
      <c r="K27" s="39">
        <v>2.2862099999999999E-8</v>
      </c>
      <c r="L27" s="48">
        <f t="shared" si="0"/>
        <v>175189765.5797202</v>
      </c>
      <c r="M27" s="40">
        <f t="shared" si="1"/>
        <v>43797250</v>
      </c>
      <c r="N27" s="43">
        <f t="shared" si="2"/>
        <v>4.3797249999999997E-4</v>
      </c>
      <c r="O27" s="30"/>
      <c r="Q27" s="11"/>
    </row>
    <row r="28" spans="1:17" x14ac:dyDescent="0.25">
      <c r="A28" s="4"/>
      <c r="B28" s="4"/>
      <c r="C28" s="4"/>
      <c r="D28" s="4"/>
      <c r="E28" s="4"/>
      <c r="F28" s="4"/>
      <c r="G28" s="4"/>
      <c r="H28" s="22"/>
      <c r="I28" s="4"/>
      <c r="J28" s="22"/>
      <c r="K28" s="22"/>
      <c r="M28" s="11"/>
      <c r="N28" s="23"/>
    </row>
    <row r="29" spans="1:17" x14ac:dyDescent="0.25">
      <c r="A29" s="4"/>
      <c r="B29" s="4"/>
      <c r="C29" s="4"/>
      <c r="D29" s="4"/>
      <c r="E29" s="4"/>
      <c r="F29" s="4"/>
      <c r="G29" s="4"/>
      <c r="H29" s="22"/>
      <c r="I29" s="4"/>
      <c r="J29" s="22"/>
      <c r="K29" s="22"/>
      <c r="M29" s="11"/>
      <c r="N29" s="23"/>
    </row>
    <row r="30" spans="1:17" x14ac:dyDescent="0.25">
      <c r="A30" s="4"/>
      <c r="B30" s="4"/>
      <c r="C30" s="4"/>
      <c r="D30" s="4"/>
      <c r="E30" s="4"/>
      <c r="F30" s="4"/>
      <c r="G30" s="4"/>
      <c r="H30" s="22"/>
      <c r="I30" s="4"/>
      <c r="J30" s="22"/>
      <c r="K30" s="22"/>
      <c r="M30" s="11"/>
      <c r="N30" s="23"/>
    </row>
    <row r="31" spans="1:17" x14ac:dyDescent="0.25">
      <c r="A31" s="4"/>
      <c r="B31" s="4"/>
      <c r="C31" s="4"/>
      <c r="D31" s="4"/>
      <c r="E31" s="4"/>
      <c r="F31" s="4"/>
      <c r="G31" s="4"/>
      <c r="H31" s="22"/>
      <c r="I31" s="4"/>
      <c r="J31" s="22"/>
      <c r="K31" s="22"/>
      <c r="M31" s="11"/>
      <c r="N31" s="23"/>
    </row>
    <row r="32" spans="1:17" x14ac:dyDescent="0.25">
      <c r="A32" s="4"/>
      <c r="B32" s="4"/>
      <c r="C32" s="4"/>
      <c r="D32" s="4"/>
      <c r="E32" s="4"/>
      <c r="F32" s="4"/>
      <c r="G32" s="4"/>
      <c r="H32" s="22"/>
      <c r="I32" s="4"/>
      <c r="J32" s="22"/>
      <c r="K32" s="22"/>
      <c r="M32" s="11"/>
      <c r="N32" s="23"/>
    </row>
    <row r="33" spans="1:14" x14ac:dyDescent="0.25">
      <c r="A33" s="4"/>
      <c r="B33" s="4"/>
      <c r="C33" s="4"/>
      <c r="D33" s="4"/>
      <c r="E33" s="4"/>
      <c r="F33" s="4"/>
      <c r="G33" s="4"/>
      <c r="H33" s="22"/>
      <c r="I33" s="4"/>
      <c r="J33" s="22"/>
      <c r="K33" s="22"/>
      <c r="M33" s="11"/>
      <c r="N33" s="23"/>
    </row>
    <row r="34" spans="1:14" x14ac:dyDescent="0.25">
      <c r="A34" s="4"/>
      <c r="B34" s="4"/>
      <c r="C34" s="4"/>
      <c r="D34" s="4"/>
      <c r="E34" s="4"/>
      <c r="F34" s="4"/>
      <c r="G34" s="4"/>
      <c r="H34" s="22"/>
      <c r="I34" s="4"/>
      <c r="J34" s="22"/>
      <c r="K34" s="22"/>
      <c r="M34" s="11"/>
      <c r="N34" s="23"/>
    </row>
    <row r="35" spans="1:14" x14ac:dyDescent="0.25">
      <c r="A35" s="4"/>
      <c r="B35" s="4"/>
      <c r="C35" s="4"/>
      <c r="D35" s="4"/>
      <c r="E35" s="4"/>
      <c r="F35" s="4"/>
      <c r="G35" s="4"/>
      <c r="H35" s="22"/>
      <c r="I35" s="4"/>
      <c r="J35" s="22"/>
      <c r="K35" s="22"/>
      <c r="M35" s="11"/>
      <c r="N35" s="23"/>
    </row>
    <row r="36" spans="1:14" x14ac:dyDescent="0.25">
      <c r="A36" s="4"/>
      <c r="B36" s="4"/>
      <c r="C36" s="4"/>
      <c r="D36" s="4"/>
      <c r="E36" s="4"/>
      <c r="F36" s="4"/>
      <c r="G36" s="4"/>
      <c r="H36" s="22"/>
      <c r="I36" s="4"/>
      <c r="J36" s="22"/>
      <c r="K36" s="22"/>
      <c r="M36" s="11"/>
      <c r="N36" s="23"/>
    </row>
    <row r="37" spans="1:14" x14ac:dyDescent="0.25">
      <c r="A37" s="4"/>
      <c r="B37" s="4"/>
      <c r="C37" s="4"/>
      <c r="D37" s="4"/>
      <c r="E37" s="4"/>
      <c r="F37" s="4"/>
      <c r="G37" s="4"/>
      <c r="H37" s="22"/>
      <c r="I37" s="4"/>
      <c r="J37" s="22"/>
      <c r="K37" s="22"/>
      <c r="M37" s="11"/>
      <c r="N37" s="23"/>
    </row>
    <row r="38" spans="1:14" x14ac:dyDescent="0.25">
      <c r="A38" s="4"/>
      <c r="B38" s="4"/>
      <c r="C38" s="4"/>
      <c r="D38" s="4"/>
      <c r="E38" s="4"/>
      <c r="F38" s="4"/>
      <c r="G38" s="4"/>
      <c r="H38" s="22"/>
      <c r="I38" s="4"/>
      <c r="J38" s="22"/>
      <c r="K38" s="22"/>
      <c r="M38" s="11"/>
      <c r="N38" s="23"/>
    </row>
    <row r="39" spans="1:14" x14ac:dyDescent="0.25">
      <c r="A39" s="4"/>
      <c r="B39" s="4"/>
      <c r="C39" s="4"/>
      <c r="D39" s="4"/>
      <c r="E39" s="4"/>
      <c r="F39" s="4"/>
      <c r="G39" s="4"/>
      <c r="H39" s="22"/>
      <c r="I39" s="4"/>
      <c r="J39" s="22"/>
      <c r="K39" s="22"/>
      <c r="M39" s="11"/>
      <c r="N39" s="23"/>
    </row>
    <row r="40" spans="1:14" x14ac:dyDescent="0.25">
      <c r="A40" s="4"/>
      <c r="B40" s="4"/>
      <c r="C40" s="4"/>
      <c r="D40" s="4"/>
      <c r="E40" s="4"/>
      <c r="F40" s="4"/>
      <c r="G40" s="4"/>
      <c r="H40" s="22"/>
      <c r="I40" s="4"/>
      <c r="J40" s="22"/>
      <c r="K40" s="22"/>
      <c r="M40" s="11"/>
      <c r="N40" s="23"/>
    </row>
    <row r="41" spans="1:14" x14ac:dyDescent="0.25">
      <c r="A41" s="4"/>
      <c r="B41" s="4"/>
      <c r="C41" s="4"/>
      <c r="D41" s="4"/>
      <c r="E41" s="4"/>
      <c r="F41" s="4"/>
      <c r="G41" s="4"/>
      <c r="H41" s="22"/>
      <c r="I41" s="4"/>
      <c r="J41" s="22"/>
      <c r="K41" s="22"/>
      <c r="M41" s="11"/>
      <c r="N41" s="23"/>
    </row>
    <row r="42" spans="1:14" x14ac:dyDescent="0.25">
      <c r="A42" s="4"/>
      <c r="B42" s="4"/>
      <c r="C42" s="4"/>
      <c r="D42" s="4"/>
      <c r="E42" s="4"/>
      <c r="F42" s="4"/>
      <c r="G42" s="4"/>
      <c r="H42" s="22"/>
      <c r="I42" s="4"/>
      <c r="J42" s="22"/>
      <c r="K42" s="22"/>
      <c r="M42" s="11"/>
      <c r="N42" s="23"/>
    </row>
    <row r="43" spans="1:14" x14ac:dyDescent="0.25">
      <c r="A43" s="4"/>
      <c r="B43" s="4"/>
      <c r="C43" s="4"/>
      <c r="D43" s="4"/>
      <c r="E43" s="4"/>
      <c r="F43" s="4"/>
      <c r="G43" s="4"/>
      <c r="H43" s="22"/>
      <c r="I43" s="4"/>
      <c r="J43" s="22"/>
      <c r="K43" s="22"/>
      <c r="M43" s="11"/>
      <c r="N43" s="23"/>
    </row>
    <row r="44" spans="1:14" x14ac:dyDescent="0.25">
      <c r="A44" s="4"/>
      <c r="B44" s="4"/>
      <c r="C44" s="4"/>
      <c r="D44" s="4"/>
      <c r="E44" s="4"/>
      <c r="F44" s="4"/>
      <c r="G44" s="4"/>
      <c r="H44" s="22"/>
      <c r="I44" s="4"/>
      <c r="J44" s="22"/>
      <c r="K44" s="22"/>
      <c r="M44" s="11"/>
      <c r="N44" s="23"/>
    </row>
    <row r="45" spans="1:14" x14ac:dyDescent="0.25">
      <c r="A45" s="4"/>
      <c r="B45" s="4"/>
      <c r="C45" s="4"/>
      <c r="D45" s="4"/>
      <c r="E45" s="4"/>
      <c r="F45" s="4"/>
      <c r="G45" s="4"/>
      <c r="H45" s="22"/>
      <c r="I45" s="4"/>
      <c r="J45" s="22"/>
      <c r="K45" s="22"/>
      <c r="M45" s="11"/>
      <c r="N45" s="23"/>
    </row>
    <row r="46" spans="1:14" x14ac:dyDescent="0.25">
      <c r="A46" s="4"/>
      <c r="B46" s="4"/>
      <c r="C46" s="4"/>
      <c r="D46" s="4"/>
      <c r="E46" s="4"/>
      <c r="F46" s="4"/>
      <c r="G46" s="4"/>
      <c r="H46" s="22"/>
      <c r="I46" s="4"/>
      <c r="J46" s="22"/>
      <c r="K46" s="22"/>
      <c r="M46" s="11"/>
      <c r="N46" s="23"/>
    </row>
    <row r="47" spans="1:14" x14ac:dyDescent="0.25">
      <c r="A47" s="4"/>
      <c r="B47" s="4"/>
      <c r="C47" s="4"/>
      <c r="D47" s="4"/>
      <c r="E47" s="4"/>
      <c r="F47" s="4"/>
      <c r="G47" s="4"/>
      <c r="H47" s="22"/>
      <c r="I47" s="4"/>
      <c r="J47" s="22"/>
      <c r="K47" s="22"/>
      <c r="M47" s="11"/>
      <c r="N47" s="23"/>
    </row>
    <row r="48" spans="1:14" x14ac:dyDescent="0.25">
      <c r="A48" s="4"/>
      <c r="B48" s="4"/>
      <c r="C48" s="4"/>
      <c r="D48" s="4"/>
      <c r="E48" s="4"/>
      <c r="F48" s="4"/>
      <c r="G48" s="4"/>
      <c r="H48" s="22"/>
      <c r="I48" s="4"/>
      <c r="J48" s="22"/>
      <c r="K48" s="22"/>
      <c r="M48" s="11"/>
      <c r="N48" s="23"/>
    </row>
    <row r="49" spans="1:14" x14ac:dyDescent="0.25">
      <c r="A49" s="4"/>
      <c r="B49" s="4"/>
      <c r="C49" s="4"/>
      <c r="D49" s="4"/>
      <c r="E49" s="4"/>
      <c r="F49" s="4"/>
      <c r="G49" s="4"/>
      <c r="H49" s="22"/>
      <c r="I49" s="4"/>
      <c r="J49" s="22"/>
      <c r="K49" s="22"/>
      <c r="M49" s="11"/>
      <c r="N49" s="23"/>
    </row>
    <row r="50" spans="1:14" x14ac:dyDescent="0.25">
      <c r="A50" s="4"/>
      <c r="B50" s="4"/>
      <c r="C50" s="4"/>
      <c r="D50" s="4"/>
      <c r="E50" s="4"/>
      <c r="F50" s="4"/>
      <c r="G50" s="4"/>
      <c r="H50" s="22"/>
      <c r="I50" s="4"/>
      <c r="J50" s="22"/>
      <c r="K50" s="22"/>
      <c r="M50" s="11"/>
      <c r="N50" s="23"/>
    </row>
    <row r="51" spans="1:14" x14ac:dyDescent="0.25">
      <c r="A51" s="4"/>
      <c r="B51" s="4"/>
      <c r="C51" s="4"/>
      <c r="D51" s="4"/>
      <c r="E51" s="4"/>
      <c r="F51" s="4"/>
      <c r="G51" s="4"/>
      <c r="H51" s="22"/>
      <c r="I51" s="4"/>
      <c r="J51" s="22"/>
      <c r="K51" s="22"/>
      <c r="M51" s="11"/>
      <c r="N51" s="23"/>
    </row>
    <row r="52" spans="1:14" x14ac:dyDescent="0.25">
      <c r="A52" s="4"/>
      <c r="B52" s="4"/>
      <c r="C52" s="4"/>
      <c r="D52" s="4"/>
      <c r="E52" s="4"/>
      <c r="F52" s="4"/>
      <c r="G52" s="4"/>
      <c r="H52" s="22"/>
      <c r="I52" s="4"/>
      <c r="J52" s="22"/>
      <c r="K52" s="22"/>
      <c r="M52" s="11"/>
      <c r="N52" s="23"/>
    </row>
  </sheetData>
  <mergeCells count="1">
    <mergeCell ref="B1:N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F9" sqref="F9"/>
    </sheetView>
  </sheetViews>
  <sheetFormatPr baseColWidth="10" defaultColWidth="9.140625" defaultRowHeight="15.75" x14ac:dyDescent="0.25"/>
  <cols>
    <col min="1" max="1" width="16.140625" style="57" customWidth="1"/>
    <col min="2" max="2" width="13.7109375" style="57" customWidth="1"/>
    <col min="3" max="3" width="20.5703125" style="57" customWidth="1"/>
    <col min="4" max="4" width="12.28515625" style="57" customWidth="1"/>
    <col min="5" max="5" width="11.5703125" style="57" customWidth="1"/>
    <col min="6" max="6" width="13.7109375" style="57" customWidth="1"/>
    <col min="7" max="7" width="12.28515625" style="57" customWidth="1"/>
    <col min="8" max="8" width="16.7109375" style="57" customWidth="1"/>
    <col min="9" max="13" width="9.140625" style="57"/>
    <col min="14" max="14" width="20.7109375" style="57" customWidth="1"/>
    <col min="15" max="15" width="16.7109375" style="57" customWidth="1"/>
    <col min="16" max="16384" width="9.140625" style="57"/>
  </cols>
  <sheetData>
    <row r="1" spans="2:8" x14ac:dyDescent="0.25">
      <c r="B1" s="56" t="s">
        <v>21</v>
      </c>
    </row>
    <row r="2" spans="2:8" ht="16.5" thickBot="1" x14ac:dyDescent="0.3">
      <c r="B2" s="6"/>
      <c r="C2" s="6"/>
      <c r="D2" s="6"/>
      <c r="E2" s="6"/>
      <c r="F2" s="6"/>
      <c r="G2" s="6"/>
      <c r="H2" s="6"/>
    </row>
    <row r="3" spans="2:8" x14ac:dyDescent="0.25">
      <c r="B3" s="58" t="s">
        <v>22</v>
      </c>
      <c r="C3" s="59">
        <f>1.6*10^-19</f>
        <v>1.6000000000000002E-19</v>
      </c>
      <c r="D3" s="6"/>
      <c r="E3" s="6"/>
      <c r="F3" s="6"/>
      <c r="G3" s="6"/>
      <c r="H3" s="6"/>
    </row>
    <row r="4" spans="2:8" ht="17.25" x14ac:dyDescent="0.25">
      <c r="B4" s="60" t="s">
        <v>23</v>
      </c>
      <c r="C4" s="61">
        <v>100</v>
      </c>
      <c r="D4" s="6"/>
      <c r="E4" s="6"/>
      <c r="F4" s="6"/>
      <c r="G4" s="6"/>
      <c r="H4" s="6"/>
    </row>
    <row r="5" spans="2:8" ht="17.25" x14ac:dyDescent="0.25">
      <c r="B5" s="60" t="s">
        <v>24</v>
      </c>
      <c r="C5" s="61">
        <v>78</v>
      </c>
      <c r="D5" s="6"/>
      <c r="E5" s="6"/>
      <c r="F5" s="6"/>
      <c r="G5" s="6"/>
      <c r="H5" s="6"/>
    </row>
    <row r="6" spans="2:8" ht="20.25" thickBot="1" x14ac:dyDescent="0.3">
      <c r="B6" s="62" t="s">
        <v>25</v>
      </c>
      <c r="C6" s="63">
        <f>8.85*10^-14</f>
        <v>8.8500000000000002E-14</v>
      </c>
      <c r="D6" s="6"/>
      <c r="E6" s="6"/>
      <c r="F6" s="6"/>
      <c r="G6" s="6"/>
      <c r="H6" s="6"/>
    </row>
    <row r="7" spans="2:8" ht="16.5" thickBot="1" x14ac:dyDescent="0.3">
      <c r="B7" s="6"/>
      <c r="C7" s="6"/>
      <c r="D7" s="6"/>
      <c r="E7" s="6"/>
      <c r="F7" s="6"/>
      <c r="G7" s="6"/>
      <c r="H7" s="6"/>
    </row>
    <row r="8" spans="2:8" ht="21" thickBot="1" x14ac:dyDescent="0.3">
      <c r="B8" s="80" t="s">
        <v>36</v>
      </c>
      <c r="C8" s="81"/>
      <c r="D8" s="2" t="s">
        <v>26</v>
      </c>
      <c r="E8" s="2" t="s">
        <v>27</v>
      </c>
      <c r="F8" s="2" t="s">
        <v>28</v>
      </c>
      <c r="G8" s="2" t="s">
        <v>29</v>
      </c>
      <c r="H8" s="3" t="s">
        <v>42</v>
      </c>
    </row>
    <row r="9" spans="2:8" ht="18.75" x14ac:dyDescent="0.35">
      <c r="B9" s="82">
        <v>0</v>
      </c>
      <c r="C9" s="83"/>
      <c r="D9" s="64">
        <f>0.8*10^11</f>
        <v>80000000000</v>
      </c>
      <c r="E9" s="64">
        <f>1.1733*10^11</f>
        <v>117330000000</v>
      </c>
      <c r="F9" s="65">
        <f>-D9/E9</f>
        <v>-0.68183755220318754</v>
      </c>
      <c r="G9" s="64">
        <f>2/($C$4*$C$6*$C$3*E9)</f>
        <v>1.2038092376468705E+19</v>
      </c>
      <c r="H9" s="75">
        <f>G9/10^19</f>
        <v>1.2038092376468705</v>
      </c>
    </row>
    <row r="10" spans="2:8" ht="18.75" x14ac:dyDescent="0.35">
      <c r="B10" s="82">
        <v>1E-3</v>
      </c>
      <c r="C10" s="83"/>
      <c r="D10" s="64">
        <f>0.3887*10^11</f>
        <v>38870000000</v>
      </c>
      <c r="E10" s="64">
        <f>0.8743*10^11</f>
        <v>87430000000</v>
      </c>
      <c r="F10" s="65">
        <f t="shared" ref="F10:F12" si="0">-D10/E10</f>
        <v>-0.44458423881962711</v>
      </c>
      <c r="G10" s="64">
        <f>2/($C$5*$C$6*$C$3*E10)</f>
        <v>2.0711505153295872E+19</v>
      </c>
      <c r="H10" s="75">
        <f t="shared" ref="H10:H11" si="1">G10/10^19</f>
        <v>2.0711505153295873</v>
      </c>
    </row>
    <row r="11" spans="2:8" ht="18.75" x14ac:dyDescent="0.35">
      <c r="B11" s="82">
        <v>5.0000000000000001E-3</v>
      </c>
      <c r="C11" s="83"/>
      <c r="D11" s="64">
        <v>2510000000</v>
      </c>
      <c r="E11" s="64">
        <f>0.211*10^10</f>
        <v>2110000000</v>
      </c>
      <c r="F11" s="65">
        <f t="shared" si="0"/>
        <v>-1.1895734597156398</v>
      </c>
      <c r="G11" s="64">
        <f>2/($C$5*$C$6*$C$3*E11)</f>
        <v>8.5820232016713653E+20</v>
      </c>
      <c r="H11" s="75">
        <f t="shared" si="1"/>
        <v>85.820232016713646</v>
      </c>
    </row>
    <row r="12" spans="2:8" ht="19.5" thickBot="1" x14ac:dyDescent="0.4">
      <c r="B12" s="84">
        <v>0.01</v>
      </c>
      <c r="C12" s="85"/>
      <c r="D12" s="66">
        <v>2100000000</v>
      </c>
      <c r="E12" s="66">
        <v>1820000000</v>
      </c>
      <c r="F12" s="67">
        <f t="shared" si="0"/>
        <v>-1.1538461538461537</v>
      </c>
      <c r="G12" s="66">
        <f>2/($C$5*$C$6*$C$3*E12)</f>
        <v>9.9494884371025153E+20</v>
      </c>
      <c r="H12" s="76">
        <f>G12/10^19</f>
        <v>99.494884371025151</v>
      </c>
    </row>
    <row r="13" spans="2:8" x14ac:dyDescent="0.25">
      <c r="B13" s="68"/>
      <c r="C13" s="68"/>
      <c r="D13" s="69"/>
      <c r="E13" s="69"/>
      <c r="H13" s="70"/>
    </row>
    <row r="14" spans="2:8" x14ac:dyDescent="0.25">
      <c r="B14" s="68"/>
      <c r="C14" s="68"/>
      <c r="D14" s="69"/>
      <c r="E14" s="64"/>
      <c r="H14" s="70"/>
    </row>
    <row r="15" spans="2:8" x14ac:dyDescent="0.25">
      <c r="B15" s="57" t="s">
        <v>30</v>
      </c>
      <c r="E15" s="64"/>
    </row>
    <row r="16" spans="2:8" ht="18.75" x14ac:dyDescent="0.35">
      <c r="B16" s="57" t="s">
        <v>31</v>
      </c>
      <c r="C16" s="71"/>
      <c r="D16" s="71"/>
      <c r="E16" s="71"/>
      <c r="F16" s="71"/>
    </row>
    <row r="17" spans="2:8" ht="18.75" x14ac:dyDescent="0.35">
      <c r="B17" s="57" t="s">
        <v>32</v>
      </c>
      <c r="C17" s="72"/>
      <c r="D17" s="72"/>
      <c r="E17" s="73"/>
      <c r="F17" s="74"/>
    </row>
    <row r="18" spans="2:8" ht="18.75" x14ac:dyDescent="0.35">
      <c r="B18" s="57" t="s">
        <v>33</v>
      </c>
    </row>
    <row r="19" spans="2:8" ht="18.75" x14ac:dyDescent="0.35">
      <c r="B19" s="57" t="s">
        <v>34</v>
      </c>
    </row>
    <row r="20" spans="2:8" ht="18.75" x14ac:dyDescent="0.35">
      <c r="B20" s="68" t="s">
        <v>35</v>
      </c>
      <c r="C20" s="68"/>
      <c r="D20" s="70"/>
      <c r="E20" s="70"/>
      <c r="H20" s="70"/>
    </row>
    <row r="21" spans="2:8" x14ac:dyDescent="0.25">
      <c r="B21" s="68"/>
      <c r="C21" s="68"/>
      <c r="D21" s="70"/>
      <c r="E21" s="70"/>
      <c r="H21" s="70"/>
    </row>
    <row r="22" spans="2:8" x14ac:dyDescent="0.25">
      <c r="B22" s="68"/>
      <c r="C22" s="68"/>
      <c r="D22" s="70"/>
      <c r="E22" s="64"/>
      <c r="H22" s="70"/>
    </row>
    <row r="23" spans="2:8" x14ac:dyDescent="0.25">
      <c r="B23" s="68"/>
      <c r="C23" s="68"/>
      <c r="D23" s="70"/>
      <c r="E23" s="64"/>
      <c r="H23" s="70"/>
    </row>
  </sheetData>
  <mergeCells count="5"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B1" sqref="B1:N1"/>
    </sheetView>
  </sheetViews>
  <sheetFormatPr baseColWidth="10" defaultColWidth="9.140625" defaultRowHeight="15.75" x14ac:dyDescent="0.25"/>
  <cols>
    <col min="1" max="1" width="9.14062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5" width="11" style="6" bestFit="1" customWidth="1"/>
    <col min="16" max="16384" width="9.140625" style="6"/>
  </cols>
  <sheetData>
    <row r="1" spans="1:18" ht="18" customHeight="1" thickBot="1" x14ac:dyDescent="0.3">
      <c r="B1" s="77" t="s">
        <v>14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8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</row>
    <row r="3" spans="1:18" x14ac:dyDescent="0.25">
      <c r="A3" s="4"/>
      <c r="B3" s="44">
        <v>5000</v>
      </c>
      <c r="C3" s="7">
        <v>48.744100000000003</v>
      </c>
      <c r="D3" s="7">
        <v>4.5303399999999998</v>
      </c>
      <c r="E3" s="7">
        <v>48.954099999999997</v>
      </c>
      <c r="F3" s="7">
        <v>5.3098900000000002</v>
      </c>
      <c r="G3" s="7">
        <v>1.00017</v>
      </c>
      <c r="H3" s="7">
        <v>1.72953E-4</v>
      </c>
      <c r="I3" s="7">
        <v>31415.9</v>
      </c>
      <c r="J3" s="8">
        <v>20256300000</v>
      </c>
      <c r="K3" s="9">
        <v>5.6301100000000004E-6</v>
      </c>
      <c r="L3" s="8">
        <f t="shared" ref="L3:L27" si="0">(-D3*I3)^2</f>
        <v>20256322622.852924</v>
      </c>
      <c r="M3" s="10">
        <f>J3*0.5^2</f>
        <v>5064075000</v>
      </c>
      <c r="N3" s="45">
        <f>M3*0.00000000001</f>
        <v>5.0640749999999998E-2</v>
      </c>
      <c r="R3" s="11"/>
    </row>
    <row r="4" spans="1:18" x14ac:dyDescent="0.25">
      <c r="A4" s="4"/>
      <c r="B4" s="12">
        <v>5000</v>
      </c>
      <c r="C4" s="13">
        <v>48.592399999999998</v>
      </c>
      <c r="D4" s="13">
        <v>4.3340199999999998</v>
      </c>
      <c r="E4" s="13">
        <v>48.785299999999999</v>
      </c>
      <c r="F4" s="13">
        <v>5.0968</v>
      </c>
      <c r="G4" s="13">
        <v>0.935164</v>
      </c>
      <c r="H4" s="13">
        <v>1.54079E-4</v>
      </c>
      <c r="I4" s="13">
        <v>31415.9</v>
      </c>
      <c r="J4" s="14">
        <v>18538700000</v>
      </c>
      <c r="K4" s="15">
        <v>5.6124400000000001E-6</v>
      </c>
      <c r="L4" s="14">
        <f t="shared" si="0"/>
        <v>18538766478.335552</v>
      </c>
      <c r="M4" s="16">
        <f t="shared" ref="M4:M27" si="1">J4*0.5^2</f>
        <v>4634675000</v>
      </c>
      <c r="N4" s="46">
        <f t="shared" ref="N4:N27" si="2">M4*0.00000000001</f>
        <v>4.6346749999999999E-2</v>
      </c>
      <c r="R4" s="11"/>
    </row>
    <row r="5" spans="1:18" x14ac:dyDescent="0.25">
      <c r="A5" s="4"/>
      <c r="B5" s="12">
        <v>5000</v>
      </c>
      <c r="C5" s="13">
        <v>48.417700000000004</v>
      </c>
      <c r="D5" s="13">
        <v>4.1259300000000003</v>
      </c>
      <c r="E5" s="13">
        <v>48.5931</v>
      </c>
      <c r="F5" s="13">
        <v>4.8707200000000004</v>
      </c>
      <c r="G5" s="13">
        <v>0.87443499999999996</v>
      </c>
      <c r="H5" s="13">
        <v>1.3804600000000001E-4</v>
      </c>
      <c r="I5" s="13">
        <v>31415.9</v>
      </c>
      <c r="J5" s="14">
        <v>16801300000</v>
      </c>
      <c r="K5" s="15">
        <v>5.5433799999999996E-6</v>
      </c>
      <c r="L5" s="14">
        <f t="shared" si="0"/>
        <v>16801293663.400188</v>
      </c>
      <c r="M5" s="16">
        <f t="shared" si="1"/>
        <v>4200325000</v>
      </c>
      <c r="N5" s="46">
        <f t="shared" si="2"/>
        <v>4.2003249999999999E-2</v>
      </c>
      <c r="R5" s="11"/>
    </row>
    <row r="6" spans="1:18" x14ac:dyDescent="0.25">
      <c r="A6" s="4"/>
      <c r="B6" s="12">
        <v>5000</v>
      </c>
      <c r="C6" s="13">
        <v>48.231200000000001</v>
      </c>
      <c r="D6" s="13">
        <v>3.9255499999999999</v>
      </c>
      <c r="E6" s="13">
        <v>48.390700000000002</v>
      </c>
      <c r="F6" s="13">
        <v>4.65306</v>
      </c>
      <c r="G6" s="13">
        <v>0.81767100000000004</v>
      </c>
      <c r="H6" s="13">
        <v>1.2125699999999999E-4</v>
      </c>
      <c r="I6" s="13">
        <v>31415.9</v>
      </c>
      <c r="J6" s="14">
        <v>15209000000</v>
      </c>
      <c r="K6" s="15">
        <v>5.41487E-6</v>
      </c>
      <c r="L6" s="14">
        <f t="shared" si="0"/>
        <v>15208978237.427692</v>
      </c>
      <c r="M6" s="16">
        <f t="shared" si="1"/>
        <v>3802250000</v>
      </c>
      <c r="N6" s="46">
        <f t="shared" si="2"/>
        <v>3.8022500000000001E-2</v>
      </c>
      <c r="R6" s="11"/>
    </row>
    <row r="7" spans="1:18" x14ac:dyDescent="0.25">
      <c r="A7" s="4"/>
      <c r="B7" s="12">
        <v>5000</v>
      </c>
      <c r="C7" s="13">
        <v>48.049500000000002</v>
      </c>
      <c r="D7" s="13">
        <v>3.7376499999999999</v>
      </c>
      <c r="E7" s="13">
        <v>48.194699999999997</v>
      </c>
      <c r="F7" s="13">
        <v>4.4479300000000004</v>
      </c>
      <c r="G7" s="13">
        <v>0.76456999999999997</v>
      </c>
      <c r="H7" s="13">
        <v>1.0465E-4</v>
      </c>
      <c r="I7" s="13">
        <v>31415.9</v>
      </c>
      <c r="J7" s="14">
        <v>13787800000</v>
      </c>
      <c r="K7" s="15">
        <v>5.2467899999999996E-6</v>
      </c>
      <c r="L7" s="14">
        <f t="shared" si="0"/>
        <v>13787841219.728523</v>
      </c>
      <c r="M7" s="16">
        <f t="shared" si="1"/>
        <v>3446950000</v>
      </c>
      <c r="N7" s="46">
        <f t="shared" si="2"/>
        <v>3.44695E-2</v>
      </c>
      <c r="R7" s="11"/>
    </row>
    <row r="8" spans="1:18" x14ac:dyDescent="0.25">
      <c r="A8" s="4"/>
      <c r="B8" s="12">
        <v>5000</v>
      </c>
      <c r="C8" s="13">
        <v>47.875500000000002</v>
      </c>
      <c r="D8" s="13">
        <v>3.55749</v>
      </c>
      <c r="E8" s="13">
        <v>48.007399999999997</v>
      </c>
      <c r="F8" s="13">
        <v>4.2496700000000001</v>
      </c>
      <c r="G8" s="13">
        <v>0.71513199999999999</v>
      </c>
      <c r="H8" s="14">
        <v>8.8976599999999998E-5</v>
      </c>
      <c r="I8" s="13">
        <v>31415.9</v>
      </c>
      <c r="J8" s="14">
        <v>12490700000</v>
      </c>
      <c r="K8" s="15">
        <v>5.0511099999999997E-6</v>
      </c>
      <c r="L8" s="14">
        <f t="shared" si="0"/>
        <v>12490688783.403141</v>
      </c>
      <c r="M8" s="16">
        <f t="shared" si="1"/>
        <v>3122675000</v>
      </c>
      <c r="N8" s="46">
        <f t="shared" si="2"/>
        <v>3.1226749999999998E-2</v>
      </c>
      <c r="R8" s="11"/>
    </row>
    <row r="9" spans="1:18" x14ac:dyDescent="0.25">
      <c r="A9" s="4"/>
      <c r="B9" s="12">
        <v>5000</v>
      </c>
      <c r="C9" s="13">
        <v>47.705500000000001</v>
      </c>
      <c r="D9" s="13">
        <v>3.3914900000000001</v>
      </c>
      <c r="E9" s="13">
        <v>47.825899999999997</v>
      </c>
      <c r="F9" s="13">
        <v>4.0664400000000001</v>
      </c>
      <c r="G9" s="13">
        <v>0.66874699999999998</v>
      </c>
      <c r="H9" s="14">
        <v>7.4456700000000002E-5</v>
      </c>
      <c r="I9" s="13">
        <v>31415.9</v>
      </c>
      <c r="J9" s="14">
        <v>11352200000</v>
      </c>
      <c r="K9" s="15">
        <v>4.8288999999999996E-6</v>
      </c>
      <c r="L9" s="14">
        <f t="shared" si="0"/>
        <v>11352201559.071657</v>
      </c>
      <c r="M9" s="16">
        <f t="shared" si="1"/>
        <v>2838050000</v>
      </c>
      <c r="N9" s="46">
        <f t="shared" si="2"/>
        <v>2.8380499999999999E-2</v>
      </c>
      <c r="R9" s="11"/>
    </row>
    <row r="10" spans="1:18" x14ac:dyDescent="0.25">
      <c r="A10" s="4"/>
      <c r="B10" s="12">
        <v>5000</v>
      </c>
      <c r="C10" s="13">
        <v>47.540999999999997</v>
      </c>
      <c r="D10" s="13">
        <v>3.2359900000000001</v>
      </c>
      <c r="E10" s="13">
        <v>47.651000000000003</v>
      </c>
      <c r="F10" s="13">
        <v>3.8939599999999999</v>
      </c>
      <c r="G10" s="13">
        <v>0.625108</v>
      </c>
      <c r="H10" s="14">
        <v>6.26325E-5</v>
      </c>
      <c r="I10" s="13">
        <v>31415.9</v>
      </c>
      <c r="J10" s="14">
        <v>10335100000</v>
      </c>
      <c r="K10" s="15">
        <v>4.5910499999999999E-6</v>
      </c>
      <c r="L10" s="14">
        <f t="shared" si="0"/>
        <v>10335068357.526306</v>
      </c>
      <c r="M10" s="16">
        <f t="shared" si="1"/>
        <v>2583775000</v>
      </c>
      <c r="N10" s="46">
        <f t="shared" si="2"/>
        <v>2.583775E-2</v>
      </c>
      <c r="R10" s="11"/>
    </row>
    <row r="11" spans="1:18" x14ac:dyDescent="0.25">
      <c r="A11" s="4"/>
      <c r="B11" s="12">
        <v>5000</v>
      </c>
      <c r="C11" s="13">
        <v>47.3827</v>
      </c>
      <c r="D11" s="13">
        <v>3.0845899999999999</v>
      </c>
      <c r="E11" s="13">
        <v>47.482999999999997</v>
      </c>
      <c r="F11" s="13">
        <v>3.7246700000000001</v>
      </c>
      <c r="G11" s="13">
        <v>0.58482400000000001</v>
      </c>
      <c r="H11" s="14">
        <v>5.2695299999999997E-5</v>
      </c>
      <c r="I11" s="13">
        <v>31415.9</v>
      </c>
      <c r="J11" s="14">
        <v>9390640000</v>
      </c>
      <c r="K11" s="15">
        <v>4.3446400000000001E-6</v>
      </c>
      <c r="L11" s="14">
        <f t="shared" si="0"/>
        <v>9390612162.8568459</v>
      </c>
      <c r="M11" s="16">
        <f t="shared" si="1"/>
        <v>2347660000</v>
      </c>
      <c r="N11" s="46">
        <f t="shared" si="2"/>
        <v>2.34766E-2</v>
      </c>
      <c r="R11" s="11"/>
    </row>
    <row r="12" spans="1:18" x14ac:dyDescent="0.25">
      <c r="A12" s="4"/>
      <c r="B12" s="12">
        <v>5000</v>
      </c>
      <c r="C12" s="13">
        <v>47.229799999999997</v>
      </c>
      <c r="D12" s="13">
        <v>2.94068</v>
      </c>
      <c r="E12" s="13">
        <v>47.321300000000001</v>
      </c>
      <c r="F12" s="13">
        <v>3.5628299999999999</v>
      </c>
      <c r="G12" s="13">
        <v>0.54667900000000003</v>
      </c>
      <c r="H12" s="14">
        <v>4.3597299999999997E-5</v>
      </c>
      <c r="I12" s="13">
        <v>31415.9</v>
      </c>
      <c r="J12" s="14">
        <v>8534850000</v>
      </c>
      <c r="K12" s="15">
        <v>4.0943599999999999E-6</v>
      </c>
      <c r="L12" s="14">
        <f t="shared" si="0"/>
        <v>8534823560.9874573</v>
      </c>
      <c r="M12" s="16">
        <f t="shared" si="1"/>
        <v>2133712500</v>
      </c>
      <c r="N12" s="46">
        <f t="shared" si="2"/>
        <v>2.1337124999999998E-2</v>
      </c>
      <c r="R12" s="11"/>
    </row>
    <row r="13" spans="1:18" x14ac:dyDescent="0.25">
      <c r="A13" s="4"/>
      <c r="B13" s="12">
        <v>5000</v>
      </c>
      <c r="C13" s="13">
        <v>47.091200000000001</v>
      </c>
      <c r="D13" s="13">
        <v>2.80959</v>
      </c>
      <c r="E13" s="13">
        <v>47.174900000000001</v>
      </c>
      <c r="F13" s="13">
        <v>3.41438</v>
      </c>
      <c r="G13" s="13">
        <v>0.51127900000000004</v>
      </c>
      <c r="H13" s="14">
        <v>3.5115299999999999E-5</v>
      </c>
      <c r="I13" s="13">
        <v>31415.9</v>
      </c>
      <c r="J13" s="14">
        <v>7790850000</v>
      </c>
      <c r="K13" s="15">
        <v>3.8593999999999998E-6</v>
      </c>
      <c r="L13" s="14">
        <f t="shared" si="0"/>
        <v>7790851181.4885025</v>
      </c>
      <c r="M13" s="16">
        <f t="shared" si="1"/>
        <v>1947712500</v>
      </c>
      <c r="N13" s="46">
        <f t="shared" si="2"/>
        <v>1.9477124999999998E-2</v>
      </c>
      <c r="R13" s="11"/>
    </row>
    <row r="14" spans="1:18" x14ac:dyDescent="0.25">
      <c r="A14" s="4"/>
      <c r="B14" s="12">
        <v>5000</v>
      </c>
      <c r="C14" s="13">
        <v>46.956699999999998</v>
      </c>
      <c r="D14" s="13">
        <v>2.6734200000000001</v>
      </c>
      <c r="E14" s="13">
        <v>47.032800000000002</v>
      </c>
      <c r="F14" s="13">
        <v>3.25854</v>
      </c>
      <c r="G14" s="13">
        <v>0.47801500000000002</v>
      </c>
      <c r="H14" s="14">
        <v>2.6959300000000001E-5</v>
      </c>
      <c r="I14" s="13">
        <v>31415.9</v>
      </c>
      <c r="J14" s="14">
        <v>7053950000</v>
      </c>
      <c r="K14" s="15">
        <v>3.62193E-6</v>
      </c>
      <c r="L14" s="14">
        <f t="shared" si="0"/>
        <v>7053966570.0258741</v>
      </c>
      <c r="M14" s="16">
        <f t="shared" si="1"/>
        <v>1763487500</v>
      </c>
      <c r="N14" s="46">
        <f t="shared" si="2"/>
        <v>1.7634874999999998E-2</v>
      </c>
      <c r="R14" s="11"/>
    </row>
    <row r="15" spans="1:18" x14ac:dyDescent="0.25">
      <c r="A15" s="4"/>
      <c r="B15" s="12">
        <v>5000</v>
      </c>
      <c r="C15" s="13">
        <v>46.825200000000002</v>
      </c>
      <c r="D15" s="13">
        <v>2.5454599999999998</v>
      </c>
      <c r="E15" s="13">
        <v>46.894300000000001</v>
      </c>
      <c r="F15" s="13">
        <v>3.1115900000000001</v>
      </c>
      <c r="G15" s="13">
        <v>0.447071</v>
      </c>
      <c r="H15" s="14">
        <v>2.0041E-5</v>
      </c>
      <c r="I15" s="13">
        <v>31415.9</v>
      </c>
      <c r="J15" s="14">
        <v>6394860000</v>
      </c>
      <c r="K15" s="15">
        <v>3.38892E-6</v>
      </c>
      <c r="L15" s="14">
        <f t="shared" si="0"/>
        <v>6394867719.5708237</v>
      </c>
      <c r="M15" s="16">
        <f t="shared" si="1"/>
        <v>1598715000</v>
      </c>
      <c r="N15" s="46">
        <f t="shared" si="2"/>
        <v>1.5987149999999999E-2</v>
      </c>
      <c r="R15" s="11"/>
    </row>
    <row r="16" spans="1:18" x14ac:dyDescent="0.25">
      <c r="A16" s="4"/>
      <c r="B16" s="12">
        <v>5000</v>
      </c>
      <c r="C16" s="13">
        <v>46.692500000000003</v>
      </c>
      <c r="D16" s="13">
        <v>2.4213200000000001</v>
      </c>
      <c r="E16" s="13">
        <v>46.755299999999998</v>
      </c>
      <c r="F16" s="13">
        <v>2.9685100000000002</v>
      </c>
      <c r="G16" s="13">
        <v>0.41810900000000001</v>
      </c>
      <c r="H16" s="14">
        <v>1.44134E-5</v>
      </c>
      <c r="I16" s="13">
        <v>31415.9</v>
      </c>
      <c r="J16" s="14">
        <v>5786310000</v>
      </c>
      <c r="K16" s="15">
        <v>3.1565199999999999E-6</v>
      </c>
      <c r="L16" s="14">
        <f t="shared" si="0"/>
        <v>5786332558.9691801</v>
      </c>
      <c r="M16" s="16">
        <f t="shared" si="1"/>
        <v>1446577500</v>
      </c>
      <c r="N16" s="46">
        <f t="shared" si="2"/>
        <v>1.4465774999999998E-2</v>
      </c>
      <c r="R16" s="11"/>
    </row>
    <row r="17" spans="1:18" x14ac:dyDescent="0.25">
      <c r="A17" s="4"/>
      <c r="B17" s="12">
        <v>5000</v>
      </c>
      <c r="C17" s="13">
        <v>46.562199999999997</v>
      </c>
      <c r="D17" s="13">
        <v>2.3033199999999998</v>
      </c>
      <c r="E17" s="13">
        <v>46.619100000000003</v>
      </c>
      <c r="F17" s="13">
        <v>2.8319800000000002</v>
      </c>
      <c r="G17" s="13">
        <v>0.39091900000000002</v>
      </c>
      <c r="H17" s="14">
        <v>1.01841E-5</v>
      </c>
      <c r="I17" s="13">
        <v>31415.9</v>
      </c>
      <c r="J17" s="14">
        <v>5236100000</v>
      </c>
      <c r="K17" s="15">
        <v>2.93272E-6</v>
      </c>
      <c r="L17" s="14">
        <f t="shared" si="0"/>
        <v>5236095621.1976318</v>
      </c>
      <c r="M17" s="16">
        <f t="shared" si="1"/>
        <v>1309025000</v>
      </c>
      <c r="N17" s="46">
        <f t="shared" si="2"/>
        <v>1.3090249999999999E-2</v>
      </c>
      <c r="R17" s="11"/>
    </row>
    <row r="18" spans="1:18" x14ac:dyDescent="0.25">
      <c r="A18" s="4"/>
      <c r="B18" s="12">
        <v>5000</v>
      </c>
      <c r="C18" s="13">
        <v>46.424199999999999</v>
      </c>
      <c r="D18" s="13">
        <v>2.1932299999999998</v>
      </c>
      <c r="E18" s="13">
        <v>46.475999999999999</v>
      </c>
      <c r="F18" s="13">
        <v>2.7048299999999998</v>
      </c>
      <c r="G18" s="13">
        <v>0.36562</v>
      </c>
      <c r="H18" s="14">
        <v>7.0616299999999998E-6</v>
      </c>
      <c r="I18" s="13">
        <v>31415.9</v>
      </c>
      <c r="J18" s="14">
        <v>4747530000</v>
      </c>
      <c r="K18" s="15">
        <v>2.7114099999999998E-6</v>
      </c>
      <c r="L18" s="14">
        <f t="shared" si="0"/>
        <v>4747526167.6586733</v>
      </c>
      <c r="M18" s="16">
        <f t="shared" si="1"/>
        <v>1186882500</v>
      </c>
      <c r="N18" s="46">
        <f t="shared" si="2"/>
        <v>1.1868825E-2</v>
      </c>
      <c r="R18" s="11"/>
    </row>
    <row r="19" spans="1:18" x14ac:dyDescent="0.25">
      <c r="A19" s="4"/>
      <c r="B19" s="12">
        <v>5000</v>
      </c>
      <c r="C19" s="13">
        <v>46.292499999999997</v>
      </c>
      <c r="D19" s="13">
        <v>2.0824400000000001</v>
      </c>
      <c r="E19" s="13">
        <v>46.339300000000001</v>
      </c>
      <c r="F19" s="13">
        <v>2.5756800000000002</v>
      </c>
      <c r="G19" s="13">
        <v>0.34181800000000001</v>
      </c>
      <c r="H19" s="14">
        <v>4.71659E-6</v>
      </c>
      <c r="I19" s="13">
        <v>31415.9</v>
      </c>
      <c r="J19" s="14">
        <v>4280000000</v>
      </c>
      <c r="K19" s="15">
        <v>2.5016400000000002E-6</v>
      </c>
      <c r="L19" s="14">
        <f t="shared" si="0"/>
        <v>4280002336.9704647</v>
      </c>
      <c r="M19" s="16">
        <f t="shared" si="1"/>
        <v>1070000000</v>
      </c>
      <c r="N19" s="46">
        <f t="shared" si="2"/>
        <v>1.0699999999999999E-2</v>
      </c>
      <c r="R19" s="11"/>
    </row>
    <row r="20" spans="1:18" x14ac:dyDescent="0.25">
      <c r="A20" s="4"/>
      <c r="B20" s="12">
        <v>5000</v>
      </c>
      <c r="C20" s="13">
        <v>46.156999999999996</v>
      </c>
      <c r="D20" s="13">
        <v>1.98628</v>
      </c>
      <c r="E20" s="13">
        <v>46.1997</v>
      </c>
      <c r="F20" s="13">
        <v>2.4641000000000002</v>
      </c>
      <c r="G20" s="13">
        <v>0.31972499999999998</v>
      </c>
      <c r="H20" s="14">
        <v>2.8119600000000001E-6</v>
      </c>
      <c r="I20" s="13">
        <v>31415.9</v>
      </c>
      <c r="J20" s="14">
        <v>3893860000</v>
      </c>
      <c r="K20" s="15">
        <v>2.3075200000000001E-6</v>
      </c>
      <c r="L20" s="14">
        <f t="shared" si="0"/>
        <v>3893856577.3284478</v>
      </c>
      <c r="M20" s="16">
        <f t="shared" si="1"/>
        <v>973465000</v>
      </c>
      <c r="N20" s="46">
        <f t="shared" si="2"/>
        <v>9.7346499999999992E-3</v>
      </c>
      <c r="R20" s="11"/>
    </row>
    <row r="21" spans="1:18" x14ac:dyDescent="0.25">
      <c r="A21" s="4"/>
      <c r="B21" s="12">
        <v>5000</v>
      </c>
      <c r="C21" s="13">
        <v>46.035600000000002</v>
      </c>
      <c r="D21" s="13">
        <v>1.89459</v>
      </c>
      <c r="E21" s="13">
        <v>46.074599999999997</v>
      </c>
      <c r="F21" s="13">
        <v>2.3566699999999998</v>
      </c>
      <c r="G21" s="13">
        <v>0.29893999999999998</v>
      </c>
      <c r="H21" s="14">
        <v>1.0515E-6</v>
      </c>
      <c r="I21" s="13">
        <v>31415.9</v>
      </c>
      <c r="J21" s="14">
        <v>3542670000</v>
      </c>
      <c r="K21" s="15">
        <v>2.1359199999999999E-6</v>
      </c>
      <c r="L21" s="14">
        <f t="shared" si="0"/>
        <v>3542660157.8007307</v>
      </c>
      <c r="M21" s="16">
        <f t="shared" si="1"/>
        <v>885667500</v>
      </c>
      <c r="N21" s="46">
        <f t="shared" si="2"/>
        <v>8.8566749999999996E-3</v>
      </c>
      <c r="R21" s="11"/>
    </row>
    <row r="22" spans="1:18" x14ac:dyDescent="0.25">
      <c r="A22" s="4"/>
      <c r="B22" s="12">
        <v>5000</v>
      </c>
      <c r="C22" s="13">
        <v>45.919400000000003</v>
      </c>
      <c r="D22" s="13">
        <v>1.81531</v>
      </c>
      <c r="E22" s="13">
        <v>45.955300000000001</v>
      </c>
      <c r="F22" s="13">
        <v>2.2638699999999998</v>
      </c>
      <c r="G22" s="13">
        <v>0.27959800000000001</v>
      </c>
      <c r="H22" s="14">
        <v>-6.2078199999999998E-7</v>
      </c>
      <c r="I22" s="13">
        <v>31415.9</v>
      </c>
      <c r="J22" s="14">
        <v>3252370000</v>
      </c>
      <c r="K22" s="15">
        <v>1.9851400000000001E-6</v>
      </c>
      <c r="L22" s="14">
        <f t="shared" si="0"/>
        <v>3252374982.9138036</v>
      </c>
      <c r="M22" s="16">
        <f t="shared" si="1"/>
        <v>813092500</v>
      </c>
      <c r="N22" s="46">
        <f t="shared" si="2"/>
        <v>8.1309249999999989E-3</v>
      </c>
      <c r="R22" s="11"/>
    </row>
    <row r="23" spans="1:18" x14ac:dyDescent="0.25">
      <c r="A23" s="4"/>
      <c r="B23" s="12">
        <v>5000</v>
      </c>
      <c r="C23" s="13">
        <v>45.807400000000001</v>
      </c>
      <c r="D23" s="13">
        <v>1.7418</v>
      </c>
      <c r="E23" s="13">
        <v>45.840499999999999</v>
      </c>
      <c r="F23" s="13">
        <v>2.1775899999999999</v>
      </c>
      <c r="G23" s="13">
        <v>0.26144000000000001</v>
      </c>
      <c r="H23" s="14">
        <v>-2.1831400000000002E-6</v>
      </c>
      <c r="I23" s="13">
        <v>31415.9</v>
      </c>
      <c r="J23" s="14">
        <v>2994290000</v>
      </c>
      <c r="K23" s="15">
        <v>1.8482999999999999E-6</v>
      </c>
      <c r="L23" s="14">
        <f t="shared" si="0"/>
        <v>2994301888.0588622</v>
      </c>
      <c r="M23" s="16">
        <f t="shared" si="1"/>
        <v>748572500</v>
      </c>
      <c r="N23" s="46">
        <f t="shared" si="2"/>
        <v>7.4857249999999995E-3</v>
      </c>
      <c r="R23" s="11"/>
    </row>
    <row r="24" spans="1:18" x14ac:dyDescent="0.25">
      <c r="A24" s="4"/>
      <c r="B24" s="12">
        <v>5000</v>
      </c>
      <c r="C24" s="13">
        <v>45.705599999999997</v>
      </c>
      <c r="D24" s="13">
        <v>1.6745099999999999</v>
      </c>
      <c r="E24" s="13">
        <v>45.7363</v>
      </c>
      <c r="F24" s="13">
        <v>2.0981999999999998</v>
      </c>
      <c r="G24" s="13">
        <v>0.244501</v>
      </c>
      <c r="H24" s="14">
        <v>-3.6795399999999999E-6</v>
      </c>
      <c r="I24" s="13">
        <v>31415.9</v>
      </c>
      <c r="J24" s="14">
        <v>2767420000</v>
      </c>
      <c r="K24" s="15">
        <v>1.72865E-6</v>
      </c>
      <c r="L24" s="14">
        <f t="shared" si="0"/>
        <v>2767416351.1082897</v>
      </c>
      <c r="M24" s="16">
        <f t="shared" si="1"/>
        <v>691855000</v>
      </c>
      <c r="N24" s="46">
        <f t="shared" si="2"/>
        <v>6.9185499999999999E-3</v>
      </c>
      <c r="R24" s="11"/>
    </row>
    <row r="25" spans="1:18" x14ac:dyDescent="0.25">
      <c r="A25" s="4"/>
      <c r="B25" s="12">
        <v>5000</v>
      </c>
      <c r="C25" s="13">
        <v>45.608800000000002</v>
      </c>
      <c r="D25" s="13">
        <v>1.6124099999999999</v>
      </c>
      <c r="E25" s="13">
        <v>45.637300000000003</v>
      </c>
      <c r="F25" s="13">
        <v>2.02474</v>
      </c>
      <c r="G25" s="13">
        <v>0.228632</v>
      </c>
      <c r="H25" s="14">
        <v>-5.1137200000000004E-6</v>
      </c>
      <c r="I25" s="13">
        <v>31415.9</v>
      </c>
      <c r="J25" s="14">
        <v>2565970000</v>
      </c>
      <c r="K25" s="15">
        <v>1.62087E-6</v>
      </c>
      <c r="L25" s="14">
        <f t="shared" si="0"/>
        <v>2565960564.8248096</v>
      </c>
      <c r="M25" s="16">
        <f t="shared" si="1"/>
        <v>641492500</v>
      </c>
      <c r="N25" s="46">
        <f t="shared" si="2"/>
        <v>6.4149249999999993E-3</v>
      </c>
      <c r="R25" s="11"/>
    </row>
    <row r="26" spans="1:18" x14ac:dyDescent="0.25">
      <c r="A26" s="4"/>
      <c r="B26" s="12">
        <v>5000</v>
      </c>
      <c r="C26" s="13">
        <v>45.5244</v>
      </c>
      <c r="D26" s="13">
        <v>1.55324</v>
      </c>
      <c r="E26" s="13">
        <v>45.550899999999999</v>
      </c>
      <c r="F26" s="13">
        <v>1.9540999999999999</v>
      </c>
      <c r="G26" s="13">
        <v>0.213861</v>
      </c>
      <c r="H26" s="14">
        <v>-6.3892900000000001E-6</v>
      </c>
      <c r="I26" s="13">
        <v>31415.9</v>
      </c>
      <c r="J26" s="14">
        <v>2381080000</v>
      </c>
      <c r="K26" s="15">
        <v>1.52621E-6</v>
      </c>
      <c r="L26" s="14">
        <f t="shared" si="0"/>
        <v>2381091826.2885423</v>
      </c>
      <c r="M26" s="16">
        <f t="shared" si="1"/>
        <v>595270000</v>
      </c>
      <c r="N26" s="46">
        <f t="shared" si="2"/>
        <v>5.9527E-3</v>
      </c>
      <c r="R26" s="11"/>
    </row>
    <row r="27" spans="1:18" ht="16.5" thickBot="1" x14ac:dyDescent="0.3">
      <c r="A27" s="4"/>
      <c r="B27" s="17">
        <v>5000</v>
      </c>
      <c r="C27" s="18">
        <v>45.4435</v>
      </c>
      <c r="D27" s="18">
        <v>1.50698</v>
      </c>
      <c r="E27" s="18">
        <v>45.468499999999999</v>
      </c>
      <c r="F27" s="18">
        <v>1.8993199999999999</v>
      </c>
      <c r="G27" s="18">
        <v>0.19997699999999999</v>
      </c>
      <c r="H27" s="19">
        <v>-7.8890099999999992E-6</v>
      </c>
      <c r="I27" s="18">
        <v>31415.9</v>
      </c>
      <c r="J27" s="19">
        <v>2241370000</v>
      </c>
      <c r="K27" s="20">
        <v>1.4472000000000001E-6</v>
      </c>
      <c r="L27" s="49">
        <f t="shared" si="0"/>
        <v>2241372240.5513363</v>
      </c>
      <c r="M27" s="21">
        <f t="shared" si="1"/>
        <v>560342500</v>
      </c>
      <c r="N27" s="47">
        <f t="shared" si="2"/>
        <v>5.6034249999999996E-3</v>
      </c>
      <c r="R27" s="11"/>
    </row>
    <row r="28" spans="1:18" x14ac:dyDescent="0.25">
      <c r="A28" s="4"/>
      <c r="B28" s="4"/>
      <c r="C28" s="4"/>
      <c r="D28" s="4"/>
      <c r="E28" s="4"/>
      <c r="F28" s="4"/>
      <c r="G28" s="4"/>
      <c r="H28" s="22"/>
      <c r="I28" s="4"/>
      <c r="J28" s="22"/>
      <c r="K28" s="22"/>
      <c r="M28" s="11"/>
      <c r="N28" s="23"/>
    </row>
    <row r="29" spans="1:18" x14ac:dyDescent="0.25">
      <c r="A29" s="4"/>
      <c r="B29" s="4"/>
      <c r="C29" s="4"/>
      <c r="D29" s="4"/>
      <c r="E29" s="4"/>
      <c r="F29" s="4"/>
      <c r="G29" s="4"/>
      <c r="H29" s="22"/>
      <c r="I29" s="4"/>
      <c r="J29" s="22"/>
      <c r="K29" s="22"/>
      <c r="M29" s="11"/>
      <c r="N29" s="23"/>
    </row>
    <row r="30" spans="1:18" x14ac:dyDescent="0.25">
      <c r="A30" s="4"/>
      <c r="B30" s="4"/>
      <c r="C30" s="4"/>
      <c r="D30" s="4"/>
      <c r="E30" s="4"/>
      <c r="F30" s="4"/>
      <c r="G30" s="4"/>
      <c r="H30" s="22"/>
      <c r="I30" s="4"/>
      <c r="J30" s="22"/>
      <c r="K30" s="22"/>
      <c r="M30" s="11"/>
      <c r="N30" s="23"/>
    </row>
    <row r="31" spans="1:18" x14ac:dyDescent="0.25">
      <c r="A31" s="4"/>
      <c r="B31" s="4"/>
      <c r="C31" s="4"/>
      <c r="D31" s="4"/>
      <c r="E31" s="4"/>
      <c r="F31" s="4"/>
      <c r="G31" s="4"/>
      <c r="H31" s="22"/>
      <c r="I31" s="4"/>
      <c r="J31" s="22"/>
      <c r="K31" s="22"/>
      <c r="M31" s="11"/>
      <c r="N31" s="23"/>
    </row>
    <row r="32" spans="1:18" x14ac:dyDescent="0.25">
      <c r="A32" s="4"/>
      <c r="B32" s="4"/>
      <c r="C32" s="4"/>
      <c r="D32" s="4"/>
      <c r="E32" s="4"/>
      <c r="F32" s="4"/>
      <c r="G32" s="4"/>
      <c r="H32" s="22"/>
      <c r="I32" s="4"/>
      <c r="J32" s="22"/>
      <c r="K32" s="22"/>
      <c r="M32" s="11"/>
      <c r="N32" s="23"/>
    </row>
    <row r="33" spans="1:14" x14ac:dyDescent="0.25">
      <c r="A33" s="4"/>
      <c r="B33" s="4"/>
      <c r="C33" s="4"/>
      <c r="D33" s="4"/>
      <c r="E33" s="4"/>
      <c r="F33" s="4"/>
      <c r="G33" s="4"/>
      <c r="H33" s="22"/>
      <c r="I33" s="4"/>
      <c r="J33" s="22"/>
      <c r="K33" s="22"/>
      <c r="M33" s="11"/>
      <c r="N33" s="23"/>
    </row>
    <row r="34" spans="1:14" x14ac:dyDescent="0.25">
      <c r="A34" s="4"/>
      <c r="B34" s="4"/>
      <c r="C34" s="4"/>
      <c r="D34" s="4"/>
      <c r="E34" s="4"/>
      <c r="F34" s="4"/>
      <c r="G34" s="4"/>
      <c r="H34" s="22"/>
      <c r="I34" s="4"/>
      <c r="J34" s="22"/>
      <c r="K34" s="22"/>
      <c r="M34" s="11"/>
      <c r="N34" s="23"/>
    </row>
    <row r="35" spans="1:14" x14ac:dyDescent="0.25">
      <c r="A35" s="4"/>
      <c r="B35" s="4"/>
      <c r="C35" s="4"/>
      <c r="D35" s="4"/>
      <c r="E35" s="4"/>
      <c r="F35" s="4"/>
      <c r="G35" s="4"/>
      <c r="H35" s="22"/>
      <c r="I35" s="4"/>
      <c r="J35" s="22"/>
      <c r="K35" s="22"/>
      <c r="M35" s="11"/>
      <c r="N35" s="23"/>
    </row>
    <row r="36" spans="1:14" x14ac:dyDescent="0.25">
      <c r="A36" s="4"/>
      <c r="B36" s="4"/>
      <c r="C36" s="4"/>
      <c r="D36" s="4"/>
      <c r="E36" s="4"/>
      <c r="F36" s="4"/>
      <c r="G36" s="4"/>
      <c r="H36" s="22"/>
      <c r="I36" s="4"/>
      <c r="J36" s="22"/>
      <c r="K36" s="22"/>
      <c r="M36" s="11"/>
      <c r="N36" s="23"/>
    </row>
    <row r="37" spans="1:14" x14ac:dyDescent="0.25">
      <c r="A37" s="4"/>
      <c r="B37" s="4"/>
      <c r="C37" s="4"/>
      <c r="D37" s="4"/>
      <c r="E37" s="4"/>
      <c r="F37" s="4"/>
      <c r="G37" s="4"/>
      <c r="H37" s="22"/>
      <c r="I37" s="4"/>
      <c r="J37" s="22"/>
      <c r="K37" s="22"/>
      <c r="M37" s="11"/>
      <c r="N37" s="23"/>
    </row>
    <row r="38" spans="1:14" x14ac:dyDescent="0.25">
      <c r="A38" s="4"/>
      <c r="B38" s="4"/>
      <c r="C38" s="4"/>
      <c r="D38" s="4"/>
      <c r="E38" s="4"/>
      <c r="F38" s="4"/>
      <c r="G38" s="4"/>
      <c r="H38" s="22"/>
      <c r="I38" s="4"/>
      <c r="J38" s="22"/>
      <c r="K38" s="22"/>
      <c r="M38" s="11"/>
      <c r="N38" s="23"/>
    </row>
    <row r="39" spans="1:14" x14ac:dyDescent="0.25">
      <c r="A39" s="4"/>
      <c r="B39" s="4"/>
      <c r="C39" s="4"/>
      <c r="D39" s="4"/>
      <c r="E39" s="4"/>
      <c r="F39" s="4"/>
      <c r="G39" s="4"/>
      <c r="H39" s="22"/>
      <c r="I39" s="4"/>
      <c r="J39" s="22"/>
      <c r="K39" s="22"/>
      <c r="M39" s="11"/>
      <c r="N39" s="23"/>
    </row>
    <row r="40" spans="1:14" x14ac:dyDescent="0.25">
      <c r="A40" s="4"/>
      <c r="B40" s="4"/>
      <c r="C40" s="4"/>
      <c r="D40" s="4"/>
      <c r="E40" s="4"/>
      <c r="F40" s="4"/>
      <c r="G40" s="4"/>
      <c r="H40" s="22"/>
      <c r="I40" s="4"/>
      <c r="J40" s="22"/>
      <c r="K40" s="22"/>
      <c r="M40" s="11"/>
      <c r="N40" s="23"/>
    </row>
    <row r="41" spans="1:14" x14ac:dyDescent="0.25">
      <c r="A41" s="4"/>
      <c r="B41" s="4"/>
      <c r="C41" s="4"/>
      <c r="D41" s="4"/>
      <c r="E41" s="4"/>
      <c r="F41" s="4"/>
      <c r="G41" s="4"/>
      <c r="H41" s="22"/>
      <c r="I41" s="4"/>
      <c r="J41" s="22"/>
      <c r="K41" s="22"/>
      <c r="M41" s="11"/>
      <c r="N41" s="23"/>
    </row>
    <row r="42" spans="1:14" x14ac:dyDescent="0.25">
      <c r="A42" s="4"/>
      <c r="B42" s="4"/>
      <c r="C42" s="4"/>
      <c r="D42" s="4"/>
      <c r="E42" s="4"/>
      <c r="F42" s="4"/>
      <c r="G42" s="4"/>
      <c r="H42" s="22"/>
      <c r="I42" s="4"/>
      <c r="J42" s="22"/>
      <c r="K42" s="22"/>
      <c r="M42" s="11"/>
      <c r="N42" s="23"/>
    </row>
    <row r="43" spans="1:14" x14ac:dyDescent="0.25">
      <c r="A43" s="4"/>
      <c r="B43" s="4"/>
      <c r="C43" s="4"/>
      <c r="D43" s="4"/>
      <c r="E43" s="4"/>
      <c r="F43" s="4"/>
      <c r="G43" s="4"/>
      <c r="H43" s="22"/>
      <c r="I43" s="4"/>
      <c r="J43" s="22"/>
      <c r="K43" s="22"/>
      <c r="M43" s="11"/>
      <c r="N43" s="23"/>
    </row>
    <row r="44" spans="1:14" x14ac:dyDescent="0.25">
      <c r="A44" s="4"/>
      <c r="B44" s="4"/>
      <c r="C44" s="4"/>
      <c r="D44" s="4"/>
      <c r="E44" s="4"/>
      <c r="F44" s="4"/>
      <c r="G44" s="4"/>
      <c r="H44" s="22"/>
      <c r="I44" s="4"/>
      <c r="J44" s="22"/>
      <c r="K44" s="22"/>
      <c r="M44" s="11"/>
      <c r="N44" s="23"/>
    </row>
    <row r="45" spans="1:14" x14ac:dyDescent="0.25">
      <c r="A45" s="4"/>
      <c r="B45" s="4"/>
      <c r="C45" s="4"/>
      <c r="D45" s="4"/>
      <c r="E45" s="4"/>
      <c r="F45" s="4"/>
      <c r="G45" s="4"/>
      <c r="H45" s="22"/>
      <c r="I45" s="4"/>
      <c r="J45" s="22"/>
      <c r="K45" s="22"/>
      <c r="M45" s="11"/>
      <c r="N45" s="23"/>
    </row>
    <row r="46" spans="1:14" x14ac:dyDescent="0.25">
      <c r="A46" s="4"/>
      <c r="B46" s="4"/>
      <c r="C46" s="4"/>
      <c r="D46" s="4"/>
      <c r="E46" s="4"/>
      <c r="F46" s="4"/>
      <c r="G46" s="4"/>
      <c r="H46" s="22"/>
      <c r="I46" s="4"/>
      <c r="J46" s="22"/>
      <c r="K46" s="22"/>
      <c r="M46" s="11"/>
      <c r="N46" s="23"/>
    </row>
    <row r="47" spans="1:14" x14ac:dyDescent="0.25">
      <c r="A47" s="4"/>
      <c r="B47" s="4"/>
      <c r="C47" s="4"/>
      <c r="D47" s="4"/>
      <c r="E47" s="4"/>
      <c r="F47" s="4"/>
      <c r="G47" s="4"/>
      <c r="H47" s="22"/>
      <c r="I47" s="4"/>
      <c r="J47" s="22"/>
      <c r="K47" s="22"/>
      <c r="M47" s="11"/>
      <c r="N47" s="23"/>
    </row>
    <row r="48" spans="1:14" x14ac:dyDescent="0.25">
      <c r="A48" s="4"/>
      <c r="B48" s="4"/>
      <c r="C48" s="4"/>
      <c r="D48" s="4"/>
      <c r="E48" s="4"/>
      <c r="F48" s="4"/>
      <c r="G48" s="4"/>
      <c r="H48" s="22"/>
      <c r="I48" s="4"/>
      <c r="J48" s="22"/>
      <c r="K48" s="22"/>
      <c r="M48" s="11"/>
      <c r="N48" s="23"/>
    </row>
    <row r="49" spans="1:14" x14ac:dyDescent="0.25">
      <c r="A49" s="4"/>
      <c r="B49" s="4"/>
      <c r="C49" s="4"/>
      <c r="D49" s="4"/>
      <c r="E49" s="4"/>
      <c r="F49" s="4"/>
      <c r="G49" s="4"/>
      <c r="H49" s="22"/>
      <c r="I49" s="4"/>
      <c r="J49" s="22"/>
      <c r="K49" s="22"/>
      <c r="M49" s="11"/>
      <c r="N49" s="23"/>
    </row>
    <row r="50" spans="1:14" x14ac:dyDescent="0.25">
      <c r="A50" s="4"/>
      <c r="B50" s="4"/>
      <c r="C50" s="4"/>
      <c r="D50" s="4"/>
      <c r="E50" s="4"/>
      <c r="F50" s="4"/>
      <c r="G50" s="4"/>
      <c r="H50" s="22"/>
      <c r="I50" s="4"/>
      <c r="J50" s="22"/>
      <c r="K50" s="22"/>
      <c r="M50" s="11"/>
      <c r="N50" s="23"/>
    </row>
    <row r="51" spans="1:14" x14ac:dyDescent="0.25">
      <c r="A51" s="4"/>
      <c r="B51" s="4"/>
      <c r="C51" s="4"/>
      <c r="D51" s="4"/>
      <c r="E51" s="4"/>
      <c r="F51" s="4"/>
      <c r="G51" s="4"/>
      <c r="H51" s="22"/>
      <c r="I51" s="4"/>
      <c r="J51" s="22"/>
      <c r="K51" s="22"/>
      <c r="M51" s="11"/>
      <c r="N51" s="23"/>
    </row>
    <row r="52" spans="1:14" x14ac:dyDescent="0.25">
      <c r="A52" s="4"/>
      <c r="B52" s="4"/>
      <c r="C52" s="4"/>
      <c r="D52" s="4"/>
      <c r="E52" s="4"/>
      <c r="F52" s="4"/>
      <c r="G52" s="4"/>
      <c r="H52" s="22"/>
      <c r="I52" s="4"/>
      <c r="J52" s="22"/>
      <c r="K52" s="22"/>
      <c r="M52" s="11"/>
      <c r="N52" s="23"/>
    </row>
  </sheetData>
  <mergeCells count="1">
    <mergeCell ref="B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M3" sqref="M3"/>
    </sheetView>
  </sheetViews>
  <sheetFormatPr baseColWidth="10" defaultColWidth="9.140625" defaultRowHeight="15.75" x14ac:dyDescent="0.25"/>
  <cols>
    <col min="1" max="1" width="9.14062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6384" width="9.140625" style="6"/>
  </cols>
  <sheetData>
    <row r="1" spans="1:16" ht="18" customHeight="1" thickBot="1" x14ac:dyDescent="0.3">
      <c r="B1" s="77" t="s">
        <v>15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6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</row>
    <row r="3" spans="1:16" x14ac:dyDescent="0.25">
      <c r="A3" s="4"/>
      <c r="B3" s="44">
        <v>5000</v>
      </c>
      <c r="C3" s="7">
        <v>38.631799999999998</v>
      </c>
      <c r="D3" s="7">
        <v>2.5985100000000001</v>
      </c>
      <c r="E3" s="7">
        <v>38.719099999999997</v>
      </c>
      <c r="F3" s="7">
        <v>3.8481200000000002</v>
      </c>
      <c r="G3" s="7">
        <v>1.00017</v>
      </c>
      <c r="H3" s="7">
        <v>2.3629799999999999E-4</v>
      </c>
      <c r="I3" s="7">
        <v>31415.9</v>
      </c>
      <c r="J3" s="8">
        <v>6664200000</v>
      </c>
      <c r="K3" s="9">
        <v>5.1785000000000005E-7</v>
      </c>
      <c r="L3" s="28">
        <f>(-I3*D3)^2</f>
        <v>6664196538.7710409</v>
      </c>
      <c r="M3" s="10">
        <f>J3*0.5^2</f>
        <v>1666050000</v>
      </c>
      <c r="N3" s="45">
        <f>M3*0.00000000001</f>
        <v>1.6660499999999998E-2</v>
      </c>
      <c r="P3" s="11"/>
    </row>
    <row r="4" spans="1:16" x14ac:dyDescent="0.25">
      <c r="A4" s="4"/>
      <c r="B4" s="12">
        <v>5000</v>
      </c>
      <c r="C4" s="13">
        <v>38.517899999999997</v>
      </c>
      <c r="D4" s="13">
        <v>2.5519099999999999</v>
      </c>
      <c r="E4" s="13">
        <v>38.602400000000003</v>
      </c>
      <c r="F4" s="13">
        <v>3.7904499999999999</v>
      </c>
      <c r="G4" s="13">
        <v>0.93516100000000002</v>
      </c>
      <c r="H4" s="13">
        <v>2.0244600000000001E-4</v>
      </c>
      <c r="I4" s="13">
        <v>31415.9</v>
      </c>
      <c r="J4" s="14">
        <v>6427320000</v>
      </c>
      <c r="K4" s="15">
        <v>5.0044799999999996E-7</v>
      </c>
      <c r="L4" s="50">
        <f t="shared" ref="L4:L27" si="0">(-I4*D4)^2</f>
        <v>6427316986.1272659</v>
      </c>
      <c r="M4" s="16">
        <f t="shared" ref="M4:M27" si="1">J4*0.5^2</f>
        <v>1606830000</v>
      </c>
      <c r="N4" s="46">
        <f t="shared" ref="N4:N27" si="2">M4*0.00000000001</f>
        <v>1.6068300000000001E-2</v>
      </c>
      <c r="P4" s="11"/>
    </row>
    <row r="5" spans="1:16" x14ac:dyDescent="0.25">
      <c r="A5" s="4"/>
      <c r="B5" s="12">
        <v>5000</v>
      </c>
      <c r="C5" s="13">
        <v>38.397199999999998</v>
      </c>
      <c r="D5" s="13">
        <v>2.4796999999999998</v>
      </c>
      <c r="E5" s="13">
        <v>38.477200000000003</v>
      </c>
      <c r="F5" s="13">
        <v>3.6950400000000001</v>
      </c>
      <c r="G5" s="13">
        <v>0.87443000000000004</v>
      </c>
      <c r="H5" s="13">
        <v>1.8060400000000001E-4</v>
      </c>
      <c r="I5" s="13">
        <v>31415.9</v>
      </c>
      <c r="J5" s="14">
        <v>6068700000</v>
      </c>
      <c r="K5" s="15">
        <v>4.7843199999999998E-7</v>
      </c>
      <c r="L5" s="50">
        <f t="shared" si="0"/>
        <v>6068722730.4629726</v>
      </c>
      <c r="M5" s="16">
        <f t="shared" si="1"/>
        <v>1517175000</v>
      </c>
      <c r="N5" s="46">
        <f t="shared" si="2"/>
        <v>1.5171749999999999E-2</v>
      </c>
      <c r="P5" s="11"/>
    </row>
    <row r="6" spans="1:16" x14ac:dyDescent="0.25">
      <c r="A6" s="4"/>
      <c r="B6" s="12">
        <v>5000</v>
      </c>
      <c r="C6" s="13">
        <v>38.295699999999997</v>
      </c>
      <c r="D6" s="13">
        <v>2.4055800000000001</v>
      </c>
      <c r="E6" s="13">
        <v>38.371099999999998</v>
      </c>
      <c r="F6" s="13">
        <v>3.5943700000000001</v>
      </c>
      <c r="G6" s="13">
        <v>0.81767199999999995</v>
      </c>
      <c r="H6" s="13">
        <v>1.60956E-4</v>
      </c>
      <c r="I6" s="13">
        <v>31415.9</v>
      </c>
      <c r="J6" s="14">
        <v>5711350000</v>
      </c>
      <c r="K6" s="15">
        <v>4.5800299999999998E-7</v>
      </c>
      <c r="L6" s="50">
        <f t="shared" si="0"/>
        <v>5711347965.4996777</v>
      </c>
      <c r="M6" s="16">
        <f t="shared" si="1"/>
        <v>1427837500</v>
      </c>
      <c r="N6" s="46">
        <f t="shared" si="2"/>
        <v>1.4278374999999999E-2</v>
      </c>
      <c r="P6" s="11"/>
    </row>
    <row r="7" spans="1:16" x14ac:dyDescent="0.25">
      <c r="A7" s="4"/>
      <c r="B7" s="12">
        <v>5000</v>
      </c>
      <c r="C7" s="13">
        <v>38.2057</v>
      </c>
      <c r="D7" s="13">
        <v>2.3305400000000001</v>
      </c>
      <c r="E7" s="13">
        <v>38.276800000000001</v>
      </c>
      <c r="F7" s="13">
        <v>3.4906999999999999</v>
      </c>
      <c r="G7" s="13">
        <v>0.76487899999999998</v>
      </c>
      <c r="H7" s="13">
        <v>1.4288300000000001E-4</v>
      </c>
      <c r="I7" s="13">
        <v>31415.9</v>
      </c>
      <c r="J7" s="14">
        <v>5360590000</v>
      </c>
      <c r="K7" s="15">
        <v>4.3863200000000001E-7</v>
      </c>
      <c r="L7" s="50">
        <f t="shared" si="0"/>
        <v>5360584352.5612869</v>
      </c>
      <c r="M7" s="16">
        <f t="shared" si="1"/>
        <v>1340147500</v>
      </c>
      <c r="N7" s="46">
        <f t="shared" si="2"/>
        <v>1.3401474999999999E-2</v>
      </c>
      <c r="P7" s="11"/>
    </row>
    <row r="8" spans="1:16" x14ac:dyDescent="0.25">
      <c r="A8" s="4"/>
      <c r="B8" s="12">
        <v>5000</v>
      </c>
      <c r="C8" s="13">
        <v>38.130099999999999</v>
      </c>
      <c r="D8" s="13">
        <v>2.2504599999999999</v>
      </c>
      <c r="E8" s="13">
        <v>38.196399999999997</v>
      </c>
      <c r="F8" s="13">
        <v>3.37771</v>
      </c>
      <c r="G8" s="13">
        <v>0.71513199999999999</v>
      </c>
      <c r="H8" s="13">
        <v>1.25272E-4</v>
      </c>
      <c r="I8" s="13">
        <v>31415.9</v>
      </c>
      <c r="J8" s="14">
        <v>4998520000</v>
      </c>
      <c r="K8" s="15">
        <v>4.19651E-7</v>
      </c>
      <c r="L8" s="50">
        <f t="shared" si="0"/>
        <v>4998522000.8508177</v>
      </c>
      <c r="M8" s="16">
        <f t="shared" si="1"/>
        <v>1249630000</v>
      </c>
      <c r="N8" s="46">
        <f t="shared" si="2"/>
        <v>1.2496299999999998E-2</v>
      </c>
      <c r="P8" s="11"/>
    </row>
    <row r="9" spans="1:16" x14ac:dyDescent="0.25">
      <c r="A9" s="4"/>
      <c r="B9" s="12">
        <v>5000</v>
      </c>
      <c r="C9" s="13">
        <v>38.038899999999998</v>
      </c>
      <c r="D9" s="13">
        <v>2.16797</v>
      </c>
      <c r="E9" s="13">
        <v>38.1006</v>
      </c>
      <c r="F9" s="13">
        <v>3.2619500000000001</v>
      </c>
      <c r="G9" s="13">
        <v>0.66874199999999995</v>
      </c>
      <c r="H9" s="13">
        <v>1.0979700000000001E-4</v>
      </c>
      <c r="I9" s="13">
        <v>31415.9</v>
      </c>
      <c r="J9" s="14">
        <v>4638780000</v>
      </c>
      <c r="K9" s="15">
        <v>3.9960699999999999E-7</v>
      </c>
      <c r="L9" s="50">
        <f t="shared" si="0"/>
        <v>4638798928.2632065</v>
      </c>
      <c r="M9" s="16">
        <f t="shared" si="1"/>
        <v>1159695000</v>
      </c>
      <c r="N9" s="46">
        <f t="shared" si="2"/>
        <v>1.159695E-2</v>
      </c>
      <c r="P9" s="11"/>
    </row>
    <row r="10" spans="1:16" x14ac:dyDescent="0.25">
      <c r="A10" s="4"/>
      <c r="B10" s="12">
        <v>5000</v>
      </c>
      <c r="C10" s="13">
        <v>37.950200000000002</v>
      </c>
      <c r="D10" s="13">
        <v>2.09219</v>
      </c>
      <c r="E10" s="13">
        <v>38.007800000000003</v>
      </c>
      <c r="F10" s="13">
        <v>3.1555200000000001</v>
      </c>
      <c r="G10" s="13">
        <v>0.62541100000000005</v>
      </c>
      <c r="H10" s="14">
        <v>9.7040999999999995E-5</v>
      </c>
      <c r="I10" s="13">
        <v>31415.9</v>
      </c>
      <c r="J10" s="14">
        <v>4320190000</v>
      </c>
      <c r="K10" s="15">
        <v>3.8126200000000002E-7</v>
      </c>
      <c r="L10" s="50">
        <f t="shared" si="0"/>
        <v>4320174167.0623884</v>
      </c>
      <c r="M10" s="16">
        <f t="shared" si="1"/>
        <v>1080047500</v>
      </c>
      <c r="N10" s="46">
        <f t="shared" si="2"/>
        <v>1.0800474999999999E-2</v>
      </c>
      <c r="P10" s="11"/>
    </row>
    <row r="11" spans="1:16" x14ac:dyDescent="0.25">
      <c r="A11" s="4"/>
      <c r="B11" s="12">
        <v>5000</v>
      </c>
      <c r="C11" s="13">
        <v>37.8553</v>
      </c>
      <c r="D11" s="13">
        <v>2.0123700000000002</v>
      </c>
      <c r="E11" s="13">
        <v>37.908700000000003</v>
      </c>
      <c r="F11" s="13">
        <v>3.0429599999999999</v>
      </c>
      <c r="G11" s="13">
        <v>0.58482599999999996</v>
      </c>
      <c r="H11" s="14">
        <v>8.5546799999999999E-5</v>
      </c>
      <c r="I11" s="13">
        <v>31415.9</v>
      </c>
      <c r="J11" s="14">
        <v>3996840000</v>
      </c>
      <c r="K11" s="15">
        <v>3.6223799999999999E-7</v>
      </c>
      <c r="L11" s="50">
        <f t="shared" si="0"/>
        <v>3996820832.6904831</v>
      </c>
      <c r="M11" s="16">
        <f t="shared" si="1"/>
        <v>999210000</v>
      </c>
      <c r="N11" s="46">
        <f t="shared" si="2"/>
        <v>9.9920999999999986E-3</v>
      </c>
      <c r="P11" s="11"/>
    </row>
    <row r="12" spans="1:16" x14ac:dyDescent="0.25">
      <c r="A12" s="4"/>
      <c r="B12" s="12">
        <v>5000</v>
      </c>
      <c r="C12" s="13">
        <v>37.761899999999997</v>
      </c>
      <c r="D12" s="13">
        <v>1.92906</v>
      </c>
      <c r="E12" s="13">
        <v>37.811100000000003</v>
      </c>
      <c r="F12" s="13">
        <v>2.9243999999999999</v>
      </c>
      <c r="G12" s="13">
        <v>0.54667600000000005</v>
      </c>
      <c r="H12" s="14">
        <v>7.5282200000000002E-5</v>
      </c>
      <c r="I12" s="13">
        <v>31415.9</v>
      </c>
      <c r="J12" s="14">
        <v>3672720000</v>
      </c>
      <c r="K12" s="15">
        <v>3.4309799999999999E-7</v>
      </c>
      <c r="L12" s="50">
        <f t="shared" si="0"/>
        <v>3672742523.7054768</v>
      </c>
      <c r="M12" s="16">
        <f t="shared" si="1"/>
        <v>918180000</v>
      </c>
      <c r="N12" s="46">
        <f t="shared" si="2"/>
        <v>9.1817999999999986E-3</v>
      </c>
      <c r="P12" s="11"/>
    </row>
    <row r="13" spans="1:16" x14ac:dyDescent="0.25">
      <c r="A13" s="4"/>
      <c r="B13" s="12">
        <v>5000</v>
      </c>
      <c r="C13" s="13">
        <v>37.681199999999997</v>
      </c>
      <c r="D13" s="13">
        <v>1.84039</v>
      </c>
      <c r="E13" s="13">
        <v>37.726100000000002</v>
      </c>
      <c r="F13" s="13">
        <v>2.79616</v>
      </c>
      <c r="G13" s="13">
        <v>0.51127500000000003</v>
      </c>
      <c r="H13" s="14">
        <v>6.5932600000000006E-5</v>
      </c>
      <c r="I13" s="13">
        <v>31415.9</v>
      </c>
      <c r="J13" s="14">
        <v>3342860000</v>
      </c>
      <c r="K13" s="15">
        <v>3.24052E-7</v>
      </c>
      <c r="L13" s="50">
        <f t="shared" si="0"/>
        <v>3342864254.5727029</v>
      </c>
      <c r="M13" s="16">
        <f t="shared" si="1"/>
        <v>835715000</v>
      </c>
      <c r="N13" s="46">
        <f t="shared" si="2"/>
        <v>8.357149999999999E-3</v>
      </c>
      <c r="P13" s="11"/>
    </row>
    <row r="14" spans="1:16" x14ac:dyDescent="0.25">
      <c r="A14" s="4"/>
      <c r="B14" s="12">
        <v>5000</v>
      </c>
      <c r="C14" s="13">
        <v>37.598300000000002</v>
      </c>
      <c r="D14" s="13">
        <v>1.75057</v>
      </c>
      <c r="E14" s="13">
        <v>37.639000000000003</v>
      </c>
      <c r="F14" s="13">
        <v>2.6657600000000001</v>
      </c>
      <c r="G14" s="13">
        <v>0.478043</v>
      </c>
      <c r="H14" s="14">
        <v>5.7498299999999998E-5</v>
      </c>
      <c r="I14" s="13">
        <v>31415.9</v>
      </c>
      <c r="J14" s="14">
        <v>3024530000</v>
      </c>
      <c r="K14" s="15">
        <v>3.0504399999999999E-7</v>
      </c>
      <c r="L14" s="50">
        <f t="shared" si="0"/>
        <v>3024530545.1452866</v>
      </c>
      <c r="M14" s="16">
        <f t="shared" si="1"/>
        <v>756132500</v>
      </c>
      <c r="N14" s="46">
        <f t="shared" si="2"/>
        <v>7.5613249999999998E-3</v>
      </c>
      <c r="P14" s="11"/>
    </row>
    <row r="15" spans="1:16" x14ac:dyDescent="0.25">
      <c r="A15" s="4"/>
      <c r="B15" s="12">
        <v>5000</v>
      </c>
      <c r="C15" s="13">
        <v>37.517099999999999</v>
      </c>
      <c r="D15" s="13">
        <v>1.6648700000000001</v>
      </c>
      <c r="E15" s="13">
        <v>37.554000000000002</v>
      </c>
      <c r="F15" s="13">
        <v>2.5409099999999998</v>
      </c>
      <c r="G15" s="13">
        <v>0.44706800000000002</v>
      </c>
      <c r="H15" s="14">
        <v>5.0217199999999998E-5</v>
      </c>
      <c r="I15" s="13">
        <v>31415.9</v>
      </c>
      <c r="J15" s="14">
        <v>2735650000</v>
      </c>
      <c r="K15" s="15">
        <v>2.8714099999999999E-7</v>
      </c>
      <c r="L15" s="50">
        <f t="shared" si="0"/>
        <v>2735644546.1800566</v>
      </c>
      <c r="M15" s="16">
        <f t="shared" si="1"/>
        <v>683912500</v>
      </c>
      <c r="N15" s="46">
        <f t="shared" si="2"/>
        <v>6.8391249999999997E-3</v>
      </c>
      <c r="P15" s="11"/>
    </row>
    <row r="16" spans="1:16" x14ac:dyDescent="0.25">
      <c r="A16" s="4"/>
      <c r="B16" s="12">
        <v>5000</v>
      </c>
      <c r="C16" s="13">
        <v>37.430900000000001</v>
      </c>
      <c r="D16" s="13">
        <v>1.58094</v>
      </c>
      <c r="E16" s="13">
        <v>37.464300000000001</v>
      </c>
      <c r="F16" s="13">
        <v>2.41852</v>
      </c>
      <c r="G16" s="13">
        <v>0.41810700000000001</v>
      </c>
      <c r="H16" s="14">
        <v>4.40995E-5</v>
      </c>
      <c r="I16" s="13">
        <v>31415.9</v>
      </c>
      <c r="J16" s="14">
        <v>2466780000</v>
      </c>
      <c r="K16" s="15">
        <v>2.6965500000000001E-7</v>
      </c>
      <c r="L16" s="50">
        <f t="shared" si="0"/>
        <v>2466776414.8584108</v>
      </c>
      <c r="M16" s="16">
        <f t="shared" si="1"/>
        <v>616695000</v>
      </c>
      <c r="N16" s="46">
        <f t="shared" si="2"/>
        <v>6.16695E-3</v>
      </c>
      <c r="P16" s="11"/>
    </row>
    <row r="17" spans="1:16" x14ac:dyDescent="0.25">
      <c r="A17" s="4"/>
      <c r="B17" s="12">
        <v>5000</v>
      </c>
      <c r="C17" s="13">
        <v>37.358199999999997</v>
      </c>
      <c r="D17" s="13">
        <v>1.50048</v>
      </c>
      <c r="E17" s="13">
        <v>37.388300000000001</v>
      </c>
      <c r="F17" s="13">
        <v>2.3000400000000001</v>
      </c>
      <c r="G17" s="13">
        <v>0.39094600000000002</v>
      </c>
      <c r="H17" s="14">
        <v>3.8865800000000003E-5</v>
      </c>
      <c r="I17" s="13">
        <v>31415.9</v>
      </c>
      <c r="J17" s="14">
        <v>2222090000</v>
      </c>
      <c r="K17" s="15">
        <v>2.53579E-7</v>
      </c>
      <c r="L17" s="50">
        <f t="shared" si="0"/>
        <v>2222078686.8506484</v>
      </c>
      <c r="M17" s="16">
        <f t="shared" si="1"/>
        <v>555522500</v>
      </c>
      <c r="N17" s="46">
        <f t="shared" si="2"/>
        <v>5.5552249999999996E-3</v>
      </c>
      <c r="P17" s="11"/>
    </row>
    <row r="18" spans="1:16" x14ac:dyDescent="0.25">
      <c r="A18" s="4"/>
      <c r="B18" s="12">
        <v>5000</v>
      </c>
      <c r="C18" s="13">
        <v>37.2849</v>
      </c>
      <c r="D18" s="13">
        <v>1.4238</v>
      </c>
      <c r="E18" s="13">
        <v>37.312100000000001</v>
      </c>
      <c r="F18" s="13">
        <v>2.18689</v>
      </c>
      <c r="G18" s="13">
        <v>0.36561900000000003</v>
      </c>
      <c r="H18" s="14">
        <v>3.4312900000000001E-5</v>
      </c>
      <c r="I18" s="13">
        <v>31415.9</v>
      </c>
      <c r="J18" s="14">
        <v>2000760000</v>
      </c>
      <c r="K18" s="15">
        <v>2.3836700000000001E-7</v>
      </c>
      <c r="L18" s="50">
        <f t="shared" si="0"/>
        <v>2000769180.2549291</v>
      </c>
      <c r="M18" s="16">
        <f t="shared" si="1"/>
        <v>500190000</v>
      </c>
      <c r="N18" s="46">
        <f t="shared" si="2"/>
        <v>5.0019000000000001E-3</v>
      </c>
      <c r="P18" s="11"/>
    </row>
    <row r="19" spans="1:16" x14ac:dyDescent="0.25">
      <c r="A19" s="4"/>
      <c r="B19" s="12">
        <v>5000</v>
      </c>
      <c r="C19" s="13">
        <v>37.211199999999998</v>
      </c>
      <c r="D19" s="13">
        <v>1.3507199999999999</v>
      </c>
      <c r="E19" s="13">
        <v>37.235700000000001</v>
      </c>
      <c r="F19" s="13">
        <v>2.0788500000000001</v>
      </c>
      <c r="G19" s="13">
        <v>0.34184599999999998</v>
      </c>
      <c r="H19" s="14">
        <v>3.02624E-5</v>
      </c>
      <c r="I19" s="13">
        <v>31415.9</v>
      </c>
      <c r="J19" s="14">
        <v>1800640000</v>
      </c>
      <c r="K19" s="15">
        <v>2.23984E-7</v>
      </c>
      <c r="L19" s="50">
        <f t="shared" si="0"/>
        <v>1800651522.9399955</v>
      </c>
      <c r="M19" s="16">
        <f t="shared" si="1"/>
        <v>450160000</v>
      </c>
      <c r="N19" s="46">
        <f t="shared" si="2"/>
        <v>4.5015999999999997E-3</v>
      </c>
      <c r="P19" s="11"/>
    </row>
    <row r="20" spans="1:16" x14ac:dyDescent="0.25">
      <c r="A20" s="4"/>
      <c r="B20" s="12">
        <v>5000</v>
      </c>
      <c r="C20" s="13">
        <v>37.133899999999997</v>
      </c>
      <c r="D20" s="13">
        <v>1.2843500000000001</v>
      </c>
      <c r="E20" s="13">
        <v>37.156100000000002</v>
      </c>
      <c r="F20" s="13">
        <v>1.98089</v>
      </c>
      <c r="G20" s="13">
        <v>0.31971699999999997</v>
      </c>
      <c r="H20" s="14">
        <v>2.6541800000000001E-5</v>
      </c>
      <c r="I20" s="13">
        <v>31415.9</v>
      </c>
      <c r="J20" s="14">
        <v>1628040000</v>
      </c>
      <c r="K20" s="15">
        <v>2.1082200000000001E-7</v>
      </c>
      <c r="L20" s="50">
        <f t="shared" si="0"/>
        <v>1628042701.993295</v>
      </c>
      <c r="M20" s="16">
        <f t="shared" si="1"/>
        <v>407010000</v>
      </c>
      <c r="N20" s="46">
        <f t="shared" si="2"/>
        <v>4.0701000000000001E-3</v>
      </c>
      <c r="P20" s="11"/>
    </row>
    <row r="21" spans="1:16" x14ac:dyDescent="0.25">
      <c r="A21" s="4"/>
      <c r="B21" s="12">
        <v>5000</v>
      </c>
      <c r="C21" s="13">
        <v>37.061100000000003</v>
      </c>
      <c r="D21" s="13">
        <v>1.21932</v>
      </c>
      <c r="E21" s="13">
        <v>37.081099999999999</v>
      </c>
      <c r="F21" s="13">
        <v>1.8843700000000001</v>
      </c>
      <c r="G21" s="13">
        <v>0.29893700000000001</v>
      </c>
      <c r="H21" s="14">
        <v>2.3078499999999999E-5</v>
      </c>
      <c r="I21" s="13">
        <v>31415.9</v>
      </c>
      <c r="J21" s="14">
        <v>1467360000</v>
      </c>
      <c r="K21" s="15">
        <v>1.9824300000000001E-7</v>
      </c>
      <c r="L21" s="50">
        <f t="shared" si="0"/>
        <v>1467352331.8242943</v>
      </c>
      <c r="M21" s="16">
        <f t="shared" si="1"/>
        <v>366840000</v>
      </c>
      <c r="N21" s="46">
        <f t="shared" si="2"/>
        <v>3.6683999999999996E-3</v>
      </c>
      <c r="P21" s="11"/>
    </row>
    <row r="22" spans="1:16" x14ac:dyDescent="0.25">
      <c r="A22" s="4"/>
      <c r="B22" s="12">
        <v>5000</v>
      </c>
      <c r="C22" s="13">
        <v>36.989400000000003</v>
      </c>
      <c r="D22" s="13">
        <v>1.1590800000000001</v>
      </c>
      <c r="E22" s="13">
        <v>37.007599999999996</v>
      </c>
      <c r="F22" s="13">
        <v>1.7948</v>
      </c>
      <c r="G22" s="13">
        <v>0.27959299999999998</v>
      </c>
      <c r="H22" s="14">
        <v>1.9869800000000001E-5</v>
      </c>
      <c r="I22" s="13">
        <v>31415.9</v>
      </c>
      <c r="J22" s="14">
        <v>1325940000</v>
      </c>
      <c r="K22" s="15">
        <v>1.86677E-7</v>
      </c>
      <c r="L22" s="50">
        <f t="shared" si="0"/>
        <v>1325945995.2503562</v>
      </c>
      <c r="M22" s="16">
        <f t="shared" si="1"/>
        <v>331485000</v>
      </c>
      <c r="N22" s="46">
        <f t="shared" si="2"/>
        <v>3.3148499999999998E-3</v>
      </c>
      <c r="P22" s="11"/>
    </row>
    <row r="23" spans="1:16" x14ac:dyDescent="0.25">
      <c r="A23" s="4"/>
      <c r="B23" s="12">
        <v>5000</v>
      </c>
      <c r="C23" s="13">
        <v>36.927300000000002</v>
      </c>
      <c r="D23" s="13">
        <v>1.11226</v>
      </c>
      <c r="E23" s="13">
        <v>36.944000000000003</v>
      </c>
      <c r="F23" s="13">
        <v>1.72525</v>
      </c>
      <c r="G23" s="13">
        <v>0.26142900000000002</v>
      </c>
      <c r="H23" s="14">
        <v>1.6614400000000001E-5</v>
      </c>
      <c r="I23" s="13">
        <v>31415.9</v>
      </c>
      <c r="J23" s="14">
        <v>1220990000</v>
      </c>
      <c r="K23" s="15">
        <v>1.7766299999999999E-7</v>
      </c>
      <c r="L23" s="50">
        <f t="shared" si="0"/>
        <v>1220988714.5247717</v>
      </c>
      <c r="M23" s="16">
        <f t="shared" si="1"/>
        <v>305247500</v>
      </c>
      <c r="N23" s="46">
        <f t="shared" si="2"/>
        <v>3.0524749999999998E-3</v>
      </c>
      <c r="P23" s="11"/>
    </row>
    <row r="24" spans="1:16" x14ac:dyDescent="0.25">
      <c r="A24" s="4"/>
      <c r="B24" s="12">
        <v>5000</v>
      </c>
      <c r="C24" s="13">
        <v>36.8628</v>
      </c>
      <c r="D24" s="13">
        <v>1.0693999999999999</v>
      </c>
      <c r="E24" s="13">
        <v>36.878300000000003</v>
      </c>
      <c r="F24" s="13">
        <v>1.6617</v>
      </c>
      <c r="G24" s="13">
        <v>0.24449199999999999</v>
      </c>
      <c r="H24" s="14">
        <v>1.29879E-5</v>
      </c>
      <c r="I24" s="13">
        <v>31415.9</v>
      </c>
      <c r="J24" s="14">
        <v>1128700000</v>
      </c>
      <c r="K24" s="15">
        <v>1.6934899999999999E-7</v>
      </c>
      <c r="L24" s="50">
        <f t="shared" si="0"/>
        <v>1128702199.2310388</v>
      </c>
      <c r="M24" s="16">
        <f t="shared" si="1"/>
        <v>282175000</v>
      </c>
      <c r="N24" s="46">
        <f t="shared" si="2"/>
        <v>2.82175E-3</v>
      </c>
      <c r="P24" s="11"/>
    </row>
    <row r="25" spans="1:16" x14ac:dyDescent="0.25">
      <c r="A25" s="4"/>
      <c r="B25" s="12">
        <v>5000</v>
      </c>
      <c r="C25" s="13">
        <v>36.809600000000003</v>
      </c>
      <c r="D25" s="13">
        <v>1.02478</v>
      </c>
      <c r="E25" s="13">
        <v>36.823900000000002</v>
      </c>
      <c r="F25" s="13">
        <v>1.5947100000000001</v>
      </c>
      <c r="G25" s="13">
        <v>0.22862199999999999</v>
      </c>
      <c r="H25" s="14">
        <v>8.7613500000000004E-6</v>
      </c>
      <c r="I25" s="13">
        <v>31415.9</v>
      </c>
      <c r="J25" s="14">
        <v>1036480000</v>
      </c>
      <c r="K25" s="15">
        <v>1.6115100000000001E-7</v>
      </c>
      <c r="L25" s="50">
        <f t="shared" si="0"/>
        <v>1036478490.0457737</v>
      </c>
      <c r="M25" s="16">
        <f t="shared" si="1"/>
        <v>259120000</v>
      </c>
      <c r="N25" s="46">
        <f t="shared" si="2"/>
        <v>2.5911999999999997E-3</v>
      </c>
      <c r="P25" s="11"/>
    </row>
    <row r="26" spans="1:16" x14ac:dyDescent="0.25">
      <c r="A26" s="4"/>
      <c r="B26" s="12">
        <v>5000</v>
      </c>
      <c r="C26" s="13">
        <v>36.760800000000003</v>
      </c>
      <c r="D26" s="13">
        <v>0.98607599999999995</v>
      </c>
      <c r="E26" s="13">
        <v>36.774099999999997</v>
      </c>
      <c r="F26" s="13">
        <v>1.53654</v>
      </c>
      <c r="G26" s="13">
        <v>0.21385699999999999</v>
      </c>
      <c r="H26" s="14">
        <v>3.6784400000000001E-6</v>
      </c>
      <c r="I26" s="13">
        <v>31415.9</v>
      </c>
      <c r="J26" s="14">
        <v>959665000</v>
      </c>
      <c r="K26" s="15">
        <v>1.54069E-7</v>
      </c>
      <c r="L26" s="50">
        <f t="shared" si="0"/>
        <v>959665294.27666318</v>
      </c>
      <c r="M26" s="16">
        <f t="shared" si="1"/>
        <v>239916250</v>
      </c>
      <c r="N26" s="46">
        <f t="shared" si="2"/>
        <v>2.3991625E-3</v>
      </c>
      <c r="P26" s="11"/>
    </row>
    <row r="27" spans="1:16" ht="16.5" thickBot="1" x14ac:dyDescent="0.3">
      <c r="A27" s="4"/>
      <c r="B27" s="17">
        <v>5000</v>
      </c>
      <c r="C27" s="18">
        <v>36.7136</v>
      </c>
      <c r="D27" s="18">
        <v>0.95225599999999999</v>
      </c>
      <c r="E27" s="18">
        <v>36.725900000000003</v>
      </c>
      <c r="F27" s="18">
        <v>1.48577</v>
      </c>
      <c r="G27" s="18">
        <v>0.19997200000000001</v>
      </c>
      <c r="H27" s="19">
        <v>-2.4285000000000001E-6</v>
      </c>
      <c r="I27" s="18">
        <v>31415.9</v>
      </c>
      <c r="J27" s="19">
        <v>894966000</v>
      </c>
      <c r="K27" s="20">
        <v>1.4785299999999999E-7</v>
      </c>
      <c r="L27" s="51">
        <f t="shared" si="0"/>
        <v>894965815.70700264</v>
      </c>
      <c r="M27" s="21">
        <f t="shared" si="1"/>
        <v>223741500</v>
      </c>
      <c r="N27" s="47">
        <f t="shared" si="2"/>
        <v>2.237415E-3</v>
      </c>
      <c r="P27" s="11"/>
    </row>
    <row r="28" spans="1:16" x14ac:dyDescent="0.25">
      <c r="A28" s="4"/>
      <c r="B28" s="4"/>
      <c r="C28" s="4"/>
      <c r="D28" s="22"/>
      <c r="E28" s="4"/>
      <c r="F28" s="4"/>
      <c r="G28" s="22"/>
      <c r="H28" s="22"/>
      <c r="I28" s="22"/>
      <c r="J28" s="22"/>
      <c r="K28" s="22"/>
      <c r="M28" s="11"/>
      <c r="N28" s="23"/>
    </row>
    <row r="29" spans="1:16" x14ac:dyDescent="0.25">
      <c r="A29" s="4"/>
      <c r="B29" s="4"/>
      <c r="C29" s="4"/>
      <c r="D29" s="22"/>
      <c r="E29" s="4"/>
      <c r="F29" s="4"/>
      <c r="G29" s="22"/>
      <c r="H29" s="22"/>
      <c r="I29" s="22"/>
      <c r="J29" s="22"/>
      <c r="K29" s="22"/>
      <c r="M29" s="11"/>
      <c r="N29" s="23"/>
    </row>
    <row r="30" spans="1:16" x14ac:dyDescent="0.25">
      <c r="A30" s="4"/>
      <c r="B30" s="4"/>
      <c r="C30" s="4"/>
      <c r="D30" s="22"/>
      <c r="E30" s="4"/>
      <c r="F30" s="4"/>
      <c r="G30" s="22"/>
      <c r="H30" s="22"/>
      <c r="I30" s="22"/>
      <c r="J30" s="22"/>
      <c r="K30" s="22"/>
      <c r="M30" s="11"/>
      <c r="N30" s="23"/>
    </row>
    <row r="31" spans="1:16" x14ac:dyDescent="0.25">
      <c r="A31" s="4"/>
      <c r="B31" s="4"/>
      <c r="C31" s="4"/>
      <c r="D31" s="22"/>
      <c r="E31" s="4"/>
      <c r="F31" s="4"/>
      <c r="G31" s="22"/>
      <c r="H31" s="22"/>
      <c r="I31" s="22"/>
      <c r="J31" s="22"/>
      <c r="K31" s="22"/>
      <c r="M31" s="11"/>
      <c r="N31" s="23"/>
    </row>
    <row r="32" spans="1:16" x14ac:dyDescent="0.25">
      <c r="A32" s="4"/>
      <c r="B32" s="4"/>
      <c r="C32" s="4"/>
      <c r="D32" s="22"/>
      <c r="E32" s="4"/>
      <c r="F32" s="4"/>
      <c r="G32" s="22"/>
      <c r="H32" s="22"/>
      <c r="I32" s="22"/>
      <c r="J32" s="22"/>
      <c r="K32" s="22"/>
      <c r="M32" s="11"/>
      <c r="N32" s="23"/>
    </row>
    <row r="33" spans="1:14" x14ac:dyDescent="0.25">
      <c r="A33" s="4"/>
      <c r="B33" s="4"/>
      <c r="C33" s="4"/>
      <c r="D33" s="22"/>
      <c r="E33" s="4"/>
      <c r="F33" s="4"/>
      <c r="G33" s="22"/>
      <c r="H33" s="22"/>
      <c r="I33" s="22"/>
      <c r="J33" s="22"/>
      <c r="K33" s="22"/>
      <c r="M33" s="11"/>
      <c r="N33" s="23"/>
    </row>
    <row r="34" spans="1:14" x14ac:dyDescent="0.25">
      <c r="A34" s="4"/>
      <c r="B34" s="4"/>
      <c r="C34" s="4"/>
      <c r="D34" s="22"/>
      <c r="E34" s="4"/>
      <c r="F34" s="4"/>
      <c r="G34" s="22"/>
      <c r="H34" s="22"/>
      <c r="I34" s="22"/>
      <c r="J34" s="22"/>
      <c r="K34" s="22"/>
      <c r="M34" s="11"/>
      <c r="N34" s="23"/>
    </row>
    <row r="35" spans="1:14" x14ac:dyDescent="0.25">
      <c r="A35" s="4"/>
      <c r="B35" s="4"/>
      <c r="C35" s="4"/>
      <c r="D35" s="22"/>
      <c r="E35" s="4"/>
      <c r="F35" s="4"/>
      <c r="G35" s="22"/>
      <c r="H35" s="22"/>
      <c r="I35" s="22"/>
      <c r="J35" s="22"/>
      <c r="K35" s="22"/>
      <c r="M35" s="11"/>
      <c r="N35" s="23"/>
    </row>
    <row r="36" spans="1:14" x14ac:dyDescent="0.25">
      <c r="A36" s="4"/>
      <c r="B36" s="4"/>
      <c r="C36" s="4"/>
      <c r="D36" s="22"/>
      <c r="E36" s="4"/>
      <c r="F36" s="4"/>
      <c r="G36" s="22"/>
      <c r="H36" s="22"/>
      <c r="I36" s="22"/>
      <c r="J36" s="22"/>
      <c r="K36" s="22"/>
      <c r="M36" s="11"/>
      <c r="N36" s="23"/>
    </row>
    <row r="37" spans="1:14" x14ac:dyDescent="0.25">
      <c r="A37" s="4"/>
      <c r="B37" s="4"/>
      <c r="C37" s="4"/>
      <c r="D37" s="22"/>
      <c r="E37" s="4"/>
      <c r="F37" s="4"/>
      <c r="G37" s="22"/>
      <c r="H37" s="22"/>
      <c r="I37" s="22"/>
      <c r="J37" s="22"/>
      <c r="K37" s="22"/>
      <c r="M37" s="11"/>
      <c r="N37" s="23"/>
    </row>
    <row r="38" spans="1:14" x14ac:dyDescent="0.25">
      <c r="A38" s="4"/>
      <c r="B38" s="4"/>
      <c r="C38" s="4"/>
      <c r="D38" s="22"/>
      <c r="E38" s="4"/>
      <c r="F38" s="4"/>
      <c r="G38" s="22"/>
      <c r="H38" s="22"/>
      <c r="I38" s="22"/>
      <c r="J38" s="22"/>
      <c r="K38" s="22"/>
      <c r="M38" s="11"/>
      <c r="N38" s="23"/>
    </row>
    <row r="39" spans="1:14" x14ac:dyDescent="0.25">
      <c r="A39" s="4"/>
      <c r="B39" s="4"/>
      <c r="C39" s="4"/>
      <c r="D39" s="22"/>
      <c r="E39" s="4"/>
      <c r="F39" s="4"/>
      <c r="G39" s="22"/>
      <c r="H39" s="22"/>
      <c r="I39" s="22"/>
      <c r="J39" s="22"/>
      <c r="K39" s="22"/>
      <c r="M39" s="11"/>
      <c r="N39" s="23"/>
    </row>
    <row r="40" spans="1:14" x14ac:dyDescent="0.25">
      <c r="A40" s="4"/>
      <c r="B40" s="4"/>
      <c r="C40" s="4"/>
      <c r="D40" s="22"/>
      <c r="E40" s="4"/>
      <c r="F40" s="4"/>
      <c r="G40" s="22"/>
      <c r="H40" s="22"/>
      <c r="I40" s="22"/>
      <c r="J40" s="22"/>
      <c r="K40" s="22"/>
      <c r="M40" s="11"/>
      <c r="N40" s="23"/>
    </row>
    <row r="41" spans="1:14" x14ac:dyDescent="0.25">
      <c r="A41" s="4"/>
      <c r="B41" s="4"/>
      <c r="C41" s="4"/>
      <c r="D41" s="22"/>
      <c r="E41" s="4"/>
      <c r="F41" s="4"/>
      <c r="G41" s="22"/>
      <c r="H41" s="22"/>
      <c r="I41" s="22"/>
      <c r="J41" s="22"/>
      <c r="K41" s="22"/>
      <c r="M41" s="11"/>
      <c r="N41" s="23"/>
    </row>
    <row r="42" spans="1:14" x14ac:dyDescent="0.25">
      <c r="A42" s="4"/>
      <c r="B42" s="4"/>
      <c r="C42" s="4"/>
      <c r="D42" s="22"/>
      <c r="E42" s="4"/>
      <c r="F42" s="4"/>
      <c r="G42" s="22"/>
      <c r="H42" s="22"/>
      <c r="I42" s="22"/>
      <c r="J42" s="22"/>
      <c r="K42" s="22"/>
      <c r="M42" s="11"/>
      <c r="N42" s="23"/>
    </row>
    <row r="43" spans="1:14" x14ac:dyDescent="0.25">
      <c r="A43" s="4"/>
      <c r="B43" s="4"/>
      <c r="C43" s="4"/>
      <c r="D43" s="22"/>
      <c r="E43" s="4"/>
      <c r="F43" s="4"/>
      <c r="G43" s="22"/>
      <c r="H43" s="22"/>
      <c r="I43" s="22"/>
      <c r="J43" s="22"/>
      <c r="K43" s="22"/>
      <c r="M43" s="11"/>
      <c r="N43" s="23"/>
    </row>
    <row r="44" spans="1:14" x14ac:dyDescent="0.25">
      <c r="A44" s="4"/>
      <c r="B44" s="4"/>
      <c r="C44" s="4"/>
      <c r="D44" s="22"/>
      <c r="E44" s="4"/>
      <c r="F44" s="4"/>
      <c r="G44" s="22"/>
      <c r="H44" s="22"/>
      <c r="I44" s="22"/>
      <c r="J44" s="22"/>
      <c r="K44" s="22"/>
      <c r="M44" s="11"/>
      <c r="N44" s="23"/>
    </row>
    <row r="45" spans="1:14" x14ac:dyDescent="0.25">
      <c r="A45" s="4"/>
      <c r="B45" s="4"/>
      <c r="C45" s="4"/>
      <c r="D45" s="22"/>
      <c r="E45" s="4"/>
      <c r="F45" s="4"/>
      <c r="G45" s="22"/>
      <c r="H45" s="22"/>
      <c r="I45" s="22"/>
      <c r="J45" s="22"/>
      <c r="K45" s="22"/>
      <c r="M45" s="11"/>
      <c r="N45" s="23"/>
    </row>
    <row r="46" spans="1:14" x14ac:dyDescent="0.25">
      <c r="A46" s="4"/>
      <c r="B46" s="4"/>
      <c r="C46" s="4"/>
      <c r="D46" s="22"/>
      <c r="E46" s="4"/>
      <c r="F46" s="4"/>
      <c r="G46" s="22"/>
      <c r="H46" s="22"/>
      <c r="I46" s="22"/>
      <c r="J46" s="22"/>
      <c r="K46" s="22"/>
      <c r="M46" s="11"/>
      <c r="N46" s="23"/>
    </row>
    <row r="47" spans="1:14" x14ac:dyDescent="0.25">
      <c r="A47" s="4"/>
      <c r="B47" s="4"/>
      <c r="C47" s="4"/>
      <c r="D47" s="22"/>
      <c r="E47" s="4"/>
      <c r="F47" s="4"/>
      <c r="G47" s="22"/>
      <c r="H47" s="22"/>
      <c r="I47" s="22"/>
      <c r="J47" s="22"/>
      <c r="K47" s="22"/>
      <c r="M47" s="11"/>
      <c r="N47" s="23"/>
    </row>
    <row r="48" spans="1:14" x14ac:dyDescent="0.25">
      <c r="A48" s="4"/>
      <c r="B48" s="4"/>
      <c r="C48" s="4"/>
      <c r="D48" s="22"/>
      <c r="E48" s="4"/>
      <c r="F48" s="4"/>
      <c r="G48" s="22"/>
      <c r="H48" s="22"/>
      <c r="I48" s="22"/>
      <c r="J48" s="22"/>
      <c r="K48" s="22"/>
      <c r="M48" s="11"/>
      <c r="N48" s="23"/>
    </row>
    <row r="49" spans="1:14" x14ac:dyDescent="0.25">
      <c r="A49" s="4"/>
      <c r="B49" s="4"/>
      <c r="C49" s="4"/>
      <c r="D49" s="22"/>
      <c r="E49" s="4"/>
      <c r="F49" s="4"/>
      <c r="G49" s="22"/>
      <c r="H49" s="22"/>
      <c r="I49" s="22"/>
      <c r="J49" s="22"/>
      <c r="K49" s="22"/>
      <c r="M49" s="11"/>
      <c r="N49" s="23"/>
    </row>
    <row r="50" spans="1:14" x14ac:dyDescent="0.25">
      <c r="A50" s="4"/>
      <c r="B50" s="4"/>
      <c r="C50" s="4"/>
      <c r="D50" s="22"/>
      <c r="E50" s="4"/>
      <c r="F50" s="4"/>
      <c r="G50" s="22"/>
      <c r="H50" s="22"/>
      <c r="I50" s="22"/>
      <c r="J50" s="22"/>
      <c r="K50" s="22"/>
      <c r="M50" s="11"/>
      <c r="N50" s="23"/>
    </row>
    <row r="51" spans="1:14" x14ac:dyDescent="0.25">
      <c r="A51" s="4"/>
      <c r="B51" s="4"/>
      <c r="C51" s="4"/>
      <c r="D51" s="22"/>
      <c r="E51" s="4"/>
      <c r="F51" s="4"/>
      <c r="G51" s="22"/>
      <c r="H51" s="22"/>
      <c r="I51" s="22"/>
      <c r="J51" s="22"/>
      <c r="K51" s="22"/>
      <c r="M51" s="11"/>
      <c r="N51" s="23"/>
    </row>
    <row r="52" spans="1:14" x14ac:dyDescent="0.25">
      <c r="A52" s="4"/>
      <c r="B52" s="4"/>
      <c r="C52" s="4"/>
      <c r="D52" s="22"/>
      <c r="E52" s="4"/>
      <c r="F52" s="4"/>
      <c r="G52" s="22"/>
      <c r="H52" s="22"/>
      <c r="I52" s="22"/>
      <c r="J52" s="22"/>
      <c r="K52" s="22"/>
      <c r="M52" s="11"/>
      <c r="N52" s="23"/>
    </row>
  </sheetData>
  <mergeCells count="1">
    <mergeCell ref="B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B1" sqref="B1:N1"/>
    </sheetView>
  </sheetViews>
  <sheetFormatPr baseColWidth="10" defaultColWidth="9.140625" defaultRowHeight="15.75" x14ac:dyDescent="0.25"/>
  <cols>
    <col min="1" max="1" width="9.14062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6384" width="9.140625" style="6"/>
  </cols>
  <sheetData>
    <row r="1" spans="1:16" ht="18" customHeight="1" thickBot="1" x14ac:dyDescent="0.3">
      <c r="B1" s="77" t="s">
        <v>16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6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</row>
    <row r="3" spans="1:16" x14ac:dyDescent="0.25">
      <c r="A3" s="4"/>
      <c r="B3" s="44">
        <v>5000</v>
      </c>
      <c r="C3" s="7">
        <v>35.572000000000003</v>
      </c>
      <c r="D3" s="7">
        <v>4.3367100000000001</v>
      </c>
      <c r="E3" s="7">
        <v>35.8354</v>
      </c>
      <c r="F3" s="7">
        <v>6.9508200000000002</v>
      </c>
      <c r="G3" s="7">
        <v>0.99986399999999998</v>
      </c>
      <c r="H3" s="8">
        <v>6.2120399999999996E-5</v>
      </c>
      <c r="I3" s="7">
        <v>31415.9</v>
      </c>
      <c r="J3" s="8">
        <v>18561700000</v>
      </c>
      <c r="K3" s="9">
        <v>5.37483E-7</v>
      </c>
      <c r="L3" s="28">
        <f>(-I3*D3)^2</f>
        <v>18561786565.013599</v>
      </c>
      <c r="M3" s="10">
        <f>J3*0.5^2</f>
        <v>4640425000</v>
      </c>
      <c r="N3" s="45">
        <f>M3*0.00000000001</f>
        <v>4.6404249999999994E-2</v>
      </c>
      <c r="P3" s="11"/>
    </row>
    <row r="4" spans="1:16" x14ac:dyDescent="0.25">
      <c r="A4" s="4"/>
      <c r="B4" s="12">
        <v>5000</v>
      </c>
      <c r="C4" s="13">
        <v>35.540799999999997</v>
      </c>
      <c r="D4" s="13">
        <v>4.3107100000000003</v>
      </c>
      <c r="E4" s="13">
        <v>35.801299999999998</v>
      </c>
      <c r="F4" s="13">
        <v>6.9155600000000002</v>
      </c>
      <c r="G4" s="13">
        <v>0.93516699999999997</v>
      </c>
      <c r="H4" s="14">
        <v>4.1341899999999998E-5</v>
      </c>
      <c r="I4" s="13">
        <v>31415.9</v>
      </c>
      <c r="J4" s="14">
        <v>18339900000</v>
      </c>
      <c r="K4" s="15">
        <v>5.3272899999999995E-7</v>
      </c>
      <c r="L4" s="50">
        <f t="shared" ref="L4:L27" si="0">(-I4*D4)^2</f>
        <v>18339885742.203117</v>
      </c>
      <c r="M4" s="16">
        <f t="shared" ref="M4:M27" si="1">J4*0.5^2</f>
        <v>4584975000</v>
      </c>
      <c r="N4" s="46">
        <f t="shared" ref="N4:N27" si="2">M4*0.00000000001</f>
        <v>4.5849749999999995E-2</v>
      </c>
      <c r="P4" s="11"/>
    </row>
    <row r="5" spans="1:16" x14ac:dyDescent="0.25">
      <c r="A5" s="4"/>
      <c r="B5" s="12">
        <v>5000</v>
      </c>
      <c r="C5" s="13">
        <v>35.487499999999997</v>
      </c>
      <c r="D5" s="13">
        <v>4.2724299999999999</v>
      </c>
      <c r="E5" s="13">
        <v>35.7438</v>
      </c>
      <c r="F5" s="13">
        <v>6.8649399999999998</v>
      </c>
      <c r="G5" s="13">
        <v>0.87443800000000005</v>
      </c>
      <c r="H5" s="14">
        <v>3.43339E-5</v>
      </c>
      <c r="I5" s="13">
        <v>31415.9</v>
      </c>
      <c r="J5" s="14">
        <v>18015600000</v>
      </c>
      <c r="K5" s="15">
        <v>5.2530200000000003E-7</v>
      </c>
      <c r="L5" s="50">
        <f t="shared" si="0"/>
        <v>18015608002.505413</v>
      </c>
      <c r="M5" s="16">
        <f t="shared" si="1"/>
        <v>4503900000</v>
      </c>
      <c r="N5" s="46">
        <f t="shared" si="2"/>
        <v>4.5038999999999996E-2</v>
      </c>
      <c r="P5" s="11"/>
    </row>
    <row r="6" spans="1:16" x14ac:dyDescent="0.25">
      <c r="A6" s="4"/>
      <c r="B6" s="12">
        <v>5000</v>
      </c>
      <c r="C6" s="13">
        <v>35.415100000000002</v>
      </c>
      <c r="D6" s="13">
        <v>4.2250199999999998</v>
      </c>
      <c r="E6" s="13">
        <v>35.666200000000003</v>
      </c>
      <c r="F6" s="13">
        <v>6.8032300000000001</v>
      </c>
      <c r="G6" s="13">
        <v>0.81737099999999996</v>
      </c>
      <c r="H6" s="14">
        <v>3.0420600000000001E-5</v>
      </c>
      <c r="I6" s="13">
        <v>31415.9</v>
      </c>
      <c r="J6" s="14">
        <v>17618000000</v>
      </c>
      <c r="K6" s="15">
        <v>5.1578799999999999E-7</v>
      </c>
      <c r="L6" s="50">
        <f t="shared" si="0"/>
        <v>17617997740.318893</v>
      </c>
      <c r="M6" s="16">
        <f t="shared" si="1"/>
        <v>4404500000</v>
      </c>
      <c r="N6" s="46">
        <f t="shared" si="2"/>
        <v>4.4044999999999994E-2</v>
      </c>
      <c r="P6" s="11"/>
    </row>
    <row r="7" spans="1:16" x14ac:dyDescent="0.25">
      <c r="A7" s="4"/>
      <c r="B7" s="12">
        <v>5000</v>
      </c>
      <c r="C7" s="13">
        <v>35.321300000000001</v>
      </c>
      <c r="D7" s="13">
        <v>4.1694800000000001</v>
      </c>
      <c r="E7" s="13">
        <v>35.566499999999998</v>
      </c>
      <c r="F7" s="13">
        <v>6.7322899999999999</v>
      </c>
      <c r="G7" s="13">
        <v>0.76457900000000001</v>
      </c>
      <c r="H7" s="14">
        <v>2.7463399999999999E-5</v>
      </c>
      <c r="I7" s="13">
        <v>31415.9</v>
      </c>
      <c r="J7" s="14">
        <v>17157900000</v>
      </c>
      <c r="K7" s="15">
        <v>5.0423799999999997E-7</v>
      </c>
      <c r="L7" s="50">
        <f t="shared" si="0"/>
        <v>17157847428.583542</v>
      </c>
      <c r="M7" s="16">
        <f t="shared" si="1"/>
        <v>4289475000</v>
      </c>
      <c r="N7" s="46">
        <f t="shared" si="2"/>
        <v>4.2894749999999995E-2</v>
      </c>
      <c r="P7" s="11"/>
    </row>
    <row r="8" spans="1:16" x14ac:dyDescent="0.25">
      <c r="A8" s="4"/>
      <c r="B8" s="12">
        <v>5000</v>
      </c>
      <c r="C8" s="13">
        <v>35.2134</v>
      </c>
      <c r="D8" s="13">
        <v>4.1096700000000004</v>
      </c>
      <c r="E8" s="13">
        <v>35.452399999999997</v>
      </c>
      <c r="F8" s="13">
        <v>6.6567400000000001</v>
      </c>
      <c r="G8" s="13">
        <v>0.71513899999999997</v>
      </c>
      <c r="H8" s="14">
        <v>2.4939999999999998E-5</v>
      </c>
      <c r="I8" s="13">
        <v>31415.9</v>
      </c>
      <c r="J8" s="14">
        <v>16669200000</v>
      </c>
      <c r="K8" s="15">
        <v>4.9159199999999997E-7</v>
      </c>
      <c r="L8" s="50">
        <f t="shared" si="0"/>
        <v>16669129169.296492</v>
      </c>
      <c r="M8" s="16">
        <f t="shared" si="1"/>
        <v>4167300000</v>
      </c>
      <c r="N8" s="46">
        <f t="shared" si="2"/>
        <v>4.1672999999999995E-2</v>
      </c>
      <c r="P8" s="11"/>
    </row>
    <row r="9" spans="1:16" x14ac:dyDescent="0.25">
      <c r="A9" s="4"/>
      <c r="B9" s="12">
        <v>5000</v>
      </c>
      <c r="C9" s="13">
        <v>35.106299999999997</v>
      </c>
      <c r="D9" s="13">
        <v>4.0540900000000004</v>
      </c>
      <c r="E9" s="13">
        <v>35.339599999999997</v>
      </c>
      <c r="F9" s="13">
        <v>6.5873699999999999</v>
      </c>
      <c r="G9" s="13">
        <v>0.66875300000000004</v>
      </c>
      <c r="H9" s="14">
        <v>2.24282E-5</v>
      </c>
      <c r="I9" s="13">
        <v>31415.9</v>
      </c>
      <c r="J9" s="14">
        <v>16221300000</v>
      </c>
      <c r="K9" s="15">
        <v>4.7964299999999995E-7</v>
      </c>
      <c r="L9" s="50">
        <f t="shared" si="0"/>
        <v>16221304738.145498</v>
      </c>
      <c r="M9" s="16">
        <f t="shared" si="1"/>
        <v>4055325000</v>
      </c>
      <c r="N9" s="46">
        <f t="shared" si="2"/>
        <v>4.0553249999999999E-2</v>
      </c>
      <c r="P9" s="11"/>
    </row>
    <row r="10" spans="1:16" x14ac:dyDescent="0.25">
      <c r="A10" s="4"/>
      <c r="B10" s="12">
        <v>5000</v>
      </c>
      <c r="C10" s="13">
        <v>35.011099999999999</v>
      </c>
      <c r="D10" s="13">
        <v>3.9917899999999999</v>
      </c>
      <c r="E10" s="13">
        <v>35.237900000000003</v>
      </c>
      <c r="F10" s="13">
        <v>6.50448</v>
      </c>
      <c r="G10" s="13">
        <v>0.62511000000000005</v>
      </c>
      <c r="H10" s="14">
        <v>2.0405199999999999E-5</v>
      </c>
      <c r="I10" s="13">
        <v>31415.9</v>
      </c>
      <c r="J10" s="14">
        <v>15726600000</v>
      </c>
      <c r="K10" s="15">
        <v>4.6786600000000002E-7</v>
      </c>
      <c r="L10" s="50">
        <f t="shared" si="0"/>
        <v>15726583437.829659</v>
      </c>
      <c r="M10" s="16">
        <f t="shared" si="1"/>
        <v>3931650000</v>
      </c>
      <c r="N10" s="46">
        <f t="shared" si="2"/>
        <v>3.9316499999999997E-2</v>
      </c>
      <c r="P10" s="11"/>
    </row>
    <row r="11" spans="1:16" x14ac:dyDescent="0.25">
      <c r="A11" s="4"/>
      <c r="B11" s="12">
        <v>5000</v>
      </c>
      <c r="C11" s="13">
        <v>34.906100000000002</v>
      </c>
      <c r="D11" s="13">
        <v>3.9298899999999999</v>
      </c>
      <c r="E11" s="13">
        <v>35.126600000000003</v>
      </c>
      <c r="F11" s="13">
        <v>6.4235699999999998</v>
      </c>
      <c r="G11" s="13">
        <v>0.58452400000000004</v>
      </c>
      <c r="H11" s="14">
        <v>1.8850100000000001E-5</v>
      </c>
      <c r="I11" s="13">
        <v>31415.9</v>
      </c>
      <c r="J11" s="14">
        <v>15242600000</v>
      </c>
      <c r="K11" s="15">
        <v>4.55781E-7</v>
      </c>
      <c r="L11" s="50">
        <f t="shared" si="0"/>
        <v>15242626237.5604</v>
      </c>
      <c r="M11" s="16">
        <f t="shared" si="1"/>
        <v>3810650000</v>
      </c>
      <c r="N11" s="46">
        <f t="shared" si="2"/>
        <v>3.8106499999999995E-2</v>
      </c>
      <c r="P11" s="11"/>
    </row>
    <row r="12" spans="1:16" x14ac:dyDescent="0.25">
      <c r="A12" s="4"/>
      <c r="B12" s="12">
        <v>5000</v>
      </c>
      <c r="C12" s="13">
        <v>34.800600000000003</v>
      </c>
      <c r="D12" s="13">
        <v>3.86049</v>
      </c>
      <c r="E12" s="13">
        <v>35.014099999999999</v>
      </c>
      <c r="F12" s="13">
        <v>6.3300400000000003</v>
      </c>
      <c r="G12" s="13">
        <v>0.546682</v>
      </c>
      <c r="H12" s="14">
        <v>1.7115699999999999E-5</v>
      </c>
      <c r="I12" s="13">
        <v>31415.9</v>
      </c>
      <c r="J12" s="14">
        <v>14709100000</v>
      </c>
      <c r="K12" s="15">
        <v>4.4310500000000002E-7</v>
      </c>
      <c r="L12" s="50">
        <f t="shared" si="0"/>
        <v>14709024635.974464</v>
      </c>
      <c r="M12" s="16">
        <f t="shared" si="1"/>
        <v>3677275000</v>
      </c>
      <c r="N12" s="46">
        <f t="shared" si="2"/>
        <v>3.677275E-2</v>
      </c>
      <c r="P12" s="11"/>
    </row>
    <row r="13" spans="1:16" x14ac:dyDescent="0.25">
      <c r="A13" s="4"/>
      <c r="B13" s="12">
        <v>5000</v>
      </c>
      <c r="C13" s="13">
        <v>34.696300000000001</v>
      </c>
      <c r="D13" s="13">
        <v>3.7845599999999999</v>
      </c>
      <c r="E13" s="13">
        <v>34.902099999999997</v>
      </c>
      <c r="F13" s="13">
        <v>6.2250199999999998</v>
      </c>
      <c r="G13" s="13">
        <v>0.51128099999999999</v>
      </c>
      <c r="H13" s="14">
        <v>1.5374099999999999E-5</v>
      </c>
      <c r="I13" s="13">
        <v>31415.9</v>
      </c>
      <c r="J13" s="14">
        <v>14136100000</v>
      </c>
      <c r="K13" s="15">
        <v>4.3003100000000002E-7</v>
      </c>
      <c r="L13" s="50">
        <f t="shared" si="0"/>
        <v>14136106273.794685</v>
      </c>
      <c r="M13" s="16">
        <f t="shared" si="1"/>
        <v>3534025000</v>
      </c>
      <c r="N13" s="46">
        <f t="shared" si="2"/>
        <v>3.5340249999999997E-2</v>
      </c>
      <c r="P13" s="11"/>
    </row>
    <row r="14" spans="1:16" x14ac:dyDescent="0.25">
      <c r="A14" s="4"/>
      <c r="B14" s="12">
        <v>5000</v>
      </c>
      <c r="C14" s="13">
        <v>34.591900000000003</v>
      </c>
      <c r="D14" s="13">
        <v>3.7017000000000002</v>
      </c>
      <c r="E14" s="13">
        <v>34.789400000000001</v>
      </c>
      <c r="F14" s="13">
        <v>6.1080100000000002</v>
      </c>
      <c r="G14" s="13">
        <v>0.47801700000000003</v>
      </c>
      <c r="H14" s="14">
        <v>1.3728E-5</v>
      </c>
      <c r="I14" s="13">
        <v>31415.9</v>
      </c>
      <c r="J14" s="14">
        <v>13523900000</v>
      </c>
      <c r="K14" s="15">
        <v>4.1646400000000002E-7</v>
      </c>
      <c r="L14" s="50">
        <f t="shared" si="0"/>
        <v>13523884393.441708</v>
      </c>
      <c r="M14" s="16">
        <f t="shared" si="1"/>
        <v>3380975000</v>
      </c>
      <c r="N14" s="46">
        <f t="shared" si="2"/>
        <v>3.380975E-2</v>
      </c>
      <c r="P14" s="11"/>
    </row>
    <row r="15" spans="1:16" x14ac:dyDescent="0.25">
      <c r="A15" s="4"/>
      <c r="B15" s="12">
        <v>5000</v>
      </c>
      <c r="C15" s="13">
        <v>34.490200000000002</v>
      </c>
      <c r="D15" s="13">
        <v>3.6143700000000001</v>
      </c>
      <c r="E15" s="13">
        <v>34.679099999999998</v>
      </c>
      <c r="F15" s="13">
        <v>5.9824099999999998</v>
      </c>
      <c r="G15" s="13">
        <v>0.44704300000000002</v>
      </c>
      <c r="H15" s="14">
        <v>1.2291500000000001E-5</v>
      </c>
      <c r="I15" s="13">
        <v>31415.9</v>
      </c>
      <c r="J15" s="14">
        <v>12893300000</v>
      </c>
      <c r="K15" s="15">
        <v>4.0278200000000001E-7</v>
      </c>
      <c r="L15" s="50">
        <f t="shared" si="0"/>
        <v>12893304202.014629</v>
      </c>
      <c r="M15" s="16">
        <f t="shared" si="1"/>
        <v>3223325000</v>
      </c>
      <c r="N15" s="46">
        <f t="shared" si="2"/>
        <v>3.2233249999999998E-2</v>
      </c>
      <c r="P15" s="11"/>
    </row>
    <row r="16" spans="1:16" x14ac:dyDescent="0.25">
      <c r="A16" s="4"/>
      <c r="B16" s="12">
        <v>5000</v>
      </c>
      <c r="C16" s="13">
        <v>34.385899999999999</v>
      </c>
      <c r="D16" s="13">
        <v>3.51694</v>
      </c>
      <c r="E16" s="13">
        <v>34.565300000000001</v>
      </c>
      <c r="F16" s="13">
        <v>5.8398300000000001</v>
      </c>
      <c r="G16" s="13">
        <v>0.41808000000000001</v>
      </c>
      <c r="H16" s="14">
        <v>1.0900099999999999E-5</v>
      </c>
      <c r="I16" s="13">
        <v>31415.9</v>
      </c>
      <c r="J16" s="14">
        <v>12207600000</v>
      </c>
      <c r="K16" s="15">
        <v>3.8817099999999999E-7</v>
      </c>
      <c r="L16" s="50">
        <f t="shared" si="0"/>
        <v>12207561759.444809</v>
      </c>
      <c r="M16" s="16">
        <f t="shared" si="1"/>
        <v>3051900000</v>
      </c>
      <c r="N16" s="46">
        <f t="shared" si="2"/>
        <v>3.0518999999999998E-2</v>
      </c>
      <c r="P16" s="11"/>
    </row>
    <row r="17" spans="1:16" x14ac:dyDescent="0.25">
      <c r="A17" s="4"/>
      <c r="B17" s="12">
        <v>5000</v>
      </c>
      <c r="C17" s="13">
        <v>34.277200000000001</v>
      </c>
      <c r="D17" s="13">
        <v>3.4104999999999999</v>
      </c>
      <c r="E17" s="13">
        <v>34.4465</v>
      </c>
      <c r="F17" s="13">
        <v>5.68208</v>
      </c>
      <c r="G17" s="13">
        <v>0.39092199999999999</v>
      </c>
      <c r="H17" s="14">
        <v>9.6920199999999994E-6</v>
      </c>
      <c r="I17" s="13">
        <v>31415.9</v>
      </c>
      <c r="J17" s="14">
        <v>11479800000</v>
      </c>
      <c r="K17" s="15">
        <v>3.7269599999999999E-7</v>
      </c>
      <c r="L17" s="50">
        <f t="shared" si="0"/>
        <v>11479821082.266935</v>
      </c>
      <c r="M17" s="16">
        <f t="shared" si="1"/>
        <v>2869950000</v>
      </c>
      <c r="N17" s="46">
        <f t="shared" si="2"/>
        <v>2.8699499999999999E-2</v>
      </c>
      <c r="P17" s="11"/>
    </row>
    <row r="18" spans="1:16" x14ac:dyDescent="0.25">
      <c r="A18" s="4"/>
      <c r="B18" s="12">
        <v>5000</v>
      </c>
      <c r="C18" s="13">
        <v>34.160400000000003</v>
      </c>
      <c r="D18" s="13">
        <v>3.2884899999999999</v>
      </c>
      <c r="E18" s="13">
        <v>34.318300000000001</v>
      </c>
      <c r="F18" s="13">
        <v>5.4987000000000004</v>
      </c>
      <c r="G18" s="13">
        <v>0.36562099999999997</v>
      </c>
      <c r="H18" s="14">
        <v>8.5971100000000001E-6</v>
      </c>
      <c r="I18" s="13">
        <v>31415.9</v>
      </c>
      <c r="J18" s="14">
        <v>10673100000</v>
      </c>
      <c r="K18" s="15">
        <v>3.55572E-7</v>
      </c>
      <c r="L18" s="50">
        <f t="shared" si="0"/>
        <v>10673136478.162533</v>
      </c>
      <c r="M18" s="16">
        <f t="shared" si="1"/>
        <v>2668275000</v>
      </c>
      <c r="N18" s="46">
        <f t="shared" si="2"/>
        <v>2.6682749999999998E-2</v>
      </c>
      <c r="P18" s="11"/>
    </row>
    <row r="19" spans="1:16" x14ac:dyDescent="0.25">
      <c r="A19" s="4"/>
      <c r="B19" s="12">
        <v>5000</v>
      </c>
      <c r="C19" s="13">
        <v>34.047800000000002</v>
      </c>
      <c r="D19" s="13">
        <v>3.16473</v>
      </c>
      <c r="E19" s="13">
        <v>34.194499999999998</v>
      </c>
      <c r="F19" s="13">
        <v>5.3103600000000002</v>
      </c>
      <c r="G19" s="13">
        <v>0.34181899999999998</v>
      </c>
      <c r="H19" s="14">
        <v>7.5916100000000001E-6</v>
      </c>
      <c r="I19" s="13">
        <v>31415.9</v>
      </c>
      <c r="J19" s="14">
        <v>9884870000</v>
      </c>
      <c r="K19" s="15">
        <v>3.3873099999999999E-7</v>
      </c>
      <c r="L19" s="50">
        <f t="shared" si="0"/>
        <v>9884901353.6723385</v>
      </c>
      <c r="M19" s="16">
        <f t="shared" si="1"/>
        <v>2471217500</v>
      </c>
      <c r="N19" s="46">
        <f t="shared" si="2"/>
        <v>2.4712174999999999E-2</v>
      </c>
      <c r="P19" s="11"/>
    </row>
    <row r="20" spans="1:16" x14ac:dyDescent="0.25">
      <c r="A20" s="4"/>
      <c r="B20" s="12">
        <v>5000</v>
      </c>
      <c r="C20" s="13">
        <v>33.931699999999999</v>
      </c>
      <c r="D20" s="13">
        <v>3.03966</v>
      </c>
      <c r="E20" s="13">
        <v>34.067599999999999</v>
      </c>
      <c r="F20" s="13">
        <v>5.1189999999999998</v>
      </c>
      <c r="G20" s="13">
        <v>0.31969399999999998</v>
      </c>
      <c r="H20" s="14">
        <v>6.7509299999999996E-6</v>
      </c>
      <c r="I20" s="13">
        <v>31415.9</v>
      </c>
      <c r="J20" s="14">
        <v>9119060000</v>
      </c>
      <c r="K20" s="15">
        <v>3.2191E-7</v>
      </c>
      <c r="L20" s="50">
        <f t="shared" si="0"/>
        <v>9119038067.7181778</v>
      </c>
      <c r="M20" s="16">
        <f t="shared" si="1"/>
        <v>2279765000</v>
      </c>
      <c r="N20" s="46">
        <f t="shared" si="2"/>
        <v>2.2797649999999999E-2</v>
      </c>
      <c r="P20" s="11"/>
    </row>
    <row r="21" spans="1:16" x14ac:dyDescent="0.25">
      <c r="A21" s="4"/>
      <c r="B21" s="12">
        <v>5000</v>
      </c>
      <c r="C21" s="13">
        <v>33.827100000000002</v>
      </c>
      <c r="D21" s="13">
        <v>2.9279199999999999</v>
      </c>
      <c r="E21" s="13">
        <v>33.953600000000002</v>
      </c>
      <c r="F21" s="13">
        <v>4.9469399999999997</v>
      </c>
      <c r="G21" s="13">
        <v>0.29891000000000001</v>
      </c>
      <c r="H21" s="14">
        <v>5.9498199999999999E-6</v>
      </c>
      <c r="I21" s="13">
        <v>31415.9</v>
      </c>
      <c r="J21" s="14">
        <v>8460940000</v>
      </c>
      <c r="K21" s="15">
        <v>3.0709900000000002E-7</v>
      </c>
      <c r="L21" s="50">
        <f t="shared" si="0"/>
        <v>8460916795.5849781</v>
      </c>
      <c r="M21" s="16">
        <f t="shared" si="1"/>
        <v>2115235000</v>
      </c>
      <c r="N21" s="46">
        <f t="shared" si="2"/>
        <v>2.115235E-2</v>
      </c>
      <c r="P21" s="11"/>
    </row>
    <row r="22" spans="1:16" x14ac:dyDescent="0.25">
      <c r="A22" s="4"/>
      <c r="B22" s="12">
        <v>5000</v>
      </c>
      <c r="C22" s="13">
        <v>33.731699999999996</v>
      </c>
      <c r="D22" s="13">
        <v>2.8325</v>
      </c>
      <c r="E22" s="13">
        <v>33.8504</v>
      </c>
      <c r="F22" s="13">
        <v>4.7999599999999996</v>
      </c>
      <c r="G22" s="13">
        <v>0.27956399999999998</v>
      </c>
      <c r="H22" s="14">
        <v>5.1453300000000001E-6</v>
      </c>
      <c r="I22" s="13">
        <v>31415.9</v>
      </c>
      <c r="J22" s="14">
        <v>7918430000</v>
      </c>
      <c r="K22" s="15">
        <v>2.94435E-7</v>
      </c>
      <c r="L22" s="50">
        <f t="shared" si="0"/>
        <v>7918425750.6856003</v>
      </c>
      <c r="M22" s="16">
        <f t="shared" si="1"/>
        <v>1979607500</v>
      </c>
      <c r="N22" s="46">
        <f t="shared" si="2"/>
        <v>1.9796075E-2</v>
      </c>
      <c r="P22" s="11"/>
    </row>
    <row r="23" spans="1:16" x14ac:dyDescent="0.25">
      <c r="A23" s="4"/>
      <c r="B23" s="12">
        <v>5000</v>
      </c>
      <c r="C23" s="13">
        <v>33.6479</v>
      </c>
      <c r="D23" s="13">
        <v>2.74133</v>
      </c>
      <c r="E23" s="13">
        <v>33.759300000000003</v>
      </c>
      <c r="F23" s="13">
        <v>4.6576700000000004</v>
      </c>
      <c r="G23" s="13">
        <v>0.26140200000000002</v>
      </c>
      <c r="H23" s="14">
        <v>4.3981299999999999E-6</v>
      </c>
      <c r="I23" s="13">
        <v>31415.9</v>
      </c>
      <c r="J23" s="14">
        <v>7416890000</v>
      </c>
      <c r="K23" s="15">
        <v>2.8274800000000001E-7</v>
      </c>
      <c r="L23" s="50">
        <f t="shared" si="0"/>
        <v>7416886778.899478</v>
      </c>
      <c r="M23" s="16">
        <f t="shared" si="1"/>
        <v>1854222500</v>
      </c>
      <c r="N23" s="46">
        <f t="shared" si="2"/>
        <v>1.8542224999999999E-2</v>
      </c>
      <c r="P23" s="11"/>
    </row>
    <row r="24" spans="1:16" x14ac:dyDescent="0.25">
      <c r="A24" s="4"/>
      <c r="B24" s="12">
        <v>5000</v>
      </c>
      <c r="C24" s="13">
        <v>33.567399999999999</v>
      </c>
      <c r="D24" s="13">
        <v>2.6546599999999998</v>
      </c>
      <c r="E24" s="13">
        <v>33.672199999999997</v>
      </c>
      <c r="F24" s="13">
        <v>4.5217999999999998</v>
      </c>
      <c r="G24" s="13">
        <v>0.24449599999999999</v>
      </c>
      <c r="H24" s="14">
        <v>3.4398500000000002E-6</v>
      </c>
      <c r="I24" s="13">
        <v>31415.9</v>
      </c>
      <c r="J24" s="14">
        <v>6955330000</v>
      </c>
      <c r="K24" s="15">
        <v>2.7175599999999999E-7</v>
      </c>
      <c r="L24" s="50">
        <f t="shared" si="0"/>
        <v>6955315322.2310133</v>
      </c>
      <c r="M24" s="16">
        <f t="shared" si="1"/>
        <v>1738832500</v>
      </c>
      <c r="N24" s="46">
        <f t="shared" si="2"/>
        <v>1.7388325E-2</v>
      </c>
      <c r="P24" s="11"/>
    </row>
    <row r="25" spans="1:16" x14ac:dyDescent="0.25">
      <c r="A25" s="4"/>
      <c r="B25" s="12">
        <v>5000</v>
      </c>
      <c r="C25" s="13">
        <v>33.4953</v>
      </c>
      <c r="D25" s="13">
        <v>2.5767699999999998</v>
      </c>
      <c r="E25" s="13">
        <v>33.594299999999997</v>
      </c>
      <c r="F25" s="13">
        <v>4.3990600000000004</v>
      </c>
      <c r="G25" s="13">
        <v>0.22862299999999999</v>
      </c>
      <c r="H25" s="14">
        <v>2.4130800000000001E-6</v>
      </c>
      <c r="I25" s="13">
        <v>31415.9</v>
      </c>
      <c r="J25" s="14">
        <v>6553140000</v>
      </c>
      <c r="K25" s="15">
        <v>2.6200300000000002E-7</v>
      </c>
      <c r="L25" s="50">
        <f t="shared" si="0"/>
        <v>6553153227.699995</v>
      </c>
      <c r="M25" s="16">
        <f t="shared" si="1"/>
        <v>1638285000</v>
      </c>
      <c r="N25" s="46">
        <f t="shared" si="2"/>
        <v>1.6382849999999997E-2</v>
      </c>
      <c r="P25" s="11"/>
    </row>
    <row r="26" spans="1:16" x14ac:dyDescent="0.25">
      <c r="A26" s="4"/>
      <c r="B26" s="12">
        <v>5000</v>
      </c>
      <c r="C26" s="13">
        <v>33.425699999999999</v>
      </c>
      <c r="D26" s="13">
        <v>2.5000399999999998</v>
      </c>
      <c r="E26" s="13">
        <v>33.518999999999998</v>
      </c>
      <c r="F26" s="13">
        <v>4.2774200000000002</v>
      </c>
      <c r="G26" s="13">
        <v>0.21382300000000001</v>
      </c>
      <c r="H26" s="14">
        <v>1.00265E-6</v>
      </c>
      <c r="I26" s="13">
        <v>31415.9</v>
      </c>
      <c r="J26" s="14">
        <v>6168710000</v>
      </c>
      <c r="K26" s="15">
        <v>2.5254600000000002E-7</v>
      </c>
      <c r="L26" s="50">
        <f t="shared" si="0"/>
        <v>6168689723.3961945</v>
      </c>
      <c r="M26" s="16">
        <f t="shared" si="1"/>
        <v>1542177500</v>
      </c>
      <c r="N26" s="46">
        <f t="shared" si="2"/>
        <v>1.5421774999999999E-2</v>
      </c>
      <c r="P26" s="11"/>
    </row>
    <row r="27" spans="1:16" ht="16.5" thickBot="1" x14ac:dyDescent="0.3">
      <c r="A27" s="4"/>
      <c r="B27" s="17">
        <v>5000</v>
      </c>
      <c r="C27" s="18">
        <v>33.355600000000003</v>
      </c>
      <c r="D27" s="18">
        <v>2.4272200000000002</v>
      </c>
      <c r="E27" s="18">
        <v>33.443800000000003</v>
      </c>
      <c r="F27" s="18">
        <v>4.1619700000000002</v>
      </c>
      <c r="G27" s="18">
        <v>0.19996700000000001</v>
      </c>
      <c r="H27" s="19">
        <v>-8.9799700000000004E-7</v>
      </c>
      <c r="I27" s="18">
        <v>31415.9</v>
      </c>
      <c r="J27" s="19">
        <v>5814570000</v>
      </c>
      <c r="K27" s="20">
        <v>2.4355900000000002E-7</v>
      </c>
      <c r="L27" s="51">
        <f t="shared" si="0"/>
        <v>5814565882.5902691</v>
      </c>
      <c r="M27" s="21">
        <f t="shared" si="1"/>
        <v>1453642500</v>
      </c>
      <c r="N27" s="47">
        <f t="shared" si="2"/>
        <v>1.4536424999999999E-2</v>
      </c>
      <c r="P27" s="11"/>
    </row>
    <row r="28" spans="1:16" x14ac:dyDescent="0.25">
      <c r="A28" s="4"/>
      <c r="B28" s="4"/>
      <c r="C28" s="4"/>
      <c r="D28" s="22"/>
      <c r="E28" s="4"/>
      <c r="F28" s="4"/>
      <c r="G28" s="22"/>
      <c r="H28" s="22"/>
      <c r="I28" s="22"/>
      <c r="J28" s="22"/>
      <c r="K28" s="22"/>
      <c r="M28" s="11"/>
      <c r="N28" s="23"/>
    </row>
    <row r="29" spans="1:16" x14ac:dyDescent="0.25">
      <c r="A29" s="4"/>
      <c r="B29" s="4"/>
      <c r="C29" s="4"/>
      <c r="D29" s="22"/>
      <c r="E29" s="4"/>
      <c r="F29" s="4"/>
      <c r="G29" s="22"/>
      <c r="H29" s="22"/>
      <c r="I29" s="22"/>
      <c r="J29" s="22"/>
      <c r="K29" s="22"/>
      <c r="M29" s="11"/>
      <c r="N29" s="23"/>
    </row>
    <row r="30" spans="1:16" x14ac:dyDescent="0.25">
      <c r="A30" s="4"/>
      <c r="B30" s="4"/>
      <c r="C30" s="4"/>
      <c r="D30" s="22"/>
      <c r="E30" s="4"/>
      <c r="F30" s="4"/>
      <c r="G30" s="22"/>
      <c r="H30" s="22"/>
      <c r="I30" s="22"/>
      <c r="J30" s="22"/>
      <c r="K30" s="22"/>
      <c r="M30" s="11"/>
      <c r="N30" s="23"/>
    </row>
    <row r="31" spans="1:16" x14ac:dyDescent="0.25">
      <c r="A31" s="4"/>
      <c r="B31" s="4"/>
      <c r="C31" s="4"/>
      <c r="D31" s="22"/>
      <c r="E31" s="4"/>
      <c r="F31" s="4"/>
      <c r="G31" s="22"/>
      <c r="H31" s="22"/>
      <c r="I31" s="22"/>
      <c r="J31" s="22"/>
      <c r="K31" s="22"/>
      <c r="M31" s="11"/>
      <c r="N31" s="23"/>
    </row>
    <row r="32" spans="1:16" x14ac:dyDescent="0.25">
      <c r="A32" s="4"/>
      <c r="B32" s="4"/>
      <c r="C32" s="4"/>
      <c r="D32" s="22"/>
      <c r="E32" s="4"/>
      <c r="F32" s="4"/>
      <c r="G32" s="22"/>
      <c r="H32" s="22"/>
      <c r="I32" s="22"/>
      <c r="J32" s="22"/>
      <c r="K32" s="22"/>
      <c r="M32" s="11"/>
      <c r="N32" s="23"/>
    </row>
    <row r="33" spans="1:14" x14ac:dyDescent="0.25">
      <c r="A33" s="4"/>
      <c r="B33" s="4"/>
      <c r="C33" s="4"/>
      <c r="D33" s="22"/>
      <c r="E33" s="4"/>
      <c r="F33" s="4"/>
      <c r="G33" s="22"/>
      <c r="H33" s="22"/>
      <c r="I33" s="22"/>
      <c r="J33" s="22"/>
      <c r="K33" s="22"/>
      <c r="M33" s="11"/>
      <c r="N33" s="23"/>
    </row>
    <row r="34" spans="1:14" x14ac:dyDescent="0.25">
      <c r="A34" s="4"/>
      <c r="B34" s="4"/>
      <c r="C34" s="4"/>
      <c r="D34" s="22"/>
      <c r="E34" s="4"/>
      <c r="F34" s="4"/>
      <c r="G34" s="22"/>
      <c r="H34" s="22"/>
      <c r="I34" s="22"/>
      <c r="J34" s="22"/>
      <c r="K34" s="22"/>
      <c r="M34" s="11"/>
      <c r="N34" s="23"/>
    </row>
    <row r="35" spans="1:14" x14ac:dyDescent="0.25">
      <c r="A35" s="4"/>
      <c r="B35" s="4"/>
      <c r="C35" s="4"/>
      <c r="D35" s="22"/>
      <c r="E35" s="4"/>
      <c r="F35" s="4"/>
      <c r="G35" s="22"/>
      <c r="H35" s="22"/>
      <c r="I35" s="22"/>
      <c r="J35" s="22"/>
      <c r="K35" s="22"/>
      <c r="M35" s="11"/>
      <c r="N35" s="23"/>
    </row>
    <row r="36" spans="1:14" x14ac:dyDescent="0.25">
      <c r="A36" s="4"/>
      <c r="B36" s="4"/>
      <c r="C36" s="4"/>
      <c r="D36" s="22"/>
      <c r="E36" s="4"/>
      <c r="F36" s="4"/>
      <c r="G36" s="22"/>
      <c r="H36" s="22"/>
      <c r="I36" s="22"/>
      <c r="J36" s="22"/>
      <c r="K36" s="22"/>
      <c r="M36" s="11"/>
      <c r="N36" s="23"/>
    </row>
    <row r="37" spans="1:14" x14ac:dyDescent="0.25">
      <c r="A37" s="4"/>
      <c r="B37" s="4"/>
      <c r="C37" s="4"/>
      <c r="D37" s="22"/>
      <c r="E37" s="4"/>
      <c r="F37" s="4"/>
      <c r="G37" s="22"/>
      <c r="H37" s="22"/>
      <c r="I37" s="22"/>
      <c r="J37" s="22"/>
      <c r="K37" s="22"/>
      <c r="M37" s="11"/>
      <c r="N37" s="23"/>
    </row>
    <row r="38" spans="1:14" x14ac:dyDescent="0.25">
      <c r="A38" s="4"/>
      <c r="B38" s="4"/>
      <c r="C38" s="4"/>
      <c r="D38" s="22"/>
      <c r="E38" s="4"/>
      <c r="F38" s="4"/>
      <c r="G38" s="22"/>
      <c r="H38" s="22"/>
      <c r="I38" s="22"/>
      <c r="J38" s="22"/>
      <c r="K38" s="22"/>
      <c r="M38" s="11"/>
      <c r="N38" s="23"/>
    </row>
    <row r="39" spans="1:14" x14ac:dyDescent="0.25">
      <c r="A39" s="4"/>
      <c r="B39" s="4"/>
      <c r="C39" s="4"/>
      <c r="D39" s="22"/>
      <c r="E39" s="4"/>
      <c r="F39" s="4"/>
      <c r="G39" s="22"/>
      <c r="H39" s="22"/>
      <c r="I39" s="22"/>
      <c r="J39" s="22"/>
      <c r="K39" s="22"/>
      <c r="M39" s="11"/>
      <c r="N39" s="23"/>
    </row>
    <row r="40" spans="1:14" x14ac:dyDescent="0.25">
      <c r="A40" s="4"/>
      <c r="B40" s="4"/>
      <c r="C40" s="4"/>
      <c r="D40" s="22"/>
      <c r="E40" s="4"/>
      <c r="F40" s="4"/>
      <c r="G40" s="22"/>
      <c r="H40" s="22"/>
      <c r="I40" s="22"/>
      <c r="J40" s="22"/>
      <c r="K40" s="22"/>
      <c r="M40" s="11"/>
      <c r="N40" s="23"/>
    </row>
    <row r="41" spans="1:14" x14ac:dyDescent="0.25">
      <c r="A41" s="4"/>
      <c r="B41" s="4"/>
      <c r="C41" s="4"/>
      <c r="D41" s="22"/>
      <c r="E41" s="4"/>
      <c r="F41" s="4"/>
      <c r="G41" s="22"/>
      <c r="H41" s="22"/>
      <c r="I41" s="22"/>
      <c r="J41" s="22"/>
      <c r="K41" s="22"/>
      <c r="M41" s="11"/>
      <c r="N41" s="23"/>
    </row>
    <row r="42" spans="1:14" x14ac:dyDescent="0.25">
      <c r="A42" s="4"/>
      <c r="B42" s="4"/>
      <c r="C42" s="4"/>
      <c r="D42" s="22"/>
      <c r="E42" s="4"/>
      <c r="F42" s="4"/>
      <c r="G42" s="22"/>
      <c r="H42" s="22"/>
      <c r="I42" s="22"/>
      <c r="J42" s="22"/>
      <c r="K42" s="22"/>
      <c r="M42" s="11"/>
      <c r="N42" s="23"/>
    </row>
    <row r="43" spans="1:14" x14ac:dyDescent="0.25">
      <c r="A43" s="4"/>
      <c r="B43" s="4"/>
      <c r="C43" s="4"/>
      <c r="D43" s="22"/>
      <c r="E43" s="4"/>
      <c r="F43" s="4"/>
      <c r="G43" s="22"/>
      <c r="H43" s="22"/>
      <c r="I43" s="22"/>
      <c r="J43" s="22"/>
      <c r="K43" s="22"/>
      <c r="M43" s="11"/>
      <c r="N43" s="23"/>
    </row>
    <row r="44" spans="1:14" x14ac:dyDescent="0.25">
      <c r="A44" s="4"/>
      <c r="B44" s="4"/>
      <c r="C44" s="4"/>
      <c r="D44" s="22"/>
      <c r="E44" s="4"/>
      <c r="F44" s="4"/>
      <c r="G44" s="22"/>
      <c r="H44" s="22"/>
      <c r="I44" s="22"/>
      <c r="J44" s="22"/>
      <c r="K44" s="22"/>
      <c r="M44" s="11"/>
      <c r="N44" s="23"/>
    </row>
    <row r="45" spans="1:14" x14ac:dyDescent="0.25">
      <c r="A45" s="4"/>
      <c r="B45" s="4"/>
      <c r="C45" s="4"/>
      <c r="D45" s="22"/>
      <c r="E45" s="4"/>
      <c r="F45" s="4"/>
      <c r="G45" s="22"/>
      <c r="H45" s="22"/>
      <c r="I45" s="22"/>
      <c r="J45" s="22"/>
      <c r="K45" s="22"/>
      <c r="M45" s="11"/>
      <c r="N45" s="23"/>
    </row>
    <row r="46" spans="1:14" x14ac:dyDescent="0.25">
      <c r="A46" s="4"/>
      <c r="B46" s="4"/>
      <c r="C46" s="4"/>
      <c r="D46" s="22"/>
      <c r="E46" s="4"/>
      <c r="F46" s="4"/>
      <c r="G46" s="22"/>
      <c r="H46" s="22"/>
      <c r="I46" s="22"/>
      <c r="J46" s="22"/>
      <c r="K46" s="22"/>
      <c r="M46" s="11"/>
      <c r="N46" s="23"/>
    </row>
    <row r="47" spans="1:14" x14ac:dyDescent="0.25">
      <c r="A47" s="4"/>
      <c r="B47" s="4"/>
      <c r="C47" s="4"/>
      <c r="D47" s="22"/>
      <c r="E47" s="4"/>
      <c r="F47" s="4"/>
      <c r="G47" s="22"/>
      <c r="H47" s="22"/>
      <c r="I47" s="22"/>
      <c r="J47" s="22"/>
      <c r="K47" s="22"/>
      <c r="M47" s="11"/>
      <c r="N47" s="23"/>
    </row>
    <row r="48" spans="1:14" x14ac:dyDescent="0.25">
      <c r="A48" s="4"/>
      <c r="B48" s="4"/>
      <c r="C48" s="4"/>
      <c r="D48" s="22"/>
      <c r="E48" s="4"/>
      <c r="F48" s="4"/>
      <c r="G48" s="22"/>
      <c r="H48" s="22"/>
      <c r="I48" s="22"/>
      <c r="J48" s="22"/>
      <c r="K48" s="22"/>
      <c r="M48" s="11"/>
      <c r="N48" s="23"/>
    </row>
    <row r="49" spans="1:14" x14ac:dyDescent="0.25">
      <c r="A49" s="4"/>
      <c r="B49" s="4"/>
      <c r="C49" s="4"/>
      <c r="D49" s="22"/>
      <c r="E49" s="4"/>
      <c r="F49" s="4"/>
      <c r="G49" s="22"/>
      <c r="H49" s="22"/>
      <c r="I49" s="22"/>
      <c r="J49" s="22"/>
      <c r="K49" s="22"/>
      <c r="M49" s="11"/>
      <c r="N49" s="23"/>
    </row>
    <row r="50" spans="1:14" x14ac:dyDescent="0.25">
      <c r="A50" s="4"/>
      <c r="B50" s="4"/>
      <c r="C50" s="4"/>
      <c r="D50" s="22"/>
      <c r="E50" s="4"/>
      <c r="F50" s="4"/>
      <c r="G50" s="22"/>
      <c r="H50" s="22"/>
      <c r="I50" s="22"/>
      <c r="J50" s="22"/>
      <c r="K50" s="22"/>
      <c r="M50" s="11"/>
      <c r="N50" s="23"/>
    </row>
    <row r="51" spans="1:14" x14ac:dyDescent="0.25">
      <c r="A51" s="4"/>
      <c r="B51" s="4"/>
      <c r="C51" s="4"/>
      <c r="D51" s="22"/>
      <c r="E51" s="4"/>
      <c r="F51" s="4"/>
      <c r="G51" s="22"/>
      <c r="H51" s="22"/>
      <c r="I51" s="22"/>
      <c r="J51" s="22"/>
      <c r="K51" s="22"/>
      <c r="M51" s="11"/>
      <c r="N51" s="23"/>
    </row>
    <row r="52" spans="1:14" x14ac:dyDescent="0.25">
      <c r="A52" s="4"/>
      <c r="B52" s="4"/>
      <c r="C52" s="4"/>
      <c r="D52" s="22"/>
      <c r="E52" s="4"/>
      <c r="F52" s="4"/>
      <c r="G52" s="22"/>
      <c r="H52" s="22"/>
      <c r="I52" s="22"/>
      <c r="J52" s="22"/>
      <c r="K52" s="22"/>
      <c r="M52" s="11"/>
      <c r="N52" s="23"/>
    </row>
  </sheetData>
  <mergeCells count="1">
    <mergeCell ref="B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/>
  </sheetViews>
  <sheetFormatPr baseColWidth="10" defaultColWidth="8.85546875" defaultRowHeight="15.75" x14ac:dyDescent="0.25"/>
  <cols>
    <col min="1" max="1" width="8.85546875" style="6"/>
    <col min="2" max="2" width="15.7109375" style="6" customWidth="1"/>
    <col min="3" max="6" width="10.7109375" style="6" customWidth="1"/>
    <col min="7" max="8" width="18.7109375" style="6" customWidth="1"/>
    <col min="9" max="12" width="13.7109375" style="6" customWidth="1"/>
    <col min="13" max="13" width="15.7109375" style="6" customWidth="1"/>
    <col min="14" max="14" width="20.7109375" style="6" customWidth="1"/>
    <col min="15" max="16384" width="8.85546875" style="6"/>
  </cols>
  <sheetData>
    <row r="1" spans="1:27" ht="18" customHeight="1" thickBot="1" x14ac:dyDescent="0.35">
      <c r="A1" s="4"/>
      <c r="B1" s="77" t="s">
        <v>17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27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  <c r="P2" s="5"/>
      <c r="Q2" s="5"/>
      <c r="R2" s="5"/>
      <c r="S2" s="5"/>
      <c r="T2" s="5"/>
      <c r="U2" s="5"/>
      <c r="V2" s="5"/>
      <c r="W2" s="52"/>
      <c r="X2" s="5"/>
      <c r="Y2" s="5"/>
    </row>
    <row r="3" spans="1:27" x14ac:dyDescent="0.25">
      <c r="A3" s="4"/>
      <c r="B3" s="44">
        <v>9999.99</v>
      </c>
      <c r="C3" s="7">
        <v>75.020499999999998</v>
      </c>
      <c r="D3" s="7">
        <v>8.3389600000000002</v>
      </c>
      <c r="E3" s="7">
        <v>75.482500000000002</v>
      </c>
      <c r="F3" s="7">
        <v>6.3427199999999999</v>
      </c>
      <c r="G3" s="7">
        <v>0.999915</v>
      </c>
      <c r="H3" s="8">
        <v>1.1870499999999999E-5</v>
      </c>
      <c r="I3" s="7">
        <v>62831.8</v>
      </c>
      <c r="J3" s="8">
        <v>274525000000</v>
      </c>
      <c r="K3" s="9">
        <v>27305200000000</v>
      </c>
      <c r="L3" s="54">
        <f>(-I3*D3)^2</f>
        <v>274525558857.33667</v>
      </c>
      <c r="M3" s="10">
        <f>J3*0.5^2</f>
        <v>68631250000</v>
      </c>
      <c r="N3" s="9">
        <f>M3*10^-11</f>
        <v>0.68631249999999999</v>
      </c>
      <c r="O3" s="4"/>
      <c r="P3" s="4"/>
      <c r="Q3" s="4"/>
      <c r="R3" s="4"/>
      <c r="S3" s="4"/>
      <c r="T3" s="4"/>
      <c r="U3" s="22"/>
      <c r="V3" s="4"/>
      <c r="W3" s="53"/>
      <c r="X3" s="22"/>
      <c r="Y3" s="22"/>
      <c r="Z3" s="11"/>
      <c r="AA3" s="11"/>
    </row>
    <row r="4" spans="1:27" x14ac:dyDescent="0.25">
      <c r="A4" s="4"/>
      <c r="B4" s="12">
        <v>9999.99</v>
      </c>
      <c r="C4" s="13">
        <v>75.006200000000007</v>
      </c>
      <c r="D4" s="13">
        <v>8.3063699999999994</v>
      </c>
      <c r="E4" s="13">
        <v>75.464699999999993</v>
      </c>
      <c r="F4" s="13">
        <v>6.3193299999999999</v>
      </c>
      <c r="G4" s="13">
        <v>0.96756299999999995</v>
      </c>
      <c r="H4" s="14">
        <v>8.3749899999999996E-6</v>
      </c>
      <c r="I4" s="13">
        <v>62831.8</v>
      </c>
      <c r="J4" s="14">
        <v>272384000000</v>
      </c>
      <c r="K4" s="15">
        <v>27533700000000</v>
      </c>
      <c r="L4" s="55">
        <f t="shared" ref="L4:L62" si="0">(-I4*D4)^2</f>
        <v>272383971604.65118</v>
      </c>
      <c r="M4" s="16">
        <f>J4*0.5^2</f>
        <v>68096000000</v>
      </c>
      <c r="N4" s="15">
        <f t="shared" ref="N4:N62" si="1">M4*10^-11</f>
        <v>0.68096000000000001</v>
      </c>
      <c r="O4" s="4"/>
      <c r="P4" s="4"/>
      <c r="Q4" s="4"/>
      <c r="R4" s="4"/>
      <c r="S4" s="4"/>
      <c r="T4" s="4"/>
      <c r="U4" s="22"/>
      <c r="V4" s="4"/>
      <c r="W4" s="53"/>
      <c r="X4" s="22"/>
      <c r="Y4" s="22"/>
      <c r="Z4" s="11"/>
      <c r="AA4" s="11"/>
    </row>
    <row r="5" spans="1:27" x14ac:dyDescent="0.25">
      <c r="A5" s="4"/>
      <c r="B5" s="12">
        <v>9999.99</v>
      </c>
      <c r="C5" s="13">
        <v>74.956699999999998</v>
      </c>
      <c r="D5" s="13">
        <v>8.2739100000000008</v>
      </c>
      <c r="E5" s="13">
        <v>75.412000000000006</v>
      </c>
      <c r="F5" s="13">
        <v>6.2989499999999996</v>
      </c>
      <c r="G5" s="13">
        <v>0.93520999999999999</v>
      </c>
      <c r="H5" s="14">
        <v>6.5195400000000003E-6</v>
      </c>
      <c r="I5" s="13">
        <v>62831.8</v>
      </c>
      <c r="J5" s="14">
        <v>270259000000</v>
      </c>
      <c r="K5" s="15">
        <v>27905200000000</v>
      </c>
      <c r="L5" s="55">
        <f t="shared" si="0"/>
        <v>270259262988.88553</v>
      </c>
      <c r="M5" s="16">
        <f t="shared" ref="M5:M62" si="2">J5*0.5^2</f>
        <v>67564750000</v>
      </c>
      <c r="N5" s="15">
        <f t="shared" si="1"/>
        <v>0.67564749999999996</v>
      </c>
      <c r="O5" s="4"/>
      <c r="P5" s="4"/>
      <c r="Q5" s="4"/>
      <c r="R5" s="4"/>
      <c r="S5" s="4"/>
      <c r="T5" s="4"/>
      <c r="U5" s="22"/>
      <c r="V5" s="4"/>
      <c r="W5" s="53"/>
      <c r="X5" s="22"/>
      <c r="Y5" s="22"/>
      <c r="Z5" s="11"/>
      <c r="AA5" s="11"/>
    </row>
    <row r="6" spans="1:27" x14ac:dyDescent="0.25">
      <c r="A6" s="4"/>
      <c r="B6" s="12">
        <v>9999.99</v>
      </c>
      <c r="C6" s="13">
        <v>74.931700000000006</v>
      </c>
      <c r="D6" s="13">
        <v>8.2471999999999994</v>
      </c>
      <c r="E6" s="13">
        <v>75.384200000000007</v>
      </c>
      <c r="F6" s="13">
        <v>6.28085</v>
      </c>
      <c r="G6" s="13">
        <v>0.903165</v>
      </c>
      <c r="H6" s="14">
        <v>4.9602899999999999E-6</v>
      </c>
      <c r="I6" s="13">
        <v>62831.8</v>
      </c>
      <c r="J6" s="14">
        <v>268517000000</v>
      </c>
      <c r="K6" s="15">
        <v>28151800000000</v>
      </c>
      <c r="L6" s="55">
        <f t="shared" si="0"/>
        <v>268517166867.33429</v>
      </c>
      <c r="M6" s="16">
        <f t="shared" si="2"/>
        <v>67129250000</v>
      </c>
      <c r="N6" s="15">
        <f t="shared" si="1"/>
        <v>0.67129249999999996</v>
      </c>
      <c r="O6" s="4"/>
      <c r="P6" s="4"/>
      <c r="Q6" s="4"/>
      <c r="R6" s="4"/>
      <c r="S6" s="4"/>
      <c r="T6" s="4"/>
      <c r="U6" s="22"/>
      <c r="V6" s="4"/>
      <c r="W6" s="53"/>
      <c r="X6" s="22"/>
      <c r="Y6" s="22"/>
      <c r="Z6" s="11"/>
      <c r="AA6" s="11"/>
    </row>
    <row r="7" spans="1:27" x14ac:dyDescent="0.25">
      <c r="A7" s="4"/>
      <c r="B7" s="12">
        <v>9999.99</v>
      </c>
      <c r="C7" s="13">
        <v>74.897099999999995</v>
      </c>
      <c r="D7" s="13">
        <v>8.20655</v>
      </c>
      <c r="E7" s="13">
        <v>75.345299999999995</v>
      </c>
      <c r="F7" s="13">
        <v>6.2530099999999997</v>
      </c>
      <c r="G7" s="13">
        <v>0.87081399999999998</v>
      </c>
      <c r="H7" s="14">
        <v>3.7004300000000002E-6</v>
      </c>
      <c r="I7" s="13">
        <v>62831.8</v>
      </c>
      <c r="J7" s="14">
        <v>265877000000</v>
      </c>
      <c r="K7" s="15">
        <v>28518800000000</v>
      </c>
      <c r="L7" s="55">
        <f t="shared" si="0"/>
        <v>265876677352.47363</v>
      </c>
      <c r="M7" s="16">
        <f t="shared" si="2"/>
        <v>66469250000</v>
      </c>
      <c r="N7" s="15">
        <f t="shared" si="1"/>
        <v>0.66469249999999991</v>
      </c>
      <c r="O7" s="4"/>
      <c r="P7" s="4"/>
      <c r="Q7" s="4"/>
      <c r="R7" s="4"/>
      <c r="S7" s="4"/>
      <c r="T7" s="4"/>
      <c r="U7" s="22"/>
      <c r="V7" s="4"/>
      <c r="W7" s="53"/>
      <c r="X7" s="22"/>
      <c r="Y7" s="22"/>
      <c r="Z7" s="11"/>
      <c r="AA7" s="11"/>
    </row>
    <row r="8" spans="1:27" x14ac:dyDescent="0.25">
      <c r="A8" s="4"/>
      <c r="B8" s="12">
        <v>9999.99</v>
      </c>
      <c r="C8" s="13">
        <v>74.894900000000007</v>
      </c>
      <c r="D8" s="13">
        <v>8.1740300000000001</v>
      </c>
      <c r="E8" s="13">
        <v>75.339699999999993</v>
      </c>
      <c r="F8" s="13">
        <v>6.2286000000000001</v>
      </c>
      <c r="G8" s="13">
        <v>0.83876899999999999</v>
      </c>
      <c r="H8" s="14">
        <v>2.5869000000000002E-6</v>
      </c>
      <c r="I8" s="13">
        <v>62831.8</v>
      </c>
      <c r="J8" s="14">
        <v>263773000000</v>
      </c>
      <c r="K8" s="15">
        <v>28711200000000</v>
      </c>
      <c r="L8" s="55">
        <f t="shared" si="0"/>
        <v>263773679568.3898</v>
      </c>
      <c r="M8" s="16">
        <f t="shared" si="2"/>
        <v>65943250000</v>
      </c>
      <c r="N8" s="15">
        <f t="shared" si="1"/>
        <v>0.65943249999999998</v>
      </c>
      <c r="O8" s="4"/>
      <c r="P8" s="4"/>
      <c r="Q8" s="4"/>
      <c r="R8" s="4"/>
      <c r="S8" s="4"/>
      <c r="T8" s="4"/>
      <c r="U8" s="22"/>
      <c r="V8" s="4"/>
      <c r="W8" s="53"/>
      <c r="X8" s="22"/>
      <c r="Y8" s="22"/>
      <c r="Z8" s="11"/>
      <c r="AA8" s="11"/>
    </row>
    <row r="9" spans="1:27" x14ac:dyDescent="0.25">
      <c r="A9" s="4"/>
      <c r="B9" s="12">
        <v>9999.99</v>
      </c>
      <c r="C9" s="13">
        <v>74.859399999999994</v>
      </c>
      <c r="D9" s="13">
        <v>8.1528299999999998</v>
      </c>
      <c r="E9" s="13">
        <v>75.302000000000007</v>
      </c>
      <c r="F9" s="13">
        <v>6.2155100000000001</v>
      </c>
      <c r="G9" s="13">
        <v>0.80641799999999997</v>
      </c>
      <c r="H9" s="14">
        <v>1.69137E-6</v>
      </c>
      <c r="I9" s="13">
        <v>62831.8</v>
      </c>
      <c r="J9" s="14">
        <v>262407000000</v>
      </c>
      <c r="K9" s="15">
        <v>28980100000000</v>
      </c>
      <c r="L9" s="55">
        <f t="shared" si="0"/>
        <v>262407217650.62918</v>
      </c>
      <c r="M9" s="16">
        <f t="shared" si="2"/>
        <v>65601750000</v>
      </c>
      <c r="N9" s="15">
        <f t="shared" si="1"/>
        <v>0.65601749999999992</v>
      </c>
      <c r="O9" s="4"/>
      <c r="P9" s="4"/>
      <c r="Q9" s="4"/>
      <c r="R9" s="4"/>
      <c r="S9" s="4"/>
      <c r="T9" s="4"/>
      <c r="U9" s="22"/>
      <c r="V9" s="4"/>
      <c r="W9" s="53"/>
      <c r="X9" s="22"/>
      <c r="Y9" s="22"/>
      <c r="Z9" s="11"/>
      <c r="AA9" s="11"/>
    </row>
    <row r="10" spans="1:27" x14ac:dyDescent="0.25">
      <c r="A10" s="4"/>
      <c r="B10" s="12">
        <v>9999.99</v>
      </c>
      <c r="C10" s="13">
        <v>74.867199999999997</v>
      </c>
      <c r="D10" s="13">
        <v>8.1174700000000009</v>
      </c>
      <c r="E10" s="13">
        <v>75.305999999999997</v>
      </c>
      <c r="F10" s="13">
        <v>6.18811</v>
      </c>
      <c r="G10" s="13">
        <v>0.77437900000000004</v>
      </c>
      <c r="H10" s="14">
        <v>1.0668699999999999E-6</v>
      </c>
      <c r="I10" s="13">
        <v>62831.8</v>
      </c>
      <c r="J10" s="14">
        <v>260136000000</v>
      </c>
      <c r="K10" s="15">
        <v>29152100000000</v>
      </c>
      <c r="L10" s="55">
        <f t="shared" si="0"/>
        <v>260135957819.59158</v>
      </c>
      <c r="M10" s="16">
        <f t="shared" si="2"/>
        <v>65034000000</v>
      </c>
      <c r="N10" s="15">
        <f t="shared" si="1"/>
        <v>0.65033999999999992</v>
      </c>
      <c r="O10" s="4"/>
      <c r="P10" s="4"/>
      <c r="Q10" s="4"/>
      <c r="R10" s="4"/>
      <c r="S10" s="4"/>
      <c r="T10" s="4"/>
      <c r="U10" s="22"/>
      <c r="V10" s="4"/>
      <c r="W10" s="53"/>
      <c r="X10" s="22"/>
      <c r="Y10" s="22"/>
      <c r="Z10" s="11"/>
      <c r="AA10" s="11"/>
    </row>
    <row r="11" spans="1:27" x14ac:dyDescent="0.25">
      <c r="A11" s="4"/>
      <c r="B11" s="12">
        <v>9999.99</v>
      </c>
      <c r="C11" s="13">
        <v>74.853399999999993</v>
      </c>
      <c r="D11" s="13">
        <v>8.0660699999999999</v>
      </c>
      <c r="E11" s="13">
        <v>75.286699999999996</v>
      </c>
      <c r="F11" s="13">
        <v>6.15036</v>
      </c>
      <c r="G11" s="13">
        <v>0.74202699999999999</v>
      </c>
      <c r="H11" s="14">
        <v>6.5666300000000003E-7</v>
      </c>
      <c r="I11" s="13">
        <v>62831.8</v>
      </c>
      <c r="J11" s="14">
        <v>256852000000</v>
      </c>
      <c r="K11" s="15">
        <v>29513100000000</v>
      </c>
      <c r="L11" s="55">
        <f t="shared" si="0"/>
        <v>256852014538.0097</v>
      </c>
      <c r="M11" s="16">
        <f t="shared" si="2"/>
        <v>64213000000</v>
      </c>
      <c r="N11" s="15">
        <f t="shared" si="1"/>
        <v>0.64212999999999998</v>
      </c>
      <c r="O11" s="4"/>
      <c r="P11" s="4"/>
      <c r="Q11" s="4"/>
      <c r="R11" s="4"/>
      <c r="S11" s="4"/>
      <c r="T11" s="4"/>
      <c r="U11" s="22"/>
      <c r="V11" s="4"/>
      <c r="W11" s="53"/>
      <c r="X11" s="22"/>
      <c r="Y11" s="22"/>
      <c r="Z11" s="11"/>
      <c r="AA11" s="11"/>
    </row>
    <row r="12" spans="1:27" x14ac:dyDescent="0.25">
      <c r="A12" s="4"/>
      <c r="B12" s="12">
        <v>9999.99</v>
      </c>
      <c r="C12" s="13">
        <v>74.854299999999995</v>
      </c>
      <c r="D12" s="13">
        <v>8.0408299999999997</v>
      </c>
      <c r="E12" s="13">
        <v>75.284999999999997</v>
      </c>
      <c r="F12" s="13">
        <v>6.1311799999999996</v>
      </c>
      <c r="G12" s="13">
        <v>0.70998399999999995</v>
      </c>
      <c r="H12" s="14">
        <v>3.9031600000000001E-7</v>
      </c>
      <c r="I12" s="13">
        <v>62831.8</v>
      </c>
      <c r="J12" s="14">
        <v>255247000000</v>
      </c>
      <c r="K12" s="15">
        <v>29660100000000</v>
      </c>
      <c r="L12" s="55">
        <f t="shared" si="0"/>
        <v>255247068939.82492</v>
      </c>
      <c r="M12" s="16">
        <f t="shared" si="2"/>
        <v>63811750000</v>
      </c>
      <c r="N12" s="15">
        <f t="shared" si="1"/>
        <v>0.6381175</v>
      </c>
      <c r="O12" s="4"/>
      <c r="P12" s="4"/>
      <c r="Q12" s="4"/>
      <c r="R12" s="4"/>
      <c r="S12" s="4"/>
      <c r="T12" s="4"/>
      <c r="U12" s="22"/>
      <c r="V12" s="4"/>
      <c r="W12" s="53"/>
      <c r="X12" s="22"/>
      <c r="Y12" s="22"/>
      <c r="Z12" s="11"/>
      <c r="AA12" s="11"/>
    </row>
    <row r="13" spans="1:27" x14ac:dyDescent="0.25">
      <c r="A13" s="4"/>
      <c r="B13" s="12">
        <v>9999.99</v>
      </c>
      <c r="C13" s="13">
        <v>74.834900000000005</v>
      </c>
      <c r="D13" s="13">
        <v>8.0031700000000008</v>
      </c>
      <c r="E13" s="13">
        <v>75.261600000000001</v>
      </c>
      <c r="F13" s="13">
        <v>6.10426</v>
      </c>
      <c r="G13" s="13">
        <v>0.67763399999999996</v>
      </c>
      <c r="H13" s="14">
        <v>2.29721E-7</v>
      </c>
      <c r="I13" s="13">
        <v>62831.8</v>
      </c>
      <c r="J13" s="14">
        <v>252862000000</v>
      </c>
      <c r="K13" s="15">
        <v>29971900000000</v>
      </c>
      <c r="L13" s="55">
        <f t="shared" si="0"/>
        <v>252861719706.58783</v>
      </c>
      <c r="M13" s="16">
        <f t="shared" si="2"/>
        <v>63215500000</v>
      </c>
      <c r="N13" s="15">
        <f t="shared" si="1"/>
        <v>0.63215499999999991</v>
      </c>
      <c r="O13" s="4"/>
      <c r="P13" s="4"/>
      <c r="Q13" s="4"/>
      <c r="R13" s="4"/>
      <c r="S13" s="4"/>
      <c r="T13" s="4"/>
      <c r="U13" s="22"/>
      <c r="V13" s="4"/>
      <c r="W13" s="53"/>
      <c r="X13" s="22"/>
      <c r="Y13" s="22"/>
      <c r="Z13" s="11"/>
      <c r="AA13" s="11"/>
    </row>
    <row r="14" spans="1:27" x14ac:dyDescent="0.25">
      <c r="A14" s="4"/>
      <c r="B14" s="12">
        <v>9999.99</v>
      </c>
      <c r="C14" s="13">
        <v>74.810500000000005</v>
      </c>
      <c r="D14" s="13">
        <v>7.9810100000000004</v>
      </c>
      <c r="E14" s="13">
        <v>75.234999999999999</v>
      </c>
      <c r="F14" s="13">
        <v>6.0894599999999999</v>
      </c>
      <c r="G14" s="13">
        <v>0.64559</v>
      </c>
      <c r="H14" s="14">
        <v>1.3949299999999999E-7</v>
      </c>
      <c r="I14" s="13">
        <v>62831.8</v>
      </c>
      <c r="J14" s="14">
        <v>251463000000</v>
      </c>
      <c r="K14" s="15">
        <v>30214500000000</v>
      </c>
      <c r="L14" s="55">
        <f t="shared" si="0"/>
        <v>251463359293.9231</v>
      </c>
      <c r="M14" s="16">
        <f t="shared" si="2"/>
        <v>62865750000</v>
      </c>
      <c r="N14" s="15">
        <f t="shared" si="1"/>
        <v>0.62865749999999998</v>
      </c>
      <c r="O14" s="4"/>
      <c r="P14" s="4"/>
      <c r="Q14" s="4"/>
      <c r="R14" s="4"/>
      <c r="S14" s="4"/>
      <c r="T14" s="4"/>
      <c r="U14" s="22"/>
      <c r="V14" s="4"/>
      <c r="W14" s="53"/>
      <c r="X14" s="22"/>
      <c r="Y14" s="22"/>
      <c r="Z14" s="11"/>
      <c r="AA14" s="11"/>
    </row>
    <row r="15" spans="1:27" x14ac:dyDescent="0.25">
      <c r="A15" s="4"/>
      <c r="B15" s="12">
        <v>9999.99</v>
      </c>
      <c r="C15" s="13">
        <v>74.775999999999996</v>
      </c>
      <c r="D15" s="13">
        <v>7.9359799999999998</v>
      </c>
      <c r="E15" s="13">
        <v>75.195899999999995</v>
      </c>
      <c r="F15" s="13">
        <v>6.0581300000000002</v>
      </c>
      <c r="G15" s="13">
        <v>0.61323499999999997</v>
      </c>
      <c r="H15" s="14">
        <v>9.96168E-8</v>
      </c>
      <c r="I15" s="13">
        <v>62831.8</v>
      </c>
      <c r="J15" s="14">
        <v>248634000000</v>
      </c>
      <c r="K15" s="15">
        <v>30647800000000</v>
      </c>
      <c r="L15" s="55">
        <f t="shared" si="0"/>
        <v>248633779839.27176</v>
      </c>
      <c r="M15" s="16">
        <f t="shared" si="2"/>
        <v>62158500000</v>
      </c>
      <c r="N15" s="15">
        <f t="shared" si="1"/>
        <v>0.62158499999999994</v>
      </c>
      <c r="O15" s="4"/>
      <c r="P15" s="4"/>
      <c r="Q15" s="4"/>
      <c r="R15" s="4"/>
      <c r="S15" s="4"/>
      <c r="T15" s="4"/>
      <c r="U15" s="22"/>
      <c r="V15" s="4"/>
      <c r="W15" s="53"/>
      <c r="X15" s="22"/>
      <c r="Y15" s="22"/>
      <c r="Z15" s="11"/>
      <c r="AA15" s="11"/>
    </row>
    <row r="16" spans="1:27" x14ac:dyDescent="0.25">
      <c r="A16" s="4"/>
      <c r="B16" s="12">
        <v>9999.99</v>
      </c>
      <c r="C16" s="13">
        <v>74.786100000000005</v>
      </c>
      <c r="D16" s="13">
        <v>7.8990400000000003</v>
      </c>
      <c r="E16" s="13">
        <v>75.201999999999998</v>
      </c>
      <c r="F16" s="13">
        <v>6.0293299999999999</v>
      </c>
      <c r="G16" s="13">
        <v>0.58119200000000004</v>
      </c>
      <c r="H16" s="14">
        <v>8.1083399999999994E-8</v>
      </c>
      <c r="I16" s="13">
        <v>62831.8</v>
      </c>
      <c r="J16" s="14">
        <v>246325000000</v>
      </c>
      <c r="K16" s="15">
        <v>30838400000000</v>
      </c>
      <c r="L16" s="55">
        <f t="shared" si="0"/>
        <v>246324510919.94934</v>
      </c>
      <c r="M16" s="16">
        <f t="shared" si="2"/>
        <v>61581250000</v>
      </c>
      <c r="N16" s="15">
        <f t="shared" si="1"/>
        <v>0.61581249999999998</v>
      </c>
      <c r="O16" s="4"/>
      <c r="P16" s="4"/>
      <c r="Q16" s="4"/>
      <c r="R16" s="4"/>
      <c r="S16" s="4"/>
      <c r="T16" s="4"/>
      <c r="U16" s="22"/>
      <c r="V16" s="4"/>
      <c r="W16" s="53"/>
      <c r="X16" s="22"/>
      <c r="Y16" s="22"/>
      <c r="Z16" s="11"/>
      <c r="AA16" s="11"/>
    </row>
    <row r="17" spans="1:27" x14ac:dyDescent="0.25">
      <c r="A17" s="4"/>
      <c r="B17" s="12">
        <v>9999.99</v>
      </c>
      <c r="C17" s="13">
        <v>74.751900000000006</v>
      </c>
      <c r="D17" s="13">
        <v>7.8621800000000004</v>
      </c>
      <c r="E17" s="13">
        <v>75.164199999999994</v>
      </c>
      <c r="F17" s="13">
        <v>6.0041200000000003</v>
      </c>
      <c r="G17" s="13">
        <v>0.548844</v>
      </c>
      <c r="H17" s="14">
        <v>7.2940700000000001E-8</v>
      </c>
      <c r="I17" s="13">
        <v>62831.8</v>
      </c>
      <c r="J17" s="14">
        <v>244031000000</v>
      </c>
      <c r="K17" s="15">
        <v>31230200000000</v>
      </c>
      <c r="L17" s="55">
        <f t="shared" si="0"/>
        <v>244030982293.905</v>
      </c>
      <c r="M17" s="16">
        <f t="shared" si="2"/>
        <v>61007750000</v>
      </c>
      <c r="N17" s="15">
        <f t="shared" si="1"/>
        <v>0.61007749999999994</v>
      </c>
      <c r="O17" s="4"/>
      <c r="P17" s="4"/>
      <c r="Q17" s="4"/>
      <c r="R17" s="4"/>
      <c r="S17" s="4"/>
      <c r="T17" s="4"/>
      <c r="U17" s="22"/>
      <c r="V17" s="4"/>
      <c r="W17" s="53"/>
      <c r="X17" s="22"/>
      <c r="Y17" s="22"/>
      <c r="Z17" s="11"/>
      <c r="AA17" s="11"/>
    </row>
    <row r="18" spans="1:27" x14ac:dyDescent="0.25">
      <c r="A18" s="4"/>
      <c r="B18" s="12">
        <v>9999.99</v>
      </c>
      <c r="C18" s="13">
        <v>74.754199999999997</v>
      </c>
      <c r="D18" s="13">
        <v>7.8237800000000002</v>
      </c>
      <c r="E18" s="13">
        <v>75.162599999999998</v>
      </c>
      <c r="F18" s="13">
        <v>5.9748200000000002</v>
      </c>
      <c r="G18" s="13">
        <v>0.51679900000000001</v>
      </c>
      <c r="H18" s="14">
        <v>5.5484799999999999E-8</v>
      </c>
      <c r="I18" s="13">
        <v>62831.8</v>
      </c>
      <c r="J18" s="14">
        <v>241653000000</v>
      </c>
      <c r="K18" s="15">
        <v>31472600000000</v>
      </c>
      <c r="L18" s="55">
        <f t="shared" si="0"/>
        <v>241653039894.11795</v>
      </c>
      <c r="M18" s="16">
        <f t="shared" si="2"/>
        <v>60413250000</v>
      </c>
      <c r="N18" s="15">
        <f t="shared" si="1"/>
        <v>0.60413249999999996</v>
      </c>
      <c r="O18" s="4"/>
      <c r="P18" s="4"/>
      <c r="Q18" s="4"/>
      <c r="R18" s="4"/>
      <c r="S18" s="4"/>
      <c r="T18" s="4"/>
      <c r="U18" s="22"/>
      <c r="V18" s="4"/>
      <c r="W18" s="53"/>
      <c r="X18" s="22"/>
      <c r="Y18" s="22"/>
      <c r="Z18" s="11"/>
      <c r="AA18" s="11"/>
    </row>
    <row r="19" spans="1:27" x14ac:dyDescent="0.25">
      <c r="A19" s="4"/>
      <c r="B19" s="12">
        <v>9999.99</v>
      </c>
      <c r="C19" s="13">
        <v>74.721100000000007</v>
      </c>
      <c r="D19" s="13">
        <v>7.7888500000000001</v>
      </c>
      <c r="E19" s="13">
        <v>75.125900000000001</v>
      </c>
      <c r="F19" s="13">
        <v>5.9509600000000002</v>
      </c>
      <c r="G19" s="13">
        <v>0.48460199999999998</v>
      </c>
      <c r="H19" s="14">
        <v>5.2933199999999999E-8</v>
      </c>
      <c r="I19" s="13">
        <v>62831.8</v>
      </c>
      <c r="J19" s="14">
        <v>239500000000</v>
      </c>
      <c r="K19" s="15">
        <v>31858300000000</v>
      </c>
      <c r="L19" s="55">
        <f t="shared" si="0"/>
        <v>239500091319.99948</v>
      </c>
      <c r="M19" s="16">
        <f t="shared" si="2"/>
        <v>59875000000</v>
      </c>
      <c r="N19" s="15">
        <f t="shared" si="1"/>
        <v>0.59875</v>
      </c>
      <c r="O19" s="4"/>
      <c r="P19" s="4"/>
      <c r="Q19" s="4"/>
      <c r="R19" s="4"/>
      <c r="S19" s="4"/>
      <c r="T19" s="4"/>
      <c r="U19" s="22"/>
      <c r="V19" s="4"/>
      <c r="W19" s="53"/>
      <c r="X19" s="22"/>
      <c r="Y19" s="22"/>
      <c r="Z19" s="11"/>
      <c r="AA19" s="11"/>
    </row>
    <row r="20" spans="1:27" x14ac:dyDescent="0.25">
      <c r="A20" s="4"/>
      <c r="B20" s="12">
        <v>9999.99</v>
      </c>
      <c r="C20" s="13">
        <v>74.7089</v>
      </c>
      <c r="D20" s="13">
        <v>7.7563399999999998</v>
      </c>
      <c r="E20" s="13">
        <v>75.110500000000002</v>
      </c>
      <c r="F20" s="13">
        <v>5.9272600000000004</v>
      </c>
      <c r="G20" s="13">
        <v>0.45240599999999997</v>
      </c>
      <c r="H20" s="14">
        <v>4.0566400000000003E-8</v>
      </c>
      <c r="I20" s="13">
        <v>62831.8</v>
      </c>
      <c r="J20" s="14">
        <v>237505000000</v>
      </c>
      <c r="K20" s="15">
        <v>32136100000000</v>
      </c>
      <c r="L20" s="55">
        <f t="shared" si="0"/>
        <v>237504957607.61887</v>
      </c>
      <c r="M20" s="16">
        <f t="shared" si="2"/>
        <v>59376250000</v>
      </c>
      <c r="N20" s="15">
        <f t="shared" si="1"/>
        <v>0.59376249999999997</v>
      </c>
      <c r="O20" s="4"/>
      <c r="P20" s="4"/>
      <c r="Q20" s="4"/>
      <c r="R20" s="4"/>
      <c r="S20" s="4"/>
      <c r="T20" s="4"/>
      <c r="U20" s="22"/>
      <c r="V20" s="4"/>
      <c r="W20" s="53"/>
      <c r="X20" s="22"/>
      <c r="Y20" s="22"/>
      <c r="Z20" s="11"/>
      <c r="AA20" s="11"/>
    </row>
    <row r="21" spans="1:27" x14ac:dyDescent="0.25">
      <c r="A21" s="4"/>
      <c r="B21" s="12">
        <v>9999.99</v>
      </c>
      <c r="C21" s="13">
        <v>74.686999999999998</v>
      </c>
      <c r="D21" s="13">
        <v>7.70892</v>
      </c>
      <c r="E21" s="13">
        <v>75.083699999999993</v>
      </c>
      <c r="F21" s="13">
        <v>5.8929999999999998</v>
      </c>
      <c r="G21" s="13">
        <v>0.42024299999999998</v>
      </c>
      <c r="H21" s="14">
        <v>3.0921399999999998E-8</v>
      </c>
      <c r="I21" s="13">
        <v>62831.8</v>
      </c>
      <c r="J21" s="14">
        <v>234610000000</v>
      </c>
      <c r="K21" s="15">
        <v>32567800000000</v>
      </c>
      <c r="L21" s="55">
        <f t="shared" si="0"/>
        <v>234609762885.45908</v>
      </c>
      <c r="M21" s="16">
        <f t="shared" si="2"/>
        <v>58652500000</v>
      </c>
      <c r="N21" s="15">
        <f t="shared" si="1"/>
        <v>0.58652499999999996</v>
      </c>
      <c r="O21" s="4"/>
      <c r="P21" s="4"/>
      <c r="Q21" s="4"/>
      <c r="R21" s="4"/>
      <c r="S21" s="4"/>
      <c r="T21" s="4"/>
      <c r="U21" s="22"/>
      <c r="V21" s="4"/>
      <c r="W21" s="53"/>
      <c r="X21" s="22"/>
      <c r="Y21" s="22"/>
      <c r="Z21" s="11"/>
      <c r="AA21" s="11"/>
    </row>
    <row r="22" spans="1:27" x14ac:dyDescent="0.25">
      <c r="A22" s="4"/>
      <c r="B22" s="12">
        <v>9999.99</v>
      </c>
      <c r="C22" s="13">
        <v>74.685900000000004</v>
      </c>
      <c r="D22" s="13">
        <v>7.6806900000000002</v>
      </c>
      <c r="E22" s="13">
        <v>75.079800000000006</v>
      </c>
      <c r="F22" s="13">
        <v>5.8716499999999998</v>
      </c>
      <c r="G22" s="13">
        <v>0.38807399999999997</v>
      </c>
      <c r="H22" s="14">
        <v>2.4339099999999999E-8</v>
      </c>
      <c r="I22" s="13">
        <v>62831.8</v>
      </c>
      <c r="J22" s="14">
        <v>232894000000</v>
      </c>
      <c r="K22" s="15">
        <v>32772100000000</v>
      </c>
      <c r="L22" s="55">
        <f t="shared" si="0"/>
        <v>232894631100.54953</v>
      </c>
      <c r="M22" s="16">
        <f t="shared" si="2"/>
        <v>58223500000</v>
      </c>
      <c r="N22" s="15">
        <f t="shared" si="1"/>
        <v>0.58223499999999995</v>
      </c>
      <c r="O22" s="4"/>
      <c r="P22" s="4"/>
      <c r="Q22" s="4"/>
      <c r="R22" s="4"/>
      <c r="S22" s="4"/>
      <c r="T22" s="4"/>
      <c r="U22" s="22"/>
      <c r="V22" s="4"/>
      <c r="W22" s="53"/>
      <c r="X22" s="22"/>
      <c r="Y22" s="22"/>
      <c r="Z22" s="11"/>
      <c r="AA22" s="11"/>
    </row>
    <row r="23" spans="1:27" x14ac:dyDescent="0.25">
      <c r="A23" s="4"/>
      <c r="B23" s="12">
        <v>9999.99</v>
      </c>
      <c r="C23" s="13">
        <v>74.662300000000002</v>
      </c>
      <c r="D23" s="13">
        <v>7.6364000000000001</v>
      </c>
      <c r="E23" s="13">
        <v>75.051900000000003</v>
      </c>
      <c r="F23" s="13">
        <v>5.8398599999999998</v>
      </c>
      <c r="G23" s="13">
        <v>0.355879</v>
      </c>
      <c r="H23" s="14">
        <v>2.05772E-8</v>
      </c>
      <c r="I23" s="13">
        <v>62831.8</v>
      </c>
      <c r="J23" s="14">
        <v>230217000000</v>
      </c>
      <c r="K23" s="15">
        <v>33202000000000</v>
      </c>
      <c r="L23" s="55">
        <f t="shared" si="0"/>
        <v>230216443792.8862</v>
      </c>
      <c r="M23" s="16">
        <f t="shared" si="2"/>
        <v>57554250000</v>
      </c>
      <c r="N23" s="15">
        <f t="shared" si="1"/>
        <v>0.57554249999999996</v>
      </c>
      <c r="O23" s="4"/>
      <c r="P23" s="4"/>
      <c r="Q23" s="4"/>
      <c r="R23" s="4"/>
      <c r="S23" s="4"/>
      <c r="T23" s="4"/>
      <c r="U23" s="22"/>
      <c r="V23" s="4"/>
      <c r="W23" s="53"/>
      <c r="X23" s="22"/>
      <c r="Y23" s="22"/>
      <c r="Z23" s="11"/>
      <c r="AA23" s="11"/>
    </row>
    <row r="24" spans="1:27" x14ac:dyDescent="0.25">
      <c r="A24" s="4"/>
      <c r="B24" s="12">
        <v>9999.99</v>
      </c>
      <c r="C24" s="13">
        <v>74.636600000000001</v>
      </c>
      <c r="D24" s="13">
        <v>7.5969199999999999</v>
      </c>
      <c r="E24" s="13">
        <v>75.022199999999998</v>
      </c>
      <c r="F24" s="13">
        <v>5.8118600000000002</v>
      </c>
      <c r="G24" s="13">
        <v>0.323683</v>
      </c>
      <c r="H24" s="14">
        <v>1.5712100000000001E-8</v>
      </c>
      <c r="I24" s="13">
        <v>62831.8</v>
      </c>
      <c r="J24" s="14">
        <v>227842000000</v>
      </c>
      <c r="K24" s="15">
        <v>33615500000000</v>
      </c>
      <c r="L24" s="55">
        <f t="shared" si="0"/>
        <v>227842170473.13373</v>
      </c>
      <c r="M24" s="16">
        <f t="shared" si="2"/>
        <v>56960500000</v>
      </c>
      <c r="N24" s="15">
        <f t="shared" si="1"/>
        <v>0.56960499999999992</v>
      </c>
      <c r="O24" s="4"/>
      <c r="P24" s="4"/>
      <c r="Q24" s="4"/>
      <c r="R24" s="4"/>
      <c r="S24" s="4"/>
      <c r="T24" s="4"/>
      <c r="U24" s="22"/>
      <c r="V24" s="4"/>
      <c r="W24" s="53"/>
      <c r="X24" s="22"/>
      <c r="Y24" s="22"/>
      <c r="Z24" s="11"/>
      <c r="AA24" s="11"/>
    </row>
    <row r="25" spans="1:27" x14ac:dyDescent="0.25">
      <c r="A25" s="4"/>
      <c r="B25" s="12">
        <v>9999.99</v>
      </c>
      <c r="C25" s="13">
        <v>74.624799999999993</v>
      </c>
      <c r="D25" s="13">
        <v>7.5599600000000002</v>
      </c>
      <c r="E25" s="13">
        <v>75.006799999999998</v>
      </c>
      <c r="F25" s="13">
        <v>5.7846799999999998</v>
      </c>
      <c r="G25" s="13">
        <v>0.291489</v>
      </c>
      <c r="H25" s="14">
        <v>2.8815399999999999E-8</v>
      </c>
      <c r="I25" s="13">
        <v>62831.8</v>
      </c>
      <c r="J25" s="14">
        <v>225631000000</v>
      </c>
      <c r="K25" s="15">
        <v>33948400000000</v>
      </c>
      <c r="L25" s="55">
        <f t="shared" si="0"/>
        <v>225630600026.34787</v>
      </c>
      <c r="M25" s="16">
        <f t="shared" si="2"/>
        <v>56407750000</v>
      </c>
      <c r="N25" s="15">
        <f t="shared" si="1"/>
        <v>0.56407750000000001</v>
      </c>
      <c r="O25" s="4"/>
      <c r="P25" s="4"/>
      <c r="Q25" s="4"/>
      <c r="R25" s="4"/>
      <c r="S25" s="4"/>
      <c r="T25" s="4"/>
      <c r="U25" s="22"/>
      <c r="V25" s="4"/>
      <c r="W25" s="53"/>
      <c r="X25" s="22"/>
      <c r="Y25" s="22"/>
      <c r="Z25" s="11"/>
      <c r="AA25" s="11"/>
    </row>
    <row r="26" spans="1:27" x14ac:dyDescent="0.25">
      <c r="A26" s="4"/>
      <c r="B26" s="12">
        <v>9999.99</v>
      </c>
      <c r="C26" s="13">
        <v>74.615600000000001</v>
      </c>
      <c r="D26" s="13">
        <v>7.5117500000000001</v>
      </c>
      <c r="E26" s="13">
        <v>74.992800000000003</v>
      </c>
      <c r="F26" s="13">
        <v>5.7487500000000002</v>
      </c>
      <c r="G26" s="13">
        <v>0.25913900000000001</v>
      </c>
      <c r="H26" s="14">
        <v>1.97427E-8</v>
      </c>
      <c r="I26" s="13">
        <v>62831.8</v>
      </c>
      <c r="J26" s="14">
        <v>222762000000</v>
      </c>
      <c r="K26" s="15">
        <v>34360300000000</v>
      </c>
      <c r="L26" s="55">
        <f t="shared" si="0"/>
        <v>222762074865.06339</v>
      </c>
      <c r="M26" s="16">
        <f t="shared" si="2"/>
        <v>55690500000</v>
      </c>
      <c r="N26" s="15">
        <f t="shared" si="1"/>
        <v>0.55690499999999998</v>
      </c>
      <c r="O26" s="4"/>
      <c r="P26" s="4"/>
      <c r="Q26" s="4"/>
      <c r="R26" s="4"/>
      <c r="S26" s="4"/>
      <c r="T26" s="4"/>
      <c r="U26" s="22"/>
      <c r="V26" s="4"/>
      <c r="W26" s="53"/>
      <c r="X26" s="22"/>
      <c r="Y26" s="22"/>
      <c r="Z26" s="11"/>
      <c r="AA26" s="11"/>
    </row>
    <row r="27" spans="1:27" x14ac:dyDescent="0.25">
      <c r="A27" s="4"/>
      <c r="B27" s="12">
        <v>9999.99</v>
      </c>
      <c r="C27" s="13">
        <v>74.587299999999999</v>
      </c>
      <c r="D27" s="13">
        <v>7.4786999999999999</v>
      </c>
      <c r="E27" s="13">
        <v>74.961299999999994</v>
      </c>
      <c r="F27" s="13">
        <v>5.7257800000000003</v>
      </c>
      <c r="G27" s="13">
        <v>0.22697300000000001</v>
      </c>
      <c r="H27" s="14">
        <v>2.18241E-8</v>
      </c>
      <c r="I27" s="13">
        <v>62831.8</v>
      </c>
      <c r="J27" s="14">
        <v>220806000000</v>
      </c>
      <c r="K27" s="15">
        <v>34758000000000</v>
      </c>
      <c r="L27" s="55">
        <f t="shared" si="0"/>
        <v>220806181663.90137</v>
      </c>
      <c r="M27" s="16">
        <f t="shared" si="2"/>
        <v>55201500000</v>
      </c>
      <c r="N27" s="15">
        <f t="shared" si="1"/>
        <v>0.55201499999999992</v>
      </c>
      <c r="O27" s="4"/>
      <c r="P27" s="4"/>
      <c r="Q27" s="4"/>
      <c r="R27" s="4"/>
      <c r="S27" s="4"/>
      <c r="T27" s="4"/>
      <c r="U27" s="22"/>
      <c r="V27" s="4"/>
      <c r="W27" s="53"/>
      <c r="X27" s="22"/>
      <c r="Y27" s="22"/>
      <c r="Z27" s="11"/>
      <c r="AA27" s="11"/>
    </row>
    <row r="28" spans="1:27" x14ac:dyDescent="0.25">
      <c r="A28" s="4"/>
      <c r="B28" s="12">
        <v>9999.99</v>
      </c>
      <c r="C28" s="13">
        <v>74.569299999999998</v>
      </c>
      <c r="D28" s="13">
        <v>7.4287400000000003</v>
      </c>
      <c r="E28" s="13">
        <v>74.938500000000005</v>
      </c>
      <c r="F28" s="13">
        <v>5.6891400000000001</v>
      </c>
      <c r="G28" s="13">
        <v>0.19480800000000001</v>
      </c>
      <c r="H28" s="14">
        <v>6.3339100000000001E-9</v>
      </c>
      <c r="I28" s="13">
        <v>62831.8</v>
      </c>
      <c r="J28" s="14">
        <v>217866000000</v>
      </c>
      <c r="K28" s="15">
        <v>35243900000000</v>
      </c>
      <c r="L28" s="55">
        <f t="shared" si="0"/>
        <v>217865930010.86377</v>
      </c>
      <c r="M28" s="16">
        <f t="shared" si="2"/>
        <v>54466500000</v>
      </c>
      <c r="N28" s="15">
        <f t="shared" si="1"/>
        <v>0.54466499999999995</v>
      </c>
      <c r="O28" s="4"/>
      <c r="P28" s="4"/>
      <c r="Q28" s="4"/>
      <c r="R28" s="4"/>
      <c r="S28" s="4"/>
      <c r="T28" s="4"/>
      <c r="U28" s="22"/>
      <c r="V28" s="4"/>
      <c r="W28" s="53"/>
      <c r="X28" s="22"/>
      <c r="Y28" s="22"/>
      <c r="Z28" s="11"/>
      <c r="AA28" s="11"/>
    </row>
    <row r="29" spans="1:27" x14ac:dyDescent="0.25">
      <c r="A29" s="4"/>
      <c r="B29" s="12">
        <v>9999.99</v>
      </c>
      <c r="C29" s="13">
        <v>74.531800000000004</v>
      </c>
      <c r="D29" s="13">
        <v>7.3943500000000002</v>
      </c>
      <c r="E29" s="13">
        <v>74.8977</v>
      </c>
      <c r="F29" s="13">
        <v>5.6658099999999996</v>
      </c>
      <c r="G29" s="13">
        <v>0.16264000000000001</v>
      </c>
      <c r="H29" s="14">
        <v>-4.2272100000000002E-10</v>
      </c>
      <c r="I29" s="13">
        <v>62831.8</v>
      </c>
      <c r="J29" s="14">
        <v>215854000000</v>
      </c>
      <c r="K29" s="15">
        <v>35714500000000</v>
      </c>
      <c r="L29" s="55">
        <f t="shared" si="0"/>
        <v>215853457650.73862</v>
      </c>
      <c r="M29" s="16">
        <f t="shared" si="2"/>
        <v>53963500000</v>
      </c>
      <c r="N29" s="15">
        <f t="shared" si="1"/>
        <v>0.53963499999999998</v>
      </c>
      <c r="O29" s="4"/>
      <c r="P29" s="4"/>
      <c r="Q29" s="4"/>
      <c r="R29" s="4"/>
      <c r="S29" s="4"/>
      <c r="T29" s="4"/>
      <c r="U29" s="22"/>
      <c r="V29" s="4"/>
      <c r="W29" s="53"/>
      <c r="X29" s="22"/>
      <c r="Y29" s="22"/>
      <c r="Z29" s="11"/>
      <c r="AA29" s="11"/>
    </row>
    <row r="30" spans="1:27" x14ac:dyDescent="0.25">
      <c r="A30" s="4"/>
      <c r="B30" s="12">
        <v>9999.99</v>
      </c>
      <c r="C30" s="13">
        <v>74.527299999999997</v>
      </c>
      <c r="D30" s="13">
        <v>7.3431699999999998</v>
      </c>
      <c r="E30" s="13">
        <v>74.888199999999998</v>
      </c>
      <c r="F30" s="13">
        <v>5.6271800000000001</v>
      </c>
      <c r="G30" s="13">
        <v>0.130439</v>
      </c>
      <c r="H30" s="14">
        <v>-3.8008100000000002E-9</v>
      </c>
      <c r="I30" s="13">
        <v>62831.8</v>
      </c>
      <c r="J30" s="14">
        <v>212876000000</v>
      </c>
      <c r="K30" s="15">
        <v>36160100000000</v>
      </c>
      <c r="L30" s="55">
        <f t="shared" si="0"/>
        <v>212875738787.6817</v>
      </c>
      <c r="M30" s="16">
        <f t="shared" si="2"/>
        <v>53219000000</v>
      </c>
      <c r="N30" s="15">
        <f t="shared" si="1"/>
        <v>0.53218999999999994</v>
      </c>
      <c r="O30" s="4"/>
      <c r="P30" s="4"/>
      <c r="Q30" s="4"/>
      <c r="R30" s="4"/>
      <c r="S30" s="4"/>
      <c r="T30" s="4"/>
      <c r="U30" s="22"/>
      <c r="V30" s="4"/>
      <c r="W30" s="53"/>
      <c r="X30" s="22"/>
      <c r="Y30" s="22"/>
      <c r="Z30" s="11"/>
      <c r="AA30" s="11"/>
    </row>
    <row r="31" spans="1:27" x14ac:dyDescent="0.25">
      <c r="A31" s="4"/>
      <c r="B31" s="12">
        <v>9999.99</v>
      </c>
      <c r="C31" s="13">
        <v>74.485799999999998</v>
      </c>
      <c r="D31" s="13">
        <v>7.2965</v>
      </c>
      <c r="E31" s="13">
        <v>74.842299999999994</v>
      </c>
      <c r="F31" s="13">
        <v>5.5947500000000003</v>
      </c>
      <c r="G31" s="13">
        <v>9.8277000000000003E-2</v>
      </c>
      <c r="H31" s="14">
        <v>-1.5639300000000002E-8</v>
      </c>
      <c r="I31" s="13">
        <v>62831.8</v>
      </c>
      <c r="J31" s="14">
        <v>210178000000</v>
      </c>
      <c r="K31" s="15">
        <v>36773900000000</v>
      </c>
      <c r="L31" s="55">
        <f t="shared" si="0"/>
        <v>210178445999.99713</v>
      </c>
      <c r="M31" s="16">
        <f t="shared" si="2"/>
        <v>52544500000</v>
      </c>
      <c r="N31" s="15">
        <f t="shared" si="1"/>
        <v>0.52544499999999994</v>
      </c>
      <c r="O31" s="4"/>
      <c r="P31" s="4"/>
      <c r="Q31" s="4"/>
      <c r="R31" s="4"/>
      <c r="S31" s="4"/>
      <c r="T31" s="4"/>
      <c r="U31" s="22"/>
      <c r="V31" s="4"/>
      <c r="W31" s="53"/>
      <c r="X31" s="22"/>
      <c r="Y31" s="22"/>
      <c r="Z31" s="11"/>
      <c r="AA31" s="11"/>
    </row>
    <row r="32" spans="1:27" x14ac:dyDescent="0.25">
      <c r="A32" s="4"/>
      <c r="B32" s="12">
        <v>9999.99</v>
      </c>
      <c r="C32" s="13">
        <v>74.468500000000006</v>
      </c>
      <c r="D32" s="13">
        <v>7.2582500000000003</v>
      </c>
      <c r="E32" s="13">
        <v>74.821399999999997</v>
      </c>
      <c r="F32" s="13">
        <v>5.5668899999999999</v>
      </c>
      <c r="G32" s="13">
        <v>6.6082600000000005E-2</v>
      </c>
      <c r="H32" s="14">
        <v>-2.10265E-8</v>
      </c>
      <c r="I32" s="13">
        <v>62831.8</v>
      </c>
      <c r="J32" s="14">
        <v>207981000000</v>
      </c>
      <c r="K32" s="15">
        <v>37196800000000</v>
      </c>
      <c r="L32" s="55">
        <f t="shared" si="0"/>
        <v>207980610455.61804</v>
      </c>
      <c r="M32" s="16">
        <f t="shared" si="2"/>
        <v>51995250000</v>
      </c>
      <c r="N32" s="15">
        <f t="shared" si="1"/>
        <v>0.51995249999999993</v>
      </c>
      <c r="O32" s="4"/>
      <c r="P32" s="4"/>
      <c r="Q32" s="4"/>
      <c r="R32" s="4"/>
      <c r="S32" s="4"/>
      <c r="T32" s="4"/>
      <c r="U32" s="22"/>
      <c r="V32" s="4"/>
      <c r="W32" s="53"/>
      <c r="X32" s="22"/>
      <c r="Y32" s="22"/>
      <c r="Z32" s="11"/>
      <c r="AA32" s="11"/>
    </row>
    <row r="33" spans="1:27" x14ac:dyDescent="0.25">
      <c r="A33" s="4"/>
      <c r="B33" s="12">
        <v>9999.99</v>
      </c>
      <c r="C33" s="13">
        <v>74.459800000000001</v>
      </c>
      <c r="D33" s="13">
        <v>7.2126400000000004</v>
      </c>
      <c r="E33" s="13">
        <v>74.808300000000003</v>
      </c>
      <c r="F33" s="13">
        <v>5.5327599999999997</v>
      </c>
      <c r="G33" s="13">
        <v>3.3911999999999998E-2</v>
      </c>
      <c r="H33" s="14">
        <v>-1.4082500000000001E-8</v>
      </c>
      <c r="I33" s="13">
        <v>62831.8</v>
      </c>
      <c r="J33" s="14">
        <v>205375000000</v>
      </c>
      <c r="K33" s="15">
        <v>37645700000000</v>
      </c>
      <c r="L33" s="55">
        <f t="shared" si="0"/>
        <v>205374971025.88214</v>
      </c>
      <c r="M33" s="16">
        <f t="shared" si="2"/>
        <v>51343750000</v>
      </c>
      <c r="N33" s="15">
        <f t="shared" si="1"/>
        <v>0.51343749999999999</v>
      </c>
      <c r="O33" s="4"/>
      <c r="P33" s="4"/>
      <c r="Q33" s="4"/>
      <c r="R33" s="4"/>
      <c r="S33" s="4"/>
      <c r="T33" s="4"/>
      <c r="U33" s="22"/>
      <c r="V33" s="4"/>
      <c r="W33" s="53"/>
      <c r="X33" s="22"/>
      <c r="Y33" s="22"/>
      <c r="Z33" s="11"/>
      <c r="AA33" s="11"/>
    </row>
    <row r="34" spans="1:27" x14ac:dyDescent="0.25">
      <c r="A34" s="4"/>
      <c r="B34" s="12">
        <v>9999.99</v>
      </c>
      <c r="C34" s="13">
        <v>74.444500000000005</v>
      </c>
      <c r="D34" s="13">
        <v>7.1547599999999996</v>
      </c>
      <c r="E34" s="13">
        <v>74.787499999999994</v>
      </c>
      <c r="F34" s="13">
        <v>5.4897600000000004</v>
      </c>
      <c r="G34" s="13">
        <v>1.7407E-3</v>
      </c>
      <c r="H34" s="14">
        <v>-1.1380900000000001E-8</v>
      </c>
      <c r="I34" s="13">
        <v>62831.8</v>
      </c>
      <c r="J34" s="14">
        <v>202092000000</v>
      </c>
      <c r="K34" s="15">
        <v>38252100000000</v>
      </c>
      <c r="L34" s="55">
        <f t="shared" si="0"/>
        <v>202092010139.37576</v>
      </c>
      <c r="M34" s="16">
        <f t="shared" si="2"/>
        <v>50523000000</v>
      </c>
      <c r="N34" s="15">
        <f t="shared" si="1"/>
        <v>0.50522999999999996</v>
      </c>
      <c r="O34" s="4"/>
      <c r="P34" s="4"/>
      <c r="Q34" s="4"/>
      <c r="R34" s="4"/>
      <c r="S34" s="4"/>
      <c r="T34" s="4"/>
      <c r="U34" s="22"/>
      <c r="V34" s="4"/>
      <c r="W34" s="53"/>
      <c r="X34" s="22"/>
      <c r="Y34" s="22"/>
      <c r="Z34" s="11"/>
      <c r="AA34" s="11"/>
    </row>
    <row r="35" spans="1:27" x14ac:dyDescent="0.25">
      <c r="A35" s="4"/>
      <c r="B35" s="12">
        <v>9999.99</v>
      </c>
      <c r="C35" s="13">
        <v>74.439800000000005</v>
      </c>
      <c r="D35" s="13">
        <v>7.1023500000000004</v>
      </c>
      <c r="E35" s="13">
        <v>74.777799999999999</v>
      </c>
      <c r="F35" s="13">
        <v>5.4501299999999997</v>
      </c>
      <c r="G35" s="13">
        <v>-3.0430599999999999E-2</v>
      </c>
      <c r="H35" s="14">
        <v>-2.4550300000000001E-8</v>
      </c>
      <c r="I35" s="13">
        <v>62831.8</v>
      </c>
      <c r="J35" s="14">
        <v>199142000000</v>
      </c>
      <c r="K35" s="15">
        <v>38762800000000</v>
      </c>
      <c r="L35" s="55">
        <f t="shared" si="0"/>
        <v>199142128008.32242</v>
      </c>
      <c r="M35" s="16">
        <f t="shared" si="2"/>
        <v>49785500000</v>
      </c>
      <c r="N35" s="15">
        <f t="shared" si="1"/>
        <v>0.49785499999999999</v>
      </c>
      <c r="O35" s="4"/>
      <c r="P35" s="4"/>
      <c r="Q35" s="4"/>
      <c r="R35" s="4"/>
      <c r="S35" s="4"/>
      <c r="T35" s="4"/>
      <c r="U35" s="22"/>
      <c r="V35" s="4"/>
      <c r="W35" s="53"/>
      <c r="X35" s="22"/>
      <c r="Y35" s="22"/>
      <c r="Z35" s="11"/>
      <c r="AA35" s="11"/>
    </row>
    <row r="36" spans="1:27" x14ac:dyDescent="0.25">
      <c r="A36" s="4"/>
      <c r="B36" s="12">
        <v>9999.99</v>
      </c>
      <c r="C36" s="13">
        <v>74.404499999999999</v>
      </c>
      <c r="D36" s="13">
        <v>7.0646100000000001</v>
      </c>
      <c r="E36" s="13">
        <v>74.739199999999997</v>
      </c>
      <c r="F36" s="13">
        <v>5.4238999999999997</v>
      </c>
      <c r="G36" s="13">
        <v>-6.2638299999999994E-2</v>
      </c>
      <c r="H36" s="14">
        <v>-2.6424799999999999E-8</v>
      </c>
      <c r="I36" s="13">
        <v>62831.8</v>
      </c>
      <c r="J36" s="14">
        <v>197031000000</v>
      </c>
      <c r="K36" s="15">
        <v>39319300000000</v>
      </c>
      <c r="L36" s="55">
        <f t="shared" si="0"/>
        <v>197031374272.67734</v>
      </c>
      <c r="M36" s="16">
        <f t="shared" si="2"/>
        <v>49257750000</v>
      </c>
      <c r="N36" s="15">
        <f t="shared" si="1"/>
        <v>0.49257749999999995</v>
      </c>
      <c r="O36" s="4"/>
      <c r="P36" s="4"/>
      <c r="Q36" s="4"/>
      <c r="R36" s="4"/>
      <c r="S36" s="4"/>
      <c r="T36" s="4"/>
      <c r="U36" s="22"/>
      <c r="V36" s="4"/>
      <c r="W36" s="53"/>
      <c r="X36" s="22"/>
      <c r="Y36" s="22"/>
      <c r="Z36" s="11"/>
      <c r="AA36" s="11"/>
    </row>
    <row r="37" spans="1:27" x14ac:dyDescent="0.25">
      <c r="A37" s="4"/>
      <c r="B37" s="12">
        <v>9999.99</v>
      </c>
      <c r="C37" s="13">
        <v>74.378900000000002</v>
      </c>
      <c r="D37" s="13">
        <v>6.9897900000000002</v>
      </c>
      <c r="E37" s="13">
        <v>74.706699999999998</v>
      </c>
      <c r="F37" s="13">
        <v>5.3686299999999996</v>
      </c>
      <c r="G37" s="13">
        <v>-9.4831899999999997E-2</v>
      </c>
      <c r="H37" s="14">
        <v>-3.0632300000000002E-8</v>
      </c>
      <c r="I37" s="13">
        <v>62831.8</v>
      </c>
      <c r="J37" s="14">
        <v>192880000000</v>
      </c>
      <c r="K37" s="15">
        <v>40195000000000</v>
      </c>
      <c r="L37" s="55">
        <f t="shared" si="0"/>
        <v>192880027461.3342</v>
      </c>
      <c r="M37" s="16">
        <f t="shared" si="2"/>
        <v>48220000000</v>
      </c>
      <c r="N37" s="15">
        <f t="shared" si="1"/>
        <v>0.48219999999999996</v>
      </c>
      <c r="O37" s="4"/>
      <c r="P37" s="4"/>
      <c r="Q37" s="4"/>
      <c r="R37" s="4"/>
      <c r="S37" s="4"/>
      <c r="T37" s="4"/>
      <c r="U37" s="22"/>
      <c r="V37" s="4"/>
      <c r="W37" s="53"/>
      <c r="X37" s="22"/>
      <c r="Y37" s="22"/>
      <c r="Z37" s="11"/>
      <c r="AA37" s="11"/>
    </row>
    <row r="38" spans="1:27" x14ac:dyDescent="0.25">
      <c r="A38" s="4"/>
      <c r="B38" s="12">
        <v>9999.99</v>
      </c>
      <c r="C38" s="13">
        <v>74.332700000000003</v>
      </c>
      <c r="D38" s="13">
        <v>6.9426800000000002</v>
      </c>
      <c r="E38" s="13">
        <v>74.656199999999998</v>
      </c>
      <c r="F38" s="13">
        <v>5.3359500000000004</v>
      </c>
      <c r="G38" s="13">
        <v>-0.12706300000000001</v>
      </c>
      <c r="H38" s="14">
        <v>-3.1142299999999998E-8</v>
      </c>
      <c r="I38" s="13">
        <v>62831.8</v>
      </c>
      <c r="J38" s="14">
        <v>190289000000</v>
      </c>
      <c r="K38" s="15">
        <v>40940800000000</v>
      </c>
      <c r="L38" s="55">
        <f t="shared" si="0"/>
        <v>190288831704.23563</v>
      </c>
      <c r="M38" s="16">
        <f t="shared" si="2"/>
        <v>47572250000</v>
      </c>
      <c r="N38" s="15">
        <f t="shared" si="1"/>
        <v>0.47572249999999999</v>
      </c>
      <c r="O38" s="4"/>
      <c r="P38" s="4"/>
      <c r="Q38" s="4"/>
      <c r="R38" s="4"/>
      <c r="S38" s="4"/>
      <c r="T38" s="4"/>
      <c r="U38" s="22"/>
      <c r="V38" s="4"/>
      <c r="W38" s="53"/>
      <c r="X38" s="22"/>
      <c r="Y38" s="22"/>
      <c r="Z38" s="11"/>
      <c r="AA38" s="11"/>
    </row>
    <row r="39" spans="1:27" x14ac:dyDescent="0.25">
      <c r="A39" s="4"/>
      <c r="B39" s="12">
        <v>9999.99</v>
      </c>
      <c r="C39" s="13">
        <v>74.293700000000001</v>
      </c>
      <c r="D39" s="13">
        <v>6.87697</v>
      </c>
      <c r="E39" s="13">
        <v>74.6113</v>
      </c>
      <c r="F39" s="13">
        <v>5.2884900000000004</v>
      </c>
      <c r="G39" s="13">
        <v>-0.159252</v>
      </c>
      <c r="H39" s="14">
        <v>-3.9542100000000003E-8</v>
      </c>
      <c r="I39" s="13">
        <v>62831.8</v>
      </c>
      <c r="J39" s="14">
        <v>186704000000</v>
      </c>
      <c r="K39" s="15">
        <v>41856200000000</v>
      </c>
      <c r="L39" s="55">
        <f t="shared" si="0"/>
        <v>186703845288.57782</v>
      </c>
      <c r="M39" s="16">
        <f t="shared" si="2"/>
        <v>46676000000</v>
      </c>
      <c r="N39" s="15">
        <f t="shared" si="1"/>
        <v>0.46675999999999995</v>
      </c>
      <c r="O39" s="4"/>
      <c r="P39" s="4"/>
      <c r="Q39" s="4"/>
      <c r="R39" s="4"/>
      <c r="S39" s="4"/>
      <c r="T39" s="4"/>
      <c r="U39" s="22"/>
      <c r="V39" s="4"/>
      <c r="W39" s="53"/>
      <c r="X39" s="22"/>
      <c r="Y39" s="22"/>
      <c r="Z39" s="11"/>
      <c r="AA39" s="11"/>
    </row>
    <row r="40" spans="1:27" x14ac:dyDescent="0.25">
      <c r="A40" s="4"/>
      <c r="B40" s="12">
        <v>9999.99</v>
      </c>
      <c r="C40" s="13">
        <v>74.2851</v>
      </c>
      <c r="D40" s="13">
        <v>6.8081500000000004</v>
      </c>
      <c r="E40" s="13">
        <v>74.596500000000006</v>
      </c>
      <c r="F40" s="13">
        <v>5.2364600000000001</v>
      </c>
      <c r="G40" s="13">
        <v>-0.19144900000000001</v>
      </c>
      <c r="H40" s="14">
        <v>-5.13954E-8</v>
      </c>
      <c r="I40" s="13">
        <v>62831.8</v>
      </c>
      <c r="J40" s="14">
        <v>182985000000</v>
      </c>
      <c r="K40" s="15">
        <v>42646400000000</v>
      </c>
      <c r="L40" s="55">
        <f t="shared" si="0"/>
        <v>182985734885.52701</v>
      </c>
      <c r="M40" s="16">
        <f t="shared" si="2"/>
        <v>45746250000</v>
      </c>
      <c r="N40" s="15">
        <f t="shared" si="1"/>
        <v>0.45746249999999999</v>
      </c>
      <c r="O40" s="4"/>
      <c r="P40" s="4"/>
      <c r="Q40" s="4"/>
      <c r="R40" s="4"/>
      <c r="S40" s="4"/>
      <c r="T40" s="4"/>
      <c r="U40" s="22"/>
      <c r="V40" s="4"/>
      <c r="W40" s="53"/>
      <c r="X40" s="22"/>
      <c r="Y40" s="22"/>
      <c r="Z40" s="11"/>
      <c r="AA40" s="11"/>
    </row>
    <row r="41" spans="1:27" x14ac:dyDescent="0.25">
      <c r="A41" s="4"/>
      <c r="B41" s="12">
        <v>9999.99</v>
      </c>
      <c r="C41" s="13">
        <v>74.252499999999998</v>
      </c>
      <c r="D41" s="13">
        <v>6.7282299999999999</v>
      </c>
      <c r="E41" s="13">
        <v>74.556700000000006</v>
      </c>
      <c r="F41" s="13">
        <v>5.1775900000000004</v>
      </c>
      <c r="G41" s="13">
        <v>-0.22364800000000001</v>
      </c>
      <c r="H41" s="14">
        <v>-5.74425E-8</v>
      </c>
      <c r="I41" s="13">
        <v>62831.8</v>
      </c>
      <c r="J41" s="14">
        <v>178715000000</v>
      </c>
      <c r="K41" s="15">
        <v>43739500000000</v>
      </c>
      <c r="L41" s="55">
        <f t="shared" si="0"/>
        <v>178714858359.41605</v>
      </c>
      <c r="M41" s="16">
        <f t="shared" si="2"/>
        <v>44678750000</v>
      </c>
      <c r="N41" s="15">
        <f t="shared" si="1"/>
        <v>0.44678749999999995</v>
      </c>
      <c r="O41" s="4"/>
      <c r="P41" s="4"/>
      <c r="Q41" s="4"/>
      <c r="R41" s="4"/>
      <c r="S41" s="4"/>
      <c r="T41" s="4"/>
      <c r="U41" s="22"/>
      <c r="V41" s="4"/>
      <c r="W41" s="53"/>
      <c r="X41" s="22"/>
      <c r="Y41" s="22"/>
      <c r="Z41" s="11"/>
      <c r="AA41" s="11"/>
    </row>
    <row r="42" spans="1:27" x14ac:dyDescent="0.25">
      <c r="A42" s="4"/>
      <c r="B42" s="12">
        <v>9999.99</v>
      </c>
      <c r="C42" s="13">
        <v>74.242800000000003</v>
      </c>
      <c r="D42" s="13">
        <v>6.64574</v>
      </c>
      <c r="E42" s="13">
        <v>74.539599999999993</v>
      </c>
      <c r="F42" s="13">
        <v>5.1151200000000001</v>
      </c>
      <c r="G42" s="13">
        <v>-0.25583899999999998</v>
      </c>
      <c r="H42" s="14">
        <v>-6.5611599999999997E-8</v>
      </c>
      <c r="I42" s="13">
        <v>62831.8</v>
      </c>
      <c r="J42" s="14">
        <v>174359000000</v>
      </c>
      <c r="K42" s="15">
        <v>44755600000000</v>
      </c>
      <c r="L42" s="55">
        <f t="shared" si="0"/>
        <v>174359532525.49353</v>
      </c>
      <c r="M42" s="16">
        <f t="shared" si="2"/>
        <v>43589750000</v>
      </c>
      <c r="N42" s="15">
        <f t="shared" si="1"/>
        <v>0.43589749999999999</v>
      </c>
      <c r="O42" s="4"/>
      <c r="P42" s="4"/>
      <c r="Q42" s="4"/>
      <c r="R42" s="4"/>
      <c r="S42" s="4"/>
      <c r="T42" s="4"/>
      <c r="U42" s="22"/>
      <c r="V42" s="4"/>
      <c r="W42" s="53"/>
      <c r="X42" s="22"/>
      <c r="Y42" s="22"/>
      <c r="Z42" s="11"/>
      <c r="AA42" s="11"/>
    </row>
    <row r="43" spans="1:27" x14ac:dyDescent="0.25">
      <c r="A43" s="4"/>
      <c r="B43" s="12">
        <v>9999.99</v>
      </c>
      <c r="C43" s="13">
        <v>74.247</v>
      </c>
      <c r="D43" s="13">
        <v>6.5363499999999997</v>
      </c>
      <c r="E43" s="13">
        <v>74.534199999999998</v>
      </c>
      <c r="F43" s="13">
        <v>5.0310699999999997</v>
      </c>
      <c r="G43" s="13">
        <v>-0.28803299999999998</v>
      </c>
      <c r="H43" s="14">
        <v>-6.8461299999999996E-8</v>
      </c>
      <c r="I43" s="13">
        <v>62831.8</v>
      </c>
      <c r="J43" s="14">
        <v>168667000000</v>
      </c>
      <c r="K43" s="15">
        <v>46049300000000</v>
      </c>
      <c r="L43" s="55">
        <f t="shared" si="0"/>
        <v>168666798440.5878</v>
      </c>
      <c r="M43" s="16">
        <f t="shared" si="2"/>
        <v>42166750000</v>
      </c>
      <c r="N43" s="15">
        <f t="shared" si="1"/>
        <v>0.42166749999999997</v>
      </c>
      <c r="O43" s="4"/>
      <c r="P43" s="4"/>
      <c r="Q43" s="4"/>
      <c r="R43" s="4"/>
      <c r="S43" s="4"/>
      <c r="T43" s="4"/>
      <c r="U43" s="22"/>
      <c r="V43" s="4"/>
      <c r="W43" s="53"/>
      <c r="X43" s="22"/>
      <c r="Y43" s="22"/>
      <c r="Z43" s="11"/>
      <c r="AA43" s="11"/>
    </row>
    <row r="44" spans="1:27" x14ac:dyDescent="0.25">
      <c r="A44" s="4"/>
      <c r="B44" s="12">
        <v>9999.99</v>
      </c>
      <c r="C44" s="13">
        <v>74.238200000000006</v>
      </c>
      <c r="D44" s="13">
        <v>6.4155899999999999</v>
      </c>
      <c r="E44" s="13">
        <v>74.514899999999997</v>
      </c>
      <c r="F44" s="13">
        <v>4.9391699999999998</v>
      </c>
      <c r="G44" s="13">
        <v>-0.32026399999999999</v>
      </c>
      <c r="H44" s="14">
        <v>-6.6482100000000005E-8</v>
      </c>
      <c r="I44" s="13">
        <v>62831.8</v>
      </c>
      <c r="J44" s="14">
        <v>162492000000</v>
      </c>
      <c r="K44" s="15">
        <v>47649400000000</v>
      </c>
      <c r="L44" s="55">
        <f t="shared" si="0"/>
        <v>162492083239.13559</v>
      </c>
      <c r="M44" s="16">
        <f t="shared" si="2"/>
        <v>40623000000</v>
      </c>
      <c r="N44" s="15">
        <f t="shared" si="1"/>
        <v>0.40622999999999998</v>
      </c>
      <c r="O44" s="4"/>
      <c r="P44" s="4"/>
      <c r="Q44" s="4"/>
      <c r="R44" s="4"/>
      <c r="S44" s="4"/>
      <c r="T44" s="4"/>
      <c r="U44" s="22"/>
      <c r="V44" s="4"/>
      <c r="W44" s="53"/>
      <c r="X44" s="22"/>
      <c r="Y44" s="22"/>
      <c r="Z44" s="11"/>
      <c r="AA44" s="11"/>
    </row>
    <row r="45" spans="1:27" x14ac:dyDescent="0.25">
      <c r="A45" s="4"/>
      <c r="B45" s="12">
        <v>9999.99</v>
      </c>
      <c r="C45" s="13">
        <v>74.293300000000002</v>
      </c>
      <c r="D45" s="13">
        <v>6.2624899999999997</v>
      </c>
      <c r="E45" s="13">
        <v>74.556700000000006</v>
      </c>
      <c r="F45" s="13">
        <v>4.8183100000000003</v>
      </c>
      <c r="G45" s="13">
        <v>-0.35246300000000003</v>
      </c>
      <c r="H45" s="14">
        <v>-6.3924900000000006E-8</v>
      </c>
      <c r="I45" s="13">
        <v>62831.8</v>
      </c>
      <c r="J45" s="14">
        <v>154829000000</v>
      </c>
      <c r="K45" s="15">
        <v>49332100000000</v>
      </c>
      <c r="L45" s="55">
        <f t="shared" si="0"/>
        <v>154829279867.85138</v>
      </c>
      <c r="M45" s="16">
        <f t="shared" si="2"/>
        <v>38707250000</v>
      </c>
      <c r="N45" s="15">
        <f t="shared" si="1"/>
        <v>0.38707249999999999</v>
      </c>
      <c r="O45" s="4"/>
      <c r="P45" s="4"/>
      <c r="Q45" s="4"/>
      <c r="R45" s="4"/>
      <c r="S45" s="4"/>
      <c r="T45" s="4"/>
      <c r="U45" s="22"/>
      <c r="V45" s="4"/>
      <c r="W45" s="53"/>
      <c r="X45" s="22"/>
      <c r="Y45" s="22"/>
      <c r="Z45" s="11"/>
      <c r="AA45" s="11"/>
    </row>
    <row r="46" spans="1:27" x14ac:dyDescent="0.25">
      <c r="A46" s="4"/>
      <c r="B46" s="12">
        <v>9999.99</v>
      </c>
      <c r="C46" s="13">
        <v>74.381600000000006</v>
      </c>
      <c r="D46" s="13">
        <v>6.0644</v>
      </c>
      <c r="E46" s="13">
        <v>74.628399999999999</v>
      </c>
      <c r="F46" s="13">
        <v>4.6610699999999996</v>
      </c>
      <c r="G46" s="13">
        <v>-0.38466</v>
      </c>
      <c r="H46" s="14">
        <v>-7.1828399999999995E-8</v>
      </c>
      <c r="I46" s="13">
        <v>62831.8</v>
      </c>
      <c r="J46" s="14">
        <v>145189000000</v>
      </c>
      <c r="K46" s="15">
        <v>51564700000000</v>
      </c>
      <c r="L46" s="55">
        <f t="shared" si="0"/>
        <v>145189323336.49429</v>
      </c>
      <c r="M46" s="16">
        <f t="shared" si="2"/>
        <v>36297250000</v>
      </c>
      <c r="N46" s="15">
        <f t="shared" si="1"/>
        <v>0.36297249999999998</v>
      </c>
      <c r="O46" s="4"/>
      <c r="P46" s="4"/>
      <c r="Q46" s="4"/>
      <c r="R46" s="4"/>
      <c r="S46" s="4"/>
      <c r="T46" s="4"/>
      <c r="U46" s="22"/>
      <c r="V46" s="4"/>
      <c r="W46" s="53"/>
      <c r="X46" s="22"/>
      <c r="Y46" s="22"/>
      <c r="Z46" s="11"/>
      <c r="AA46" s="11"/>
    </row>
    <row r="47" spans="1:27" x14ac:dyDescent="0.25">
      <c r="A47" s="4"/>
      <c r="B47" s="12">
        <v>9999.99</v>
      </c>
      <c r="C47" s="13">
        <v>74.503500000000003</v>
      </c>
      <c r="D47" s="13">
        <v>5.7702299999999997</v>
      </c>
      <c r="E47" s="13">
        <v>74.726600000000005</v>
      </c>
      <c r="F47" s="13">
        <v>4.4286700000000003</v>
      </c>
      <c r="G47" s="13">
        <v>-0.41700799999999999</v>
      </c>
      <c r="H47" s="14">
        <v>-8.8634800000000002E-8</v>
      </c>
      <c r="I47" s="13">
        <v>62831.8</v>
      </c>
      <c r="J47" s="14">
        <v>131445000000</v>
      </c>
      <c r="K47" s="15">
        <v>55370900000000</v>
      </c>
      <c r="L47" s="55">
        <f t="shared" si="0"/>
        <v>131445357461.88383</v>
      </c>
      <c r="M47" s="16">
        <f t="shared" si="2"/>
        <v>32861250000</v>
      </c>
      <c r="N47" s="15">
        <f t="shared" si="1"/>
        <v>0.32861249999999997</v>
      </c>
      <c r="O47" s="4"/>
      <c r="P47" s="4"/>
      <c r="Q47" s="4"/>
      <c r="R47" s="4"/>
      <c r="S47" s="4"/>
      <c r="T47" s="4"/>
      <c r="U47" s="22"/>
      <c r="V47" s="4"/>
      <c r="W47" s="53"/>
      <c r="X47" s="22"/>
      <c r="Y47" s="22"/>
      <c r="Z47" s="11"/>
      <c r="AA47" s="11"/>
    </row>
    <row r="48" spans="1:27" x14ac:dyDescent="0.25">
      <c r="A48" s="4"/>
      <c r="B48" s="12">
        <v>9999.99</v>
      </c>
      <c r="C48" s="13">
        <v>74.668899999999994</v>
      </c>
      <c r="D48" s="13">
        <v>5.3896899999999999</v>
      </c>
      <c r="E48" s="13">
        <v>74.863200000000006</v>
      </c>
      <c r="F48" s="13">
        <v>4.1285100000000003</v>
      </c>
      <c r="G48" s="13">
        <v>-0.44923400000000002</v>
      </c>
      <c r="H48" s="14">
        <v>-1.12586E-7</v>
      </c>
      <c r="I48" s="13">
        <v>62831.8</v>
      </c>
      <c r="J48" s="14">
        <v>114680000000</v>
      </c>
      <c r="K48" s="15">
        <v>61137200000000</v>
      </c>
      <c r="L48" s="55">
        <f t="shared" si="0"/>
        <v>114679707358.29268</v>
      </c>
      <c r="M48" s="16">
        <f t="shared" si="2"/>
        <v>28670000000</v>
      </c>
      <c r="N48" s="15">
        <f t="shared" si="1"/>
        <v>0.28670000000000001</v>
      </c>
      <c r="O48" s="4"/>
      <c r="P48" s="4"/>
      <c r="Q48" s="4"/>
      <c r="R48" s="4"/>
      <c r="S48" s="4"/>
      <c r="T48" s="4"/>
      <c r="U48" s="22"/>
      <c r="V48" s="4"/>
      <c r="W48" s="53"/>
      <c r="X48" s="22"/>
      <c r="Y48" s="22"/>
      <c r="Z48" s="11"/>
      <c r="AA48" s="11"/>
    </row>
    <row r="49" spans="1:27" x14ac:dyDescent="0.25">
      <c r="A49" s="4"/>
      <c r="B49" s="12">
        <v>9999.99</v>
      </c>
      <c r="C49" s="13">
        <v>74.807599999999994</v>
      </c>
      <c r="D49" s="13">
        <v>4.8806200000000004</v>
      </c>
      <c r="E49" s="13">
        <v>74.966700000000003</v>
      </c>
      <c r="F49" s="13">
        <v>3.7328199999999998</v>
      </c>
      <c r="G49" s="13">
        <v>-0.481429</v>
      </c>
      <c r="H49" s="14">
        <v>-1.67722E-7</v>
      </c>
      <c r="I49" s="13">
        <v>62831.8</v>
      </c>
      <c r="J49" s="14">
        <v>94039300000</v>
      </c>
      <c r="K49" s="15">
        <v>71860000000000</v>
      </c>
      <c r="L49" s="55">
        <f t="shared" si="0"/>
        <v>94039214654.07782</v>
      </c>
      <c r="M49" s="16">
        <f t="shared" si="2"/>
        <v>23509825000</v>
      </c>
      <c r="N49" s="15">
        <f t="shared" si="1"/>
        <v>0.23509824999999998</v>
      </c>
      <c r="O49" s="4"/>
      <c r="P49" s="4"/>
      <c r="Q49" s="4"/>
      <c r="R49" s="4"/>
      <c r="S49" s="4"/>
      <c r="T49" s="4"/>
      <c r="U49" s="22"/>
      <c r="V49" s="4"/>
      <c r="W49" s="53"/>
      <c r="X49" s="22"/>
      <c r="Y49" s="22"/>
      <c r="Z49" s="11"/>
      <c r="AA49" s="11"/>
    </row>
    <row r="50" spans="1:27" x14ac:dyDescent="0.25">
      <c r="A50" s="4"/>
      <c r="B50" s="12">
        <v>9999.99</v>
      </c>
      <c r="C50" s="13">
        <v>74.822999999999993</v>
      </c>
      <c r="D50" s="13">
        <v>4.3028500000000003</v>
      </c>
      <c r="E50" s="13">
        <v>74.946600000000004</v>
      </c>
      <c r="F50" s="13">
        <v>3.29129</v>
      </c>
      <c r="G50" s="13">
        <v>-0.51377799999999996</v>
      </c>
      <c r="H50" s="14">
        <v>-2.7119799999999999E-7</v>
      </c>
      <c r="I50" s="13">
        <v>62831.8</v>
      </c>
      <c r="J50" s="14">
        <v>73092400000</v>
      </c>
      <c r="K50" s="15">
        <v>90754800000000</v>
      </c>
      <c r="L50" s="55">
        <f t="shared" si="0"/>
        <v>73092264341.404434</v>
      </c>
      <c r="M50" s="16">
        <f t="shared" si="2"/>
        <v>18273100000</v>
      </c>
      <c r="N50" s="15">
        <f t="shared" si="1"/>
        <v>0.18273099999999998</v>
      </c>
      <c r="O50" s="4"/>
      <c r="P50" s="4"/>
      <c r="Q50" s="4"/>
      <c r="R50" s="4"/>
      <c r="S50" s="4"/>
      <c r="T50" s="4"/>
      <c r="U50" s="22"/>
      <c r="V50" s="4"/>
      <c r="W50" s="53"/>
      <c r="X50" s="22"/>
      <c r="Y50" s="22"/>
      <c r="Z50" s="11"/>
      <c r="AA50" s="11"/>
    </row>
    <row r="51" spans="1:27" x14ac:dyDescent="0.25">
      <c r="A51" s="4"/>
      <c r="B51" s="12">
        <v>9999.99</v>
      </c>
      <c r="C51" s="13">
        <v>74.716200000000001</v>
      </c>
      <c r="D51" s="13">
        <v>3.7563900000000001</v>
      </c>
      <c r="E51" s="13">
        <v>74.810599999999994</v>
      </c>
      <c r="F51" s="13">
        <v>2.8781500000000002</v>
      </c>
      <c r="G51" s="13">
        <v>-0.54581999999999997</v>
      </c>
      <c r="H51" s="14">
        <v>-5.1485899999999997E-7</v>
      </c>
      <c r="I51" s="13">
        <v>62831.8</v>
      </c>
      <c r="J51" s="14">
        <v>55705800000</v>
      </c>
      <c r="K51" s="15">
        <v>119440000000000</v>
      </c>
      <c r="L51" s="55">
        <f t="shared" si="0"/>
        <v>55705792165.707413</v>
      </c>
      <c r="M51" s="16">
        <f t="shared" si="2"/>
        <v>13926450000</v>
      </c>
      <c r="N51" s="15">
        <f t="shared" si="1"/>
        <v>0.13926449999999999</v>
      </c>
      <c r="O51" s="4"/>
      <c r="P51" s="4"/>
      <c r="Q51" s="4"/>
      <c r="R51" s="4"/>
      <c r="S51" s="4"/>
      <c r="T51" s="4"/>
      <c r="U51" s="22"/>
      <c r="V51" s="4"/>
      <c r="W51" s="53"/>
      <c r="X51" s="22"/>
      <c r="Y51" s="22"/>
      <c r="Z51" s="11"/>
      <c r="AA51" s="11"/>
    </row>
    <row r="52" spans="1:27" x14ac:dyDescent="0.25">
      <c r="A52" s="4"/>
      <c r="B52" s="12">
        <v>9999.99</v>
      </c>
      <c r="C52" s="13">
        <v>74.556700000000006</v>
      </c>
      <c r="D52" s="13">
        <v>3.28939</v>
      </c>
      <c r="E52" s="13">
        <v>74.629199999999997</v>
      </c>
      <c r="F52" s="13">
        <v>2.5262199999999999</v>
      </c>
      <c r="G52" s="13">
        <v>-0.57816900000000004</v>
      </c>
      <c r="H52" s="14">
        <v>-1.02416E-6</v>
      </c>
      <c r="I52" s="13">
        <v>62831.8</v>
      </c>
      <c r="J52" s="14">
        <v>42716000000</v>
      </c>
      <c r="K52" s="15">
        <v>158060000000000</v>
      </c>
      <c r="L52" s="55">
        <f t="shared" si="0"/>
        <v>42715917459.591103</v>
      </c>
      <c r="M52" s="16">
        <f t="shared" si="2"/>
        <v>10679000000</v>
      </c>
      <c r="N52" s="15">
        <f t="shared" si="1"/>
        <v>0.10679</v>
      </c>
      <c r="O52" s="4"/>
      <c r="P52" s="4"/>
      <c r="Q52" s="4"/>
      <c r="R52" s="4"/>
      <c r="S52" s="4"/>
      <c r="T52" s="4"/>
      <c r="U52" s="22"/>
      <c r="V52" s="4"/>
      <c r="W52" s="53"/>
      <c r="X52" s="22"/>
      <c r="Y52" s="22"/>
      <c r="Z52" s="11"/>
      <c r="AA52" s="11"/>
    </row>
    <row r="53" spans="1:27" x14ac:dyDescent="0.25">
      <c r="A53" s="4"/>
      <c r="B53" s="12">
        <v>9999.99</v>
      </c>
      <c r="C53" s="13">
        <v>74.386799999999994</v>
      </c>
      <c r="D53" s="13">
        <v>2.9234399999999998</v>
      </c>
      <c r="E53" s="13">
        <v>74.444199999999995</v>
      </c>
      <c r="F53" s="13">
        <v>2.2505999999999999</v>
      </c>
      <c r="G53" s="13">
        <v>-0.61052099999999998</v>
      </c>
      <c r="H53" s="14">
        <v>-1.9298499999999998E-6</v>
      </c>
      <c r="I53" s="13">
        <v>62831.8</v>
      </c>
      <c r="J53" s="14">
        <v>33740200000</v>
      </c>
      <c r="K53" s="15">
        <v>204019000000000</v>
      </c>
      <c r="L53" s="55">
        <f t="shared" si="0"/>
        <v>33740178266.899044</v>
      </c>
      <c r="M53" s="16">
        <f t="shared" si="2"/>
        <v>8435050000</v>
      </c>
      <c r="N53" s="15">
        <f t="shared" si="1"/>
        <v>8.4350499999999995E-2</v>
      </c>
      <c r="O53" s="4"/>
      <c r="P53" s="4"/>
      <c r="Q53" s="4"/>
      <c r="R53" s="4"/>
      <c r="S53" s="4"/>
      <c r="T53" s="4"/>
      <c r="U53" s="22"/>
      <c r="V53" s="4"/>
      <c r="W53" s="53"/>
      <c r="X53" s="22"/>
      <c r="Y53" s="22"/>
      <c r="Z53" s="11"/>
      <c r="AA53" s="11"/>
    </row>
    <row r="54" spans="1:27" x14ac:dyDescent="0.25">
      <c r="A54" s="4"/>
      <c r="B54" s="12">
        <v>9999.99</v>
      </c>
      <c r="C54" s="13">
        <v>74.247100000000003</v>
      </c>
      <c r="D54" s="13">
        <v>2.59552</v>
      </c>
      <c r="E54" s="13">
        <v>74.292500000000004</v>
      </c>
      <c r="F54" s="13">
        <v>2.0021200000000001</v>
      </c>
      <c r="G54" s="13">
        <v>-0.64256199999999997</v>
      </c>
      <c r="H54" s="14">
        <v>-3.39363E-6</v>
      </c>
      <c r="I54" s="13">
        <v>62831.8</v>
      </c>
      <c r="J54" s="14">
        <v>26595500000</v>
      </c>
      <c r="K54" s="15">
        <v>263022000000000</v>
      </c>
      <c r="L54" s="55">
        <f t="shared" si="0"/>
        <v>26595475685.126289</v>
      </c>
      <c r="M54" s="16">
        <f t="shared" si="2"/>
        <v>6648875000</v>
      </c>
      <c r="N54" s="15">
        <f t="shared" si="1"/>
        <v>6.6488749999999999E-2</v>
      </c>
      <c r="O54" s="4"/>
      <c r="P54" s="4"/>
      <c r="Q54" s="4"/>
      <c r="R54" s="4"/>
      <c r="S54" s="4"/>
      <c r="T54" s="4"/>
      <c r="U54" s="22"/>
      <c r="V54" s="4"/>
      <c r="W54" s="53"/>
      <c r="X54" s="22"/>
      <c r="Y54" s="22"/>
      <c r="Z54" s="11"/>
      <c r="AA54" s="11"/>
    </row>
    <row r="55" spans="1:27" x14ac:dyDescent="0.25">
      <c r="A55" s="4"/>
      <c r="B55" s="12">
        <v>9999.99</v>
      </c>
      <c r="C55" s="13">
        <v>74.120800000000003</v>
      </c>
      <c r="D55" s="13">
        <v>2.3222999999999998</v>
      </c>
      <c r="E55" s="13">
        <v>74.157200000000003</v>
      </c>
      <c r="F55" s="13">
        <v>1.7945599999999999</v>
      </c>
      <c r="G55" s="13">
        <v>-0.67491500000000004</v>
      </c>
      <c r="H55" s="14">
        <v>-5.48224E-6</v>
      </c>
      <c r="I55" s="13">
        <v>62831.8</v>
      </c>
      <c r="J55" s="14">
        <v>21291000000</v>
      </c>
      <c r="K55" s="15">
        <v>333649000000000</v>
      </c>
      <c r="L55" s="55">
        <f t="shared" si="0"/>
        <v>21290979775.231525</v>
      </c>
      <c r="M55" s="16">
        <f t="shared" si="2"/>
        <v>5322750000</v>
      </c>
      <c r="N55" s="15">
        <f t="shared" si="1"/>
        <v>5.3227499999999997E-2</v>
      </c>
      <c r="O55" s="4"/>
      <c r="P55" s="4"/>
      <c r="Q55" s="4"/>
      <c r="R55" s="4"/>
      <c r="S55" s="4"/>
      <c r="T55" s="4"/>
      <c r="U55" s="22"/>
      <c r="V55" s="4"/>
      <c r="W55" s="53"/>
      <c r="X55" s="22"/>
      <c r="Y55" s="22"/>
      <c r="Z55" s="11"/>
      <c r="AA55" s="11"/>
    </row>
    <row r="56" spans="1:27" x14ac:dyDescent="0.25">
      <c r="A56" s="4"/>
      <c r="B56" s="12">
        <v>9999.99</v>
      </c>
      <c r="C56" s="13">
        <v>74.003799999999998</v>
      </c>
      <c r="D56" s="13">
        <v>2.0540799999999999</v>
      </c>
      <c r="E56" s="13">
        <v>74.032300000000006</v>
      </c>
      <c r="F56" s="13">
        <v>1.58992</v>
      </c>
      <c r="G56" s="13">
        <v>-0.706959</v>
      </c>
      <c r="H56" s="14">
        <v>-8.19502E-6</v>
      </c>
      <c r="I56" s="13">
        <v>62831.8</v>
      </c>
      <c r="J56" s="14">
        <v>16656900000</v>
      </c>
      <c r="K56" s="15">
        <v>432684000000000</v>
      </c>
      <c r="L56" s="55">
        <f t="shared" si="0"/>
        <v>16656882073.584425</v>
      </c>
      <c r="M56" s="16">
        <f t="shared" si="2"/>
        <v>4164225000</v>
      </c>
      <c r="N56" s="15">
        <f t="shared" si="1"/>
        <v>4.1642249999999999E-2</v>
      </c>
      <c r="O56" s="4"/>
      <c r="P56" s="4"/>
      <c r="Q56" s="4"/>
      <c r="R56" s="4"/>
      <c r="S56" s="4"/>
      <c r="T56" s="4"/>
      <c r="U56" s="22"/>
      <c r="V56" s="4"/>
      <c r="W56" s="53"/>
      <c r="X56" s="22"/>
      <c r="Y56" s="22"/>
      <c r="Z56" s="11"/>
      <c r="AA56" s="11"/>
    </row>
    <row r="57" spans="1:27" x14ac:dyDescent="0.25">
      <c r="A57" s="4"/>
      <c r="B57" s="12">
        <v>9999.99</v>
      </c>
      <c r="C57" s="13">
        <v>73.878900000000002</v>
      </c>
      <c r="D57" s="13">
        <v>1.8319700000000001</v>
      </c>
      <c r="E57" s="13">
        <v>73.901600000000002</v>
      </c>
      <c r="F57" s="13">
        <v>1.4204699999999999</v>
      </c>
      <c r="G57" s="13">
        <v>-0.73900299999999997</v>
      </c>
      <c r="H57" s="14">
        <v>-1.1737500000000001E-5</v>
      </c>
      <c r="I57" s="13">
        <v>62831.8</v>
      </c>
      <c r="J57" s="14">
        <v>13249400000</v>
      </c>
      <c r="K57" s="15">
        <v>553031000000000</v>
      </c>
      <c r="L57" s="55">
        <f t="shared" si="0"/>
        <v>13249384938.781702</v>
      </c>
      <c r="M57" s="16">
        <f t="shared" si="2"/>
        <v>3312350000</v>
      </c>
      <c r="N57" s="15">
        <f t="shared" si="1"/>
        <v>3.31235E-2</v>
      </c>
      <c r="O57" s="4"/>
      <c r="P57" s="4"/>
      <c r="Q57" s="4"/>
      <c r="R57" s="4"/>
      <c r="S57" s="4"/>
      <c r="T57" s="4"/>
      <c r="U57" s="22"/>
      <c r="V57" s="4"/>
      <c r="W57" s="53"/>
      <c r="X57" s="22"/>
      <c r="Y57" s="22"/>
      <c r="Z57" s="11"/>
      <c r="AA57" s="11"/>
    </row>
    <row r="58" spans="1:27" x14ac:dyDescent="0.25">
      <c r="A58" s="4"/>
      <c r="B58" s="12">
        <v>9999.99</v>
      </c>
      <c r="C58" s="13">
        <v>73.738900000000001</v>
      </c>
      <c r="D58" s="13">
        <v>1.6601999999999999</v>
      </c>
      <c r="E58" s="13">
        <v>73.757599999999996</v>
      </c>
      <c r="F58" s="13">
        <v>1.2897700000000001</v>
      </c>
      <c r="G58" s="13">
        <v>-0.77135200000000004</v>
      </c>
      <c r="H58" s="14">
        <v>-1.5553499999999999E-5</v>
      </c>
      <c r="I58" s="13">
        <v>62831.8</v>
      </c>
      <c r="J58" s="14">
        <v>10881300000</v>
      </c>
      <c r="K58" s="15">
        <v>686683000000000</v>
      </c>
      <c r="L58" s="55">
        <f t="shared" si="0"/>
        <v>10881275897.83493</v>
      </c>
      <c r="M58" s="16">
        <f t="shared" si="2"/>
        <v>2720325000</v>
      </c>
      <c r="N58" s="15">
        <f t="shared" si="1"/>
        <v>2.7203249999999998E-2</v>
      </c>
      <c r="O58" s="4"/>
      <c r="P58" s="4"/>
      <c r="Q58" s="4"/>
      <c r="R58" s="4"/>
      <c r="S58" s="4"/>
      <c r="T58" s="4"/>
      <c r="U58" s="22"/>
      <c r="V58" s="4"/>
      <c r="W58" s="53"/>
      <c r="X58" s="22"/>
      <c r="Y58" s="22"/>
      <c r="Z58" s="11"/>
      <c r="AA58" s="11"/>
    </row>
    <row r="59" spans="1:27" x14ac:dyDescent="0.25">
      <c r="A59" s="4"/>
      <c r="B59" s="12">
        <v>9999.99</v>
      </c>
      <c r="C59" s="13">
        <v>73.607399999999998</v>
      </c>
      <c r="D59" s="13">
        <v>1.5055799999999999</v>
      </c>
      <c r="E59" s="13">
        <v>73.622799999999998</v>
      </c>
      <c r="F59" s="13">
        <v>1.17178</v>
      </c>
      <c r="G59" s="13">
        <v>-0.80339400000000005</v>
      </c>
      <c r="H59" s="14">
        <v>-1.8937199999999999E-5</v>
      </c>
      <c r="I59" s="13">
        <v>62831.8</v>
      </c>
      <c r="J59" s="14">
        <v>8948880000</v>
      </c>
      <c r="K59" s="15">
        <v>850544000000000</v>
      </c>
      <c r="L59" s="55">
        <f t="shared" si="0"/>
        <v>8948838636.0898914</v>
      </c>
      <c r="M59" s="16">
        <f t="shared" si="2"/>
        <v>2237220000</v>
      </c>
      <c r="N59" s="15">
        <f t="shared" si="1"/>
        <v>2.2372199999999998E-2</v>
      </c>
      <c r="O59" s="4"/>
      <c r="P59" s="4"/>
      <c r="Q59" s="4"/>
      <c r="R59" s="4"/>
      <c r="S59" s="4"/>
      <c r="T59" s="4"/>
      <c r="U59" s="22"/>
      <c r="V59" s="4"/>
      <c r="W59" s="53"/>
      <c r="X59" s="22"/>
      <c r="Y59" s="22"/>
      <c r="Z59" s="11"/>
      <c r="AA59" s="11"/>
    </row>
    <row r="60" spans="1:27" x14ac:dyDescent="0.25">
      <c r="A60" s="4"/>
      <c r="B60" s="12">
        <v>9999.99</v>
      </c>
      <c r="C60" s="13">
        <v>73.479100000000003</v>
      </c>
      <c r="D60" s="13">
        <v>1.3929800000000001</v>
      </c>
      <c r="E60" s="13">
        <v>73.4923</v>
      </c>
      <c r="F60" s="13">
        <v>1.08605</v>
      </c>
      <c r="G60" s="13">
        <v>-0.83574300000000001</v>
      </c>
      <c r="H60" s="14">
        <v>-2.1738599999999999E-5</v>
      </c>
      <c r="I60" s="13">
        <v>62831.8</v>
      </c>
      <c r="J60" s="14">
        <v>7660320000</v>
      </c>
      <c r="K60" s="15">
        <v>1012080000000000</v>
      </c>
      <c r="L60" s="55">
        <f t="shared" si="0"/>
        <v>7660352683.1694193</v>
      </c>
      <c r="M60" s="16">
        <f t="shared" si="2"/>
        <v>1915080000</v>
      </c>
      <c r="N60" s="15">
        <f t="shared" si="1"/>
        <v>1.9150799999999999E-2</v>
      </c>
      <c r="O60" s="4"/>
      <c r="P60" s="4"/>
      <c r="Q60" s="4"/>
      <c r="R60" s="4"/>
      <c r="S60" s="4"/>
      <c r="T60" s="4"/>
      <c r="U60" s="22"/>
      <c r="V60" s="4"/>
      <c r="W60" s="53"/>
      <c r="X60" s="22"/>
      <c r="Y60" s="22"/>
      <c r="Z60" s="11"/>
      <c r="AA60" s="11"/>
    </row>
    <row r="61" spans="1:27" x14ac:dyDescent="0.25">
      <c r="A61" s="4"/>
      <c r="B61" s="12">
        <v>9999.99</v>
      </c>
      <c r="C61" s="13">
        <v>73.348299999999995</v>
      </c>
      <c r="D61" s="13">
        <v>1.29803</v>
      </c>
      <c r="E61" s="13">
        <v>73.359800000000007</v>
      </c>
      <c r="F61" s="13">
        <v>1.0138400000000001</v>
      </c>
      <c r="G61" s="13">
        <v>-0.867788</v>
      </c>
      <c r="H61" s="14">
        <v>-2.40476E-5</v>
      </c>
      <c r="I61" s="13">
        <v>62831.8</v>
      </c>
      <c r="J61" s="14">
        <v>6651620000</v>
      </c>
      <c r="K61" s="15">
        <v>1187810000000000</v>
      </c>
      <c r="L61" s="55">
        <f t="shared" si="0"/>
        <v>6651635814.0114756</v>
      </c>
      <c r="M61" s="16">
        <f t="shared" si="2"/>
        <v>1662905000</v>
      </c>
      <c r="N61" s="15">
        <f t="shared" si="1"/>
        <v>1.6629049999999999E-2</v>
      </c>
      <c r="O61" s="4"/>
      <c r="P61" s="4"/>
      <c r="Q61" s="4"/>
      <c r="R61" s="4"/>
      <c r="S61" s="4"/>
      <c r="T61" s="4"/>
      <c r="U61" s="22"/>
      <c r="V61" s="4"/>
      <c r="W61" s="53"/>
      <c r="X61" s="22"/>
      <c r="Y61" s="22"/>
      <c r="Z61" s="11"/>
      <c r="AA61" s="11"/>
    </row>
    <row r="62" spans="1:27" ht="16.5" thickBot="1" x14ac:dyDescent="0.3">
      <c r="A62" s="4"/>
      <c r="B62" s="17">
        <v>9999.99</v>
      </c>
      <c r="C62" s="18">
        <v>73.238699999999994</v>
      </c>
      <c r="D62" s="18">
        <v>1.23176</v>
      </c>
      <c r="E62" s="18">
        <v>73.249099999999999</v>
      </c>
      <c r="F62" s="18">
        <v>0.96353200000000006</v>
      </c>
      <c r="G62" s="18">
        <v>-0.90013100000000001</v>
      </c>
      <c r="H62" s="19">
        <v>-2.6057100000000002E-5</v>
      </c>
      <c r="I62" s="18">
        <v>62831.8</v>
      </c>
      <c r="J62" s="19">
        <v>5989760000</v>
      </c>
      <c r="K62" s="20">
        <v>1340220000000000</v>
      </c>
      <c r="L62" s="49">
        <f t="shared" si="0"/>
        <v>5989784485.1620083</v>
      </c>
      <c r="M62" s="21">
        <f t="shared" si="2"/>
        <v>1497440000</v>
      </c>
      <c r="N62" s="20">
        <f t="shared" si="1"/>
        <v>1.4974399999999999E-2</v>
      </c>
      <c r="O62" s="4"/>
      <c r="P62" s="4"/>
      <c r="Q62" s="4"/>
      <c r="R62" s="4"/>
      <c r="S62" s="4"/>
      <c r="T62" s="4"/>
      <c r="U62" s="22"/>
      <c r="V62" s="4"/>
      <c r="W62" s="53"/>
      <c r="X62" s="22"/>
      <c r="Y62" s="22"/>
      <c r="Z62" s="11"/>
      <c r="AA62" s="11"/>
    </row>
  </sheetData>
  <mergeCells count="1">
    <mergeCell ref="B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>
      <selection activeCell="B1" sqref="B1:N1"/>
    </sheetView>
  </sheetViews>
  <sheetFormatPr baseColWidth="10" defaultColWidth="8.85546875" defaultRowHeight="15.75" x14ac:dyDescent="0.25"/>
  <cols>
    <col min="1" max="1" width="8.8554687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6384" width="8.85546875" style="6"/>
  </cols>
  <sheetData>
    <row r="1" spans="1:27" ht="18" customHeight="1" thickBot="1" x14ac:dyDescent="0.35">
      <c r="A1" s="4"/>
      <c r="B1" s="77" t="s">
        <v>18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27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7" x14ac:dyDescent="0.25">
      <c r="A3" s="4"/>
      <c r="B3" s="44">
        <v>999.98699999999997</v>
      </c>
      <c r="C3" s="7">
        <v>53.991599999999998</v>
      </c>
      <c r="D3" s="7">
        <v>65.399600000000007</v>
      </c>
      <c r="E3" s="7">
        <v>84.806899999999999</v>
      </c>
      <c r="F3" s="7">
        <v>50.458100000000002</v>
      </c>
      <c r="G3" s="7">
        <v>0.79963499999999998</v>
      </c>
      <c r="H3" s="8">
        <v>3.1256500000000001E-5</v>
      </c>
      <c r="I3" s="7">
        <v>6283.1</v>
      </c>
      <c r="J3" s="8">
        <v>168849000000</v>
      </c>
      <c r="K3" s="9">
        <v>377335000000</v>
      </c>
      <c r="L3" s="54">
        <f>(-D3*I3)^2</f>
        <v>168848858100.86169</v>
      </c>
      <c r="M3" s="10">
        <f>J3*0.5^2</f>
        <v>42212250000</v>
      </c>
      <c r="N3" s="9">
        <f>M3*10^-11</f>
        <v>0.42212249999999996</v>
      </c>
      <c r="O3" s="4"/>
      <c r="P3" s="4"/>
      <c r="Q3" s="22"/>
      <c r="R3" s="22"/>
      <c r="S3" s="4"/>
      <c r="T3" s="4"/>
      <c r="U3" s="4"/>
      <c r="V3" s="4"/>
      <c r="W3" s="4"/>
      <c r="X3" s="4"/>
      <c r="Y3" s="22"/>
      <c r="Z3" s="11"/>
      <c r="AA3" s="11"/>
    </row>
    <row r="4" spans="1:27" x14ac:dyDescent="0.25">
      <c r="A4" s="4"/>
      <c r="B4" s="12">
        <v>999.98699999999997</v>
      </c>
      <c r="C4" s="13">
        <v>53.881599999999999</v>
      </c>
      <c r="D4" s="13">
        <v>65.139399999999995</v>
      </c>
      <c r="E4" s="13">
        <v>84.536299999999997</v>
      </c>
      <c r="F4" s="13">
        <v>50.403300000000002</v>
      </c>
      <c r="G4" s="13">
        <v>0.76515699999999998</v>
      </c>
      <c r="H4" s="14">
        <v>2.35221E-5</v>
      </c>
      <c r="I4" s="13">
        <v>6283.1</v>
      </c>
      <c r="J4" s="14">
        <v>167508000000</v>
      </c>
      <c r="K4" s="15">
        <v>377525000000</v>
      </c>
      <c r="L4" s="55">
        <f t="shared" ref="L4:L52" si="0">(-D4*I4)^2</f>
        <v>167507960797.38617</v>
      </c>
      <c r="M4" s="16">
        <f t="shared" ref="M4:M52" si="1">J4*0.5^2</f>
        <v>41877000000</v>
      </c>
      <c r="N4" s="15">
        <f t="shared" ref="N4:N52" si="2">M4*10^-11</f>
        <v>0.41876999999999998</v>
      </c>
      <c r="O4" s="4"/>
      <c r="P4" s="4"/>
      <c r="Q4" s="22"/>
      <c r="R4" s="22"/>
      <c r="S4" s="4"/>
      <c r="T4" s="4"/>
      <c r="U4" s="4"/>
      <c r="V4" s="4"/>
      <c r="W4" s="4"/>
      <c r="X4" s="4"/>
      <c r="Y4" s="22"/>
      <c r="Z4" s="11"/>
      <c r="AA4" s="11"/>
    </row>
    <row r="5" spans="1:27" x14ac:dyDescent="0.25">
      <c r="A5" s="4"/>
      <c r="B5" s="12">
        <v>999.98699999999997</v>
      </c>
      <c r="C5" s="13">
        <v>53.804200000000002</v>
      </c>
      <c r="D5" s="13">
        <v>64.846100000000007</v>
      </c>
      <c r="E5" s="13">
        <v>84.260999999999996</v>
      </c>
      <c r="F5" s="13">
        <v>50.316800000000001</v>
      </c>
      <c r="G5" s="13">
        <v>0.73036199999999996</v>
      </c>
      <c r="H5" s="14">
        <v>1.8815900000000001E-5</v>
      </c>
      <c r="I5" s="13">
        <v>6283.1</v>
      </c>
      <c r="J5" s="14">
        <v>166003000000</v>
      </c>
      <c r="K5" s="15">
        <v>377252000000</v>
      </c>
      <c r="L5" s="55">
        <f t="shared" si="0"/>
        <v>166002896977.85181</v>
      </c>
      <c r="M5" s="16">
        <f t="shared" si="1"/>
        <v>41500750000</v>
      </c>
      <c r="N5" s="15">
        <f t="shared" si="2"/>
        <v>0.41500749999999997</v>
      </c>
      <c r="O5" s="4"/>
      <c r="P5" s="4"/>
      <c r="Q5" s="22"/>
      <c r="R5" s="22"/>
      <c r="S5" s="4"/>
      <c r="T5" s="4"/>
      <c r="U5" s="4"/>
      <c r="V5" s="4"/>
      <c r="W5" s="4"/>
      <c r="X5" s="4"/>
      <c r="Y5" s="22"/>
      <c r="Z5" s="11"/>
      <c r="AA5" s="11"/>
    </row>
    <row r="6" spans="1:27" x14ac:dyDescent="0.25">
      <c r="A6" s="4"/>
      <c r="B6" s="12">
        <v>999.98699999999997</v>
      </c>
      <c r="C6" s="13">
        <v>53.732199999999999</v>
      </c>
      <c r="D6" s="13">
        <v>64.574100000000001</v>
      </c>
      <c r="E6" s="13">
        <v>84.005700000000004</v>
      </c>
      <c r="F6" s="13">
        <v>50.2361</v>
      </c>
      <c r="G6" s="13">
        <v>0.69588000000000005</v>
      </c>
      <c r="H6" s="14">
        <v>1.5718499999999999E-5</v>
      </c>
      <c r="I6" s="13">
        <v>6283.1</v>
      </c>
      <c r="J6" s="14">
        <v>164614000000</v>
      </c>
      <c r="K6" s="15">
        <v>377019000000</v>
      </c>
      <c r="L6" s="55">
        <f t="shared" si="0"/>
        <v>164613203835.55801</v>
      </c>
      <c r="M6" s="16">
        <f t="shared" si="1"/>
        <v>41153500000</v>
      </c>
      <c r="N6" s="15">
        <f t="shared" si="2"/>
        <v>0.41153499999999998</v>
      </c>
      <c r="O6" s="4"/>
      <c r="P6" s="4"/>
      <c r="Q6" s="22"/>
      <c r="R6" s="22"/>
      <c r="S6" s="4"/>
      <c r="T6" s="4"/>
      <c r="U6" s="4"/>
      <c r="V6" s="4"/>
      <c r="W6" s="4"/>
      <c r="X6" s="4"/>
      <c r="Y6" s="22"/>
      <c r="Z6" s="11"/>
      <c r="AA6" s="11"/>
    </row>
    <row r="7" spans="1:27" x14ac:dyDescent="0.25">
      <c r="A7" s="4"/>
      <c r="B7" s="12">
        <v>999.98699999999997</v>
      </c>
      <c r="C7" s="13">
        <v>53.685699999999997</v>
      </c>
      <c r="D7" s="13">
        <v>64.3035</v>
      </c>
      <c r="E7" s="13">
        <v>83.768100000000004</v>
      </c>
      <c r="F7" s="13">
        <v>50.142200000000003</v>
      </c>
      <c r="G7" s="13">
        <v>0.66077900000000001</v>
      </c>
      <c r="H7" s="14">
        <v>1.3185499999999999E-5</v>
      </c>
      <c r="I7" s="13">
        <v>6283.1</v>
      </c>
      <c r="J7" s="14">
        <v>163237000000</v>
      </c>
      <c r="K7" s="15">
        <v>376524000000</v>
      </c>
      <c r="L7" s="55">
        <f t="shared" si="0"/>
        <v>163236459887.94547</v>
      </c>
      <c r="M7" s="16">
        <f t="shared" si="1"/>
        <v>40809250000</v>
      </c>
      <c r="N7" s="15">
        <f t="shared" si="2"/>
        <v>0.40809249999999997</v>
      </c>
      <c r="O7" s="4"/>
      <c r="P7" s="4"/>
      <c r="Q7" s="22"/>
      <c r="R7" s="22"/>
      <c r="S7" s="4"/>
      <c r="T7" s="4"/>
      <c r="U7" s="4"/>
      <c r="V7" s="4"/>
      <c r="W7" s="4"/>
      <c r="X7" s="4"/>
      <c r="Y7" s="22"/>
      <c r="Z7" s="11"/>
      <c r="AA7" s="11"/>
    </row>
    <row r="8" spans="1:27" x14ac:dyDescent="0.25">
      <c r="A8" s="4"/>
      <c r="B8" s="12">
        <v>999.98699999999997</v>
      </c>
      <c r="C8" s="13">
        <v>53.639200000000002</v>
      </c>
      <c r="D8" s="13">
        <v>64.021799999999999</v>
      </c>
      <c r="E8" s="13">
        <v>83.522199999999998</v>
      </c>
      <c r="F8" s="13">
        <v>50.0428</v>
      </c>
      <c r="G8" s="13">
        <v>0.62629400000000002</v>
      </c>
      <c r="H8" s="14">
        <v>1.1389199999999999E-5</v>
      </c>
      <c r="I8" s="13">
        <v>6283.1</v>
      </c>
      <c r="J8" s="14">
        <v>161810000000</v>
      </c>
      <c r="K8" s="15">
        <v>376002000000</v>
      </c>
      <c r="L8" s="55">
        <f t="shared" si="0"/>
        <v>161809383964.9639</v>
      </c>
      <c r="M8" s="16">
        <f t="shared" si="1"/>
        <v>40452500000</v>
      </c>
      <c r="N8" s="15">
        <f t="shared" si="2"/>
        <v>0.40452499999999997</v>
      </c>
      <c r="O8" s="4"/>
      <c r="P8" s="4"/>
      <c r="Q8" s="22"/>
      <c r="R8" s="22"/>
      <c r="S8" s="4"/>
      <c r="T8" s="4"/>
      <c r="U8" s="4"/>
      <c r="V8" s="4"/>
      <c r="W8" s="4"/>
      <c r="X8" s="4"/>
      <c r="Y8" s="22"/>
      <c r="Z8" s="11"/>
      <c r="AA8" s="11"/>
    </row>
    <row r="9" spans="1:27" x14ac:dyDescent="0.25">
      <c r="A9" s="4"/>
      <c r="B9" s="12">
        <v>999.98699999999997</v>
      </c>
      <c r="C9" s="13">
        <v>53.602499999999999</v>
      </c>
      <c r="D9" s="13">
        <v>63.736800000000002</v>
      </c>
      <c r="E9" s="13">
        <v>83.280299999999997</v>
      </c>
      <c r="F9" s="13">
        <v>49.936199999999999</v>
      </c>
      <c r="G9" s="13">
        <v>0.59180600000000005</v>
      </c>
      <c r="H9" s="14">
        <v>9.8617999999999993E-6</v>
      </c>
      <c r="I9" s="13">
        <v>6283.1</v>
      </c>
      <c r="J9" s="14">
        <v>160372000000</v>
      </c>
      <c r="K9" s="15">
        <v>375375000000</v>
      </c>
      <c r="L9" s="55">
        <f t="shared" si="0"/>
        <v>160371966399.01175</v>
      </c>
      <c r="M9" s="16">
        <f t="shared" si="1"/>
        <v>40093000000</v>
      </c>
      <c r="N9" s="15">
        <f t="shared" si="2"/>
        <v>0.40092999999999995</v>
      </c>
      <c r="O9" s="4"/>
      <c r="P9" s="4"/>
      <c r="Q9" s="22"/>
      <c r="R9" s="22"/>
      <c r="S9" s="4"/>
      <c r="T9" s="4"/>
      <c r="U9" s="4"/>
      <c r="V9" s="4"/>
      <c r="W9" s="4"/>
      <c r="X9" s="4"/>
      <c r="Y9" s="22"/>
      <c r="Z9" s="11"/>
      <c r="AA9" s="11"/>
    </row>
    <row r="10" spans="1:27" x14ac:dyDescent="0.25">
      <c r="A10" s="4"/>
      <c r="B10" s="12">
        <v>999.98699999999997</v>
      </c>
      <c r="C10" s="13">
        <v>53.577300000000001</v>
      </c>
      <c r="D10" s="13">
        <v>63.426900000000003</v>
      </c>
      <c r="E10" s="13">
        <v>83.027000000000001</v>
      </c>
      <c r="F10" s="13">
        <v>49.811900000000001</v>
      </c>
      <c r="G10" s="13">
        <v>0.55670900000000001</v>
      </c>
      <c r="H10" s="14">
        <v>8.5924600000000001E-6</v>
      </c>
      <c r="I10" s="13">
        <v>6283.1</v>
      </c>
      <c r="J10" s="14">
        <v>158816000000</v>
      </c>
      <c r="K10" s="15">
        <v>374544000000</v>
      </c>
      <c r="L10" s="55">
        <f t="shared" si="0"/>
        <v>158816241954.02176</v>
      </c>
      <c r="M10" s="16">
        <f t="shared" si="1"/>
        <v>39704000000</v>
      </c>
      <c r="N10" s="15">
        <f t="shared" si="2"/>
        <v>0.39703999999999995</v>
      </c>
      <c r="O10" s="4"/>
      <c r="P10" s="4"/>
      <c r="Q10" s="22"/>
      <c r="R10" s="22"/>
      <c r="S10" s="4"/>
      <c r="T10" s="4"/>
      <c r="U10" s="4"/>
      <c r="V10" s="4"/>
      <c r="W10" s="4"/>
      <c r="X10" s="4"/>
      <c r="Y10" s="22"/>
      <c r="Z10" s="11"/>
      <c r="AA10" s="11"/>
    </row>
    <row r="11" spans="1:27" x14ac:dyDescent="0.25">
      <c r="A11" s="4"/>
      <c r="B11" s="12">
        <v>999.98699999999997</v>
      </c>
      <c r="C11" s="13">
        <v>53.556199999999997</v>
      </c>
      <c r="D11" s="13">
        <v>63.118299999999998</v>
      </c>
      <c r="E11" s="13">
        <v>82.778000000000006</v>
      </c>
      <c r="F11" s="13">
        <v>49.685200000000002</v>
      </c>
      <c r="G11" s="13">
        <v>0.52222900000000005</v>
      </c>
      <c r="H11" s="14">
        <v>7.4954399999999997E-6</v>
      </c>
      <c r="I11" s="13">
        <v>6283.1</v>
      </c>
      <c r="J11" s="14">
        <v>157275000000</v>
      </c>
      <c r="K11" s="15">
        <v>373687000000</v>
      </c>
      <c r="L11" s="55">
        <f t="shared" si="0"/>
        <v>157274578625.39285</v>
      </c>
      <c r="M11" s="16">
        <f t="shared" si="1"/>
        <v>39318750000</v>
      </c>
      <c r="N11" s="15">
        <f t="shared" si="2"/>
        <v>0.39318749999999997</v>
      </c>
      <c r="O11" s="4"/>
      <c r="P11" s="4"/>
      <c r="Q11" s="22"/>
      <c r="R11" s="22"/>
      <c r="S11" s="4"/>
      <c r="T11" s="4"/>
      <c r="U11" s="4"/>
      <c r="V11" s="4"/>
      <c r="W11" s="4"/>
      <c r="X11" s="4"/>
      <c r="Y11" s="22"/>
      <c r="Z11" s="11"/>
      <c r="AA11" s="11"/>
    </row>
    <row r="12" spans="1:27" x14ac:dyDescent="0.25">
      <c r="A12" s="4"/>
      <c r="B12" s="12">
        <v>999.98699999999997</v>
      </c>
      <c r="C12" s="13">
        <v>53.540100000000002</v>
      </c>
      <c r="D12" s="13">
        <v>62.793199999999999</v>
      </c>
      <c r="E12" s="13">
        <v>82.519900000000007</v>
      </c>
      <c r="F12" s="13">
        <v>49.547699999999999</v>
      </c>
      <c r="G12" s="13">
        <v>0.487568</v>
      </c>
      <c r="H12" s="14">
        <v>6.5768299999999998E-6</v>
      </c>
      <c r="I12" s="13">
        <v>6283.1</v>
      </c>
      <c r="J12" s="14">
        <v>155659000000</v>
      </c>
      <c r="K12" s="15">
        <v>372732000000</v>
      </c>
      <c r="L12" s="55">
        <f t="shared" si="0"/>
        <v>155658619724.63626</v>
      </c>
      <c r="M12" s="16">
        <f t="shared" si="1"/>
        <v>38914750000</v>
      </c>
      <c r="N12" s="15">
        <f t="shared" si="2"/>
        <v>0.38914749999999998</v>
      </c>
      <c r="O12" s="4"/>
      <c r="P12" s="4"/>
      <c r="Q12" s="22"/>
      <c r="R12" s="22"/>
      <c r="S12" s="4"/>
      <c r="T12" s="4"/>
      <c r="U12" s="4"/>
      <c r="V12" s="4"/>
      <c r="W12" s="4"/>
      <c r="X12" s="4"/>
      <c r="Y12" s="22"/>
      <c r="Z12" s="11"/>
      <c r="AA12" s="11"/>
    </row>
    <row r="13" spans="1:27" x14ac:dyDescent="0.25">
      <c r="A13" s="4"/>
      <c r="B13" s="12">
        <v>999.98699999999997</v>
      </c>
      <c r="C13" s="13">
        <v>53.530700000000003</v>
      </c>
      <c r="D13" s="13">
        <v>62.457999999999998</v>
      </c>
      <c r="E13" s="13">
        <v>82.258899999999997</v>
      </c>
      <c r="F13" s="13">
        <v>49.401200000000003</v>
      </c>
      <c r="G13" s="13">
        <v>0.45284000000000002</v>
      </c>
      <c r="H13" s="14">
        <v>5.9298100000000002E-6</v>
      </c>
      <c r="I13" s="13">
        <v>6283.1</v>
      </c>
      <c r="J13" s="14">
        <v>154001000000</v>
      </c>
      <c r="K13" s="15">
        <v>371685000000</v>
      </c>
      <c r="L13" s="55">
        <f t="shared" si="0"/>
        <v>154001194862.64767</v>
      </c>
      <c r="M13" s="16">
        <f t="shared" si="1"/>
        <v>38500250000</v>
      </c>
      <c r="N13" s="15">
        <f t="shared" si="2"/>
        <v>0.38500249999999997</v>
      </c>
      <c r="O13" s="4"/>
      <c r="P13" s="4"/>
      <c r="Q13" s="22"/>
      <c r="R13" s="22"/>
      <c r="S13" s="4"/>
      <c r="T13" s="4"/>
      <c r="U13" s="4"/>
      <c r="V13" s="4"/>
      <c r="W13" s="4"/>
      <c r="X13" s="4"/>
      <c r="Y13" s="22"/>
      <c r="Z13" s="11"/>
      <c r="AA13" s="11"/>
    </row>
    <row r="14" spans="1:27" x14ac:dyDescent="0.25">
      <c r="A14" s="4"/>
      <c r="B14" s="12">
        <v>999.98699999999997</v>
      </c>
      <c r="C14" s="13">
        <v>53.520899999999997</v>
      </c>
      <c r="D14" s="13">
        <v>62.114600000000003</v>
      </c>
      <c r="E14" s="13">
        <v>81.992099999999994</v>
      </c>
      <c r="F14" s="13">
        <v>49.2502</v>
      </c>
      <c r="G14" s="13">
        <v>0.41823100000000002</v>
      </c>
      <c r="H14" s="14">
        <v>5.10088E-6</v>
      </c>
      <c r="I14" s="13">
        <v>6283.1</v>
      </c>
      <c r="J14" s="14">
        <v>152313000000</v>
      </c>
      <c r="K14" s="15">
        <v>370631000000</v>
      </c>
      <c r="L14" s="55">
        <f t="shared" si="0"/>
        <v>152312423859.19263</v>
      </c>
      <c r="M14" s="16">
        <f t="shared" si="1"/>
        <v>38078250000</v>
      </c>
      <c r="N14" s="15">
        <f t="shared" si="2"/>
        <v>0.38078249999999997</v>
      </c>
      <c r="O14" s="4"/>
      <c r="P14" s="4"/>
      <c r="Q14" s="22"/>
      <c r="R14" s="22"/>
      <c r="S14" s="4"/>
      <c r="T14" s="4"/>
      <c r="U14" s="4"/>
      <c r="V14" s="4"/>
      <c r="W14" s="4"/>
      <c r="X14" s="4"/>
      <c r="Y14" s="22"/>
      <c r="Z14" s="11"/>
      <c r="AA14" s="11"/>
    </row>
    <row r="15" spans="1:27" x14ac:dyDescent="0.25">
      <c r="A15" s="4"/>
      <c r="B15" s="12">
        <v>999.98699999999997</v>
      </c>
      <c r="C15" s="13">
        <v>53.500100000000003</v>
      </c>
      <c r="D15" s="13">
        <v>61.770299999999999</v>
      </c>
      <c r="E15" s="13">
        <v>81.7179</v>
      </c>
      <c r="F15" s="13">
        <v>49.103700000000003</v>
      </c>
      <c r="G15" s="13">
        <v>0.38344</v>
      </c>
      <c r="H15" s="14">
        <v>4.4975599999999997E-6</v>
      </c>
      <c r="I15" s="13">
        <v>6283.1</v>
      </c>
      <c r="J15" s="14">
        <v>150629000000</v>
      </c>
      <c r="K15" s="15">
        <v>369721000000</v>
      </c>
      <c r="L15" s="55">
        <f t="shared" si="0"/>
        <v>150628574092.56152</v>
      </c>
      <c r="M15" s="16">
        <f t="shared" si="1"/>
        <v>37657250000</v>
      </c>
      <c r="N15" s="15">
        <f t="shared" si="2"/>
        <v>0.37657249999999998</v>
      </c>
      <c r="O15" s="4"/>
      <c r="P15" s="4"/>
      <c r="Q15" s="22"/>
      <c r="R15" s="22"/>
      <c r="S15" s="4"/>
      <c r="T15" s="4"/>
      <c r="U15" s="4"/>
      <c r="V15" s="4"/>
      <c r="W15" s="4"/>
      <c r="X15" s="4"/>
      <c r="Y15" s="22"/>
      <c r="Z15" s="11"/>
      <c r="AA15" s="11"/>
    </row>
    <row r="16" spans="1:27" x14ac:dyDescent="0.25">
      <c r="A16" s="4"/>
      <c r="B16" s="12">
        <v>999.98699999999997</v>
      </c>
      <c r="C16" s="13">
        <v>53.48</v>
      </c>
      <c r="D16" s="13">
        <v>61.407299999999999</v>
      </c>
      <c r="E16" s="13">
        <v>81.430700000000002</v>
      </c>
      <c r="F16" s="13">
        <v>48.947200000000002</v>
      </c>
      <c r="G16" s="13">
        <v>0.34883500000000001</v>
      </c>
      <c r="H16" s="14">
        <v>3.9892200000000004E-6</v>
      </c>
      <c r="I16" s="13">
        <v>6283.1</v>
      </c>
      <c r="J16" s="14">
        <v>148864000000</v>
      </c>
      <c r="K16" s="15">
        <v>368762000000</v>
      </c>
      <c r="L16" s="55">
        <f t="shared" si="0"/>
        <v>148863405031.32199</v>
      </c>
      <c r="M16" s="16">
        <f t="shared" si="1"/>
        <v>37216000000</v>
      </c>
      <c r="N16" s="15">
        <f t="shared" si="2"/>
        <v>0.37215999999999999</v>
      </c>
      <c r="O16" s="4"/>
      <c r="P16" s="4"/>
      <c r="Q16" s="22"/>
      <c r="R16" s="22"/>
      <c r="S16" s="4"/>
      <c r="T16" s="4"/>
      <c r="U16" s="4"/>
      <c r="V16" s="4"/>
      <c r="W16" s="4"/>
      <c r="X16" s="4"/>
      <c r="Y16" s="22"/>
      <c r="Z16" s="11"/>
      <c r="AA16" s="11"/>
    </row>
    <row r="17" spans="1:27" x14ac:dyDescent="0.25">
      <c r="A17" s="4"/>
      <c r="B17" s="12">
        <v>999.98699999999997</v>
      </c>
      <c r="C17" s="13">
        <v>53.469700000000003</v>
      </c>
      <c r="D17" s="13">
        <v>61.039400000000001</v>
      </c>
      <c r="E17" s="13">
        <v>81.146799999999999</v>
      </c>
      <c r="F17" s="13">
        <v>48.7821</v>
      </c>
      <c r="G17" s="13">
        <v>0.31420399999999998</v>
      </c>
      <c r="H17" s="14">
        <v>3.5008E-6</v>
      </c>
      <c r="I17" s="13">
        <v>6283.1</v>
      </c>
      <c r="J17" s="14">
        <v>147085000000</v>
      </c>
      <c r="K17" s="15">
        <v>367696000000</v>
      </c>
      <c r="L17" s="55">
        <f t="shared" si="0"/>
        <v>147085024002.74039</v>
      </c>
      <c r="M17" s="16">
        <f t="shared" si="1"/>
        <v>36771250000</v>
      </c>
      <c r="N17" s="15">
        <f t="shared" si="2"/>
        <v>0.3677125</v>
      </c>
      <c r="O17" s="4"/>
      <c r="P17" s="4"/>
      <c r="Q17" s="22"/>
      <c r="R17" s="22"/>
      <c r="S17" s="4"/>
      <c r="T17" s="4"/>
      <c r="U17" s="4"/>
      <c r="V17" s="4"/>
      <c r="W17" s="4"/>
      <c r="X17" s="4"/>
      <c r="Y17" s="22"/>
      <c r="Z17" s="11"/>
      <c r="AA17" s="11"/>
    </row>
    <row r="18" spans="1:27" x14ac:dyDescent="0.25">
      <c r="A18" s="4"/>
      <c r="B18" s="12">
        <v>999.98699999999997</v>
      </c>
      <c r="C18" s="13">
        <v>53.458399999999997</v>
      </c>
      <c r="D18" s="13">
        <v>60.648699999999998</v>
      </c>
      <c r="E18" s="13">
        <v>80.8459</v>
      </c>
      <c r="F18" s="13">
        <v>48.605699999999999</v>
      </c>
      <c r="G18" s="13">
        <v>0.27941700000000003</v>
      </c>
      <c r="H18" s="14">
        <v>3.0700499999999999E-6</v>
      </c>
      <c r="I18" s="13">
        <v>6283.1</v>
      </c>
      <c r="J18" s="14">
        <v>145208000000</v>
      </c>
      <c r="K18" s="15">
        <v>366593000000</v>
      </c>
      <c r="L18" s="55">
        <f t="shared" si="0"/>
        <v>145208131216.18771</v>
      </c>
      <c r="M18" s="16">
        <f t="shared" si="1"/>
        <v>36302000000</v>
      </c>
      <c r="N18" s="15">
        <f t="shared" si="2"/>
        <v>0.36301999999999995</v>
      </c>
      <c r="O18" s="4"/>
      <c r="P18" s="4"/>
      <c r="Q18" s="22"/>
      <c r="R18" s="22"/>
      <c r="S18" s="4"/>
      <c r="T18" s="4"/>
      <c r="U18" s="4"/>
      <c r="V18" s="4"/>
      <c r="W18" s="4"/>
      <c r="X18" s="4"/>
      <c r="Y18" s="22"/>
      <c r="Z18" s="11"/>
      <c r="AA18" s="11"/>
    </row>
    <row r="19" spans="1:27" x14ac:dyDescent="0.25">
      <c r="A19" s="4"/>
      <c r="B19" s="12">
        <v>999.98699999999997</v>
      </c>
      <c r="C19" s="13">
        <v>53.446300000000001</v>
      </c>
      <c r="D19" s="13">
        <v>60.248100000000001</v>
      </c>
      <c r="E19" s="13">
        <v>80.537800000000004</v>
      </c>
      <c r="F19" s="13">
        <v>48.4236</v>
      </c>
      <c r="G19" s="13">
        <v>0.24478</v>
      </c>
      <c r="H19" s="14">
        <v>2.7714299999999998E-6</v>
      </c>
      <c r="I19" s="13">
        <v>6283.1</v>
      </c>
      <c r="J19" s="14">
        <v>143296000000</v>
      </c>
      <c r="K19" s="15">
        <v>365494000000</v>
      </c>
      <c r="L19" s="55">
        <f t="shared" si="0"/>
        <v>143296193702.63644</v>
      </c>
      <c r="M19" s="16">
        <f t="shared" si="1"/>
        <v>35824000000</v>
      </c>
      <c r="N19" s="15">
        <f t="shared" si="2"/>
        <v>0.35824</v>
      </c>
      <c r="O19" s="4"/>
      <c r="P19" s="4"/>
      <c r="Q19" s="22"/>
      <c r="R19" s="22"/>
      <c r="S19" s="4"/>
      <c r="T19" s="4"/>
      <c r="U19" s="4"/>
      <c r="V19" s="4"/>
      <c r="W19" s="4"/>
      <c r="X19" s="4"/>
      <c r="Y19" s="22"/>
      <c r="Z19" s="11"/>
      <c r="AA19" s="11"/>
    </row>
    <row r="20" spans="1:27" x14ac:dyDescent="0.25">
      <c r="A20" s="4"/>
      <c r="B20" s="12">
        <v>999.98699999999997</v>
      </c>
      <c r="C20" s="13">
        <v>53.436</v>
      </c>
      <c r="D20" s="13">
        <v>59.835500000000003</v>
      </c>
      <c r="E20" s="13">
        <v>80.222800000000007</v>
      </c>
      <c r="F20" s="13">
        <v>48.233600000000003</v>
      </c>
      <c r="G20" s="13">
        <v>0.210176</v>
      </c>
      <c r="H20" s="14">
        <v>2.51905E-6</v>
      </c>
      <c r="I20" s="13">
        <v>6283.1</v>
      </c>
      <c r="J20" s="14">
        <v>141341000000</v>
      </c>
      <c r="K20" s="15">
        <v>364367000000</v>
      </c>
      <c r="L20" s="55">
        <f t="shared" si="0"/>
        <v>141340229660.50015</v>
      </c>
      <c r="M20" s="16">
        <f t="shared" si="1"/>
        <v>35335250000</v>
      </c>
      <c r="N20" s="15">
        <f t="shared" si="2"/>
        <v>0.35335249999999996</v>
      </c>
      <c r="O20" s="4"/>
      <c r="P20" s="4"/>
      <c r="Q20" s="22"/>
      <c r="R20" s="22"/>
      <c r="S20" s="4"/>
      <c r="T20" s="4"/>
      <c r="U20" s="4"/>
      <c r="V20" s="4"/>
      <c r="W20" s="4"/>
      <c r="X20" s="4"/>
      <c r="Y20" s="22"/>
      <c r="Z20" s="11"/>
      <c r="AA20" s="11"/>
    </row>
    <row r="21" spans="1:27" x14ac:dyDescent="0.25">
      <c r="A21" s="4"/>
      <c r="B21" s="12">
        <v>999.98699999999997</v>
      </c>
      <c r="C21" s="13">
        <v>53.4313</v>
      </c>
      <c r="D21" s="13">
        <v>59.3932</v>
      </c>
      <c r="E21" s="13">
        <v>79.890299999999996</v>
      </c>
      <c r="F21" s="13">
        <v>48.024799999999999</v>
      </c>
      <c r="G21" s="13">
        <v>0.17538799999999999</v>
      </c>
      <c r="H21" s="14">
        <v>2.29687E-6</v>
      </c>
      <c r="I21" s="13">
        <v>6283.1</v>
      </c>
      <c r="J21" s="14">
        <v>139259000000</v>
      </c>
      <c r="K21" s="15">
        <v>363115000000</v>
      </c>
      <c r="L21" s="55">
        <f t="shared" si="0"/>
        <v>139258397603.05447</v>
      </c>
      <c r="M21" s="16">
        <f t="shared" si="1"/>
        <v>34814750000</v>
      </c>
      <c r="N21" s="15">
        <f t="shared" si="2"/>
        <v>0.3481475</v>
      </c>
      <c r="O21" s="4"/>
      <c r="P21" s="4"/>
      <c r="Q21" s="22"/>
      <c r="R21" s="22"/>
      <c r="S21" s="4"/>
      <c r="T21" s="4"/>
      <c r="U21" s="4"/>
      <c r="V21" s="4"/>
      <c r="W21" s="4"/>
      <c r="X21" s="4"/>
      <c r="Y21" s="22"/>
      <c r="Z21" s="11"/>
      <c r="AA21" s="11"/>
    </row>
    <row r="22" spans="1:27" x14ac:dyDescent="0.25">
      <c r="A22" s="4"/>
      <c r="B22" s="12">
        <v>999.98699999999997</v>
      </c>
      <c r="C22" s="13">
        <v>53.431100000000001</v>
      </c>
      <c r="D22" s="13">
        <v>58.928800000000003</v>
      </c>
      <c r="E22" s="13">
        <v>79.545500000000004</v>
      </c>
      <c r="F22" s="13">
        <v>47.801200000000001</v>
      </c>
      <c r="G22" s="13">
        <v>0.14078299999999999</v>
      </c>
      <c r="H22" s="14">
        <v>2.35646E-6</v>
      </c>
      <c r="I22" s="13">
        <v>6283.1</v>
      </c>
      <c r="J22" s="14">
        <v>137089000000</v>
      </c>
      <c r="K22" s="15">
        <v>361781000000</v>
      </c>
      <c r="L22" s="55">
        <f t="shared" si="0"/>
        <v>137089167329.56798</v>
      </c>
      <c r="M22" s="16">
        <f t="shared" si="1"/>
        <v>34272250000</v>
      </c>
      <c r="N22" s="15">
        <f t="shared" si="2"/>
        <v>0.34272249999999999</v>
      </c>
      <c r="O22" s="4"/>
      <c r="P22" s="4"/>
      <c r="Q22" s="22"/>
      <c r="R22" s="22"/>
      <c r="S22" s="4"/>
      <c r="T22" s="4"/>
      <c r="U22" s="4"/>
      <c r="V22" s="4"/>
      <c r="W22" s="4"/>
      <c r="X22" s="4"/>
      <c r="Y22" s="22"/>
      <c r="Z22" s="11"/>
      <c r="AA22" s="11"/>
    </row>
    <row r="23" spans="1:27" x14ac:dyDescent="0.25">
      <c r="A23" s="4"/>
      <c r="B23" s="12">
        <v>999.98699999999997</v>
      </c>
      <c r="C23" s="13">
        <v>53.4482</v>
      </c>
      <c r="D23" s="13">
        <v>58.431800000000003</v>
      </c>
      <c r="E23" s="13">
        <v>79.189499999999995</v>
      </c>
      <c r="F23" s="13">
        <v>47.5505</v>
      </c>
      <c r="G23" s="13">
        <v>0.105994</v>
      </c>
      <c r="H23" s="14">
        <v>2.0686399999999998E-6</v>
      </c>
      <c r="I23" s="13">
        <v>6283.1</v>
      </c>
      <c r="J23" s="14">
        <v>134787000000</v>
      </c>
      <c r="K23" s="15">
        <v>360187000000</v>
      </c>
      <c r="L23" s="55">
        <f t="shared" si="0"/>
        <v>134786524100.87111</v>
      </c>
      <c r="M23" s="16">
        <f t="shared" si="1"/>
        <v>33696750000</v>
      </c>
      <c r="N23" s="15">
        <f t="shared" si="2"/>
        <v>0.33696749999999998</v>
      </c>
      <c r="O23" s="4"/>
      <c r="P23" s="4"/>
      <c r="Q23" s="22"/>
      <c r="R23" s="22"/>
      <c r="S23" s="4"/>
      <c r="T23" s="4"/>
      <c r="U23" s="4"/>
      <c r="V23" s="4"/>
      <c r="W23" s="4"/>
      <c r="X23" s="4"/>
      <c r="Y23" s="22"/>
      <c r="Z23" s="11"/>
      <c r="AA23" s="11"/>
    </row>
    <row r="24" spans="1:27" x14ac:dyDescent="0.25">
      <c r="A24" s="4"/>
      <c r="B24" s="12">
        <v>999.98699999999997</v>
      </c>
      <c r="C24" s="13">
        <v>53.465699999999998</v>
      </c>
      <c r="D24" s="13">
        <v>57.897199999999998</v>
      </c>
      <c r="E24" s="13">
        <v>78.8078</v>
      </c>
      <c r="F24" s="13">
        <v>47.278799999999997</v>
      </c>
      <c r="G24" s="13">
        <v>7.13834E-2</v>
      </c>
      <c r="H24" s="14">
        <v>1.8273399999999999E-6</v>
      </c>
      <c r="I24" s="13">
        <v>6283.1</v>
      </c>
      <c r="J24" s="14">
        <v>132332000000</v>
      </c>
      <c r="K24" s="15">
        <v>358527000000</v>
      </c>
      <c r="L24" s="55">
        <f t="shared" si="0"/>
        <v>132331448371.3819</v>
      </c>
      <c r="M24" s="16">
        <f t="shared" si="1"/>
        <v>33083000000</v>
      </c>
      <c r="N24" s="15">
        <f t="shared" si="2"/>
        <v>0.33082999999999996</v>
      </c>
      <c r="O24" s="4"/>
      <c r="P24" s="4"/>
      <c r="Q24" s="22"/>
      <c r="R24" s="22"/>
      <c r="S24" s="4"/>
      <c r="T24" s="4"/>
      <c r="U24" s="4"/>
      <c r="V24" s="4"/>
      <c r="W24" s="4"/>
      <c r="X24" s="4"/>
      <c r="Y24" s="22"/>
      <c r="Z24" s="11"/>
      <c r="AA24" s="11"/>
    </row>
    <row r="25" spans="1:27" x14ac:dyDescent="0.25">
      <c r="A25" s="4"/>
      <c r="B25" s="12">
        <v>999.98699999999997</v>
      </c>
      <c r="C25" s="13">
        <v>53.5047</v>
      </c>
      <c r="D25" s="13">
        <v>57.306699999999999</v>
      </c>
      <c r="E25" s="13">
        <v>78.401600000000002</v>
      </c>
      <c r="F25" s="13">
        <v>46.9651</v>
      </c>
      <c r="G25" s="13">
        <v>3.6763799999999999E-2</v>
      </c>
      <c r="H25" s="14">
        <v>1.57824E-6</v>
      </c>
      <c r="I25" s="13">
        <v>6283.1</v>
      </c>
      <c r="J25" s="14">
        <v>129646000000</v>
      </c>
      <c r="K25" s="15">
        <v>356511000000</v>
      </c>
      <c r="L25" s="55">
        <f t="shared" si="0"/>
        <v>129645887335.50122</v>
      </c>
      <c r="M25" s="16">
        <f t="shared" si="1"/>
        <v>32411500000</v>
      </c>
      <c r="N25" s="15">
        <f t="shared" si="2"/>
        <v>0.32411499999999999</v>
      </c>
      <c r="O25" s="4"/>
      <c r="P25" s="4"/>
      <c r="Q25" s="22"/>
      <c r="R25" s="22"/>
      <c r="S25" s="4"/>
      <c r="T25" s="4"/>
      <c r="U25" s="4"/>
      <c r="V25" s="4"/>
      <c r="W25" s="4"/>
      <c r="X25" s="4"/>
      <c r="Y25" s="22"/>
      <c r="Z25" s="11"/>
      <c r="AA25" s="11"/>
    </row>
    <row r="26" spans="1:27" x14ac:dyDescent="0.25">
      <c r="A26" s="4"/>
      <c r="B26" s="12">
        <v>999.98699999999997</v>
      </c>
      <c r="C26" s="13">
        <v>53.555900000000001</v>
      </c>
      <c r="D26" s="13">
        <v>56.64</v>
      </c>
      <c r="E26" s="13">
        <v>77.950800000000001</v>
      </c>
      <c r="F26" s="13">
        <v>46.603200000000001</v>
      </c>
      <c r="G26" s="13">
        <v>1.9891499999999999E-3</v>
      </c>
      <c r="H26" s="14">
        <v>1.43829E-6</v>
      </c>
      <c r="I26" s="13">
        <v>6283.1</v>
      </c>
      <c r="J26" s="14">
        <v>126647000000</v>
      </c>
      <c r="K26" s="15">
        <v>354213000000</v>
      </c>
      <c r="L26" s="55">
        <f t="shared" si="0"/>
        <v>126646861887.04669</v>
      </c>
      <c r="M26" s="16">
        <f t="shared" si="1"/>
        <v>31661750000</v>
      </c>
      <c r="N26" s="15">
        <f t="shared" si="2"/>
        <v>0.3166175</v>
      </c>
      <c r="O26" s="4"/>
      <c r="P26" s="4"/>
      <c r="Q26" s="22"/>
      <c r="R26" s="22"/>
      <c r="S26" s="4"/>
      <c r="T26" s="4"/>
      <c r="U26" s="4"/>
      <c r="V26" s="4"/>
      <c r="W26" s="4"/>
      <c r="X26" s="4"/>
      <c r="Y26" s="22"/>
      <c r="Z26" s="11"/>
      <c r="AA26" s="11"/>
    </row>
    <row r="27" spans="1:27" x14ac:dyDescent="0.25">
      <c r="A27" s="4"/>
      <c r="B27" s="12">
        <v>999.98699999999997</v>
      </c>
      <c r="C27" s="13">
        <v>53.645600000000002</v>
      </c>
      <c r="D27" s="13">
        <v>55.8902</v>
      </c>
      <c r="E27" s="13">
        <v>77.469800000000006</v>
      </c>
      <c r="F27" s="13">
        <v>46.173900000000003</v>
      </c>
      <c r="G27" s="13">
        <v>-3.2629199999999997E-2</v>
      </c>
      <c r="H27" s="14">
        <v>1.32042E-6</v>
      </c>
      <c r="I27" s="13">
        <v>6283.1</v>
      </c>
      <c r="J27" s="14">
        <v>123316000000</v>
      </c>
      <c r="K27" s="15">
        <v>351319000000</v>
      </c>
      <c r="L27" s="55">
        <f t="shared" si="0"/>
        <v>123315955168.04425</v>
      </c>
      <c r="M27" s="16">
        <f t="shared" si="1"/>
        <v>30829000000</v>
      </c>
      <c r="N27" s="15">
        <f t="shared" si="2"/>
        <v>0.30829000000000001</v>
      </c>
      <c r="O27" s="4"/>
      <c r="P27" s="4"/>
      <c r="Q27" s="22"/>
      <c r="R27" s="22"/>
      <c r="S27" s="4"/>
      <c r="T27" s="4"/>
      <c r="U27" s="4"/>
      <c r="V27" s="4"/>
      <c r="W27" s="4"/>
      <c r="X27" s="4"/>
      <c r="Y27" s="22"/>
      <c r="Z27" s="11"/>
      <c r="AA27" s="11"/>
    </row>
    <row r="28" spans="1:27" x14ac:dyDescent="0.25">
      <c r="A28" s="4"/>
      <c r="B28" s="12">
        <v>999.98699999999997</v>
      </c>
      <c r="C28" s="13">
        <v>53.792900000000003</v>
      </c>
      <c r="D28" s="13">
        <v>54.981000000000002</v>
      </c>
      <c r="E28" s="13">
        <v>76.919399999999996</v>
      </c>
      <c r="F28" s="13">
        <v>45.625799999999998</v>
      </c>
      <c r="G28" s="13">
        <v>-6.7287600000000003E-2</v>
      </c>
      <c r="H28" s="14">
        <v>1.1834200000000001E-6</v>
      </c>
      <c r="I28" s="13">
        <v>6283.1</v>
      </c>
      <c r="J28" s="14">
        <v>119337000000</v>
      </c>
      <c r="K28" s="15">
        <v>347445000000</v>
      </c>
      <c r="L28" s="55">
        <f t="shared" si="0"/>
        <v>119336477069.2469</v>
      </c>
      <c r="M28" s="16">
        <f t="shared" si="1"/>
        <v>29834250000</v>
      </c>
      <c r="N28" s="15">
        <f t="shared" si="2"/>
        <v>0.29834249999999995</v>
      </c>
      <c r="O28" s="4"/>
      <c r="P28" s="4"/>
      <c r="Q28" s="22"/>
      <c r="R28" s="22"/>
      <c r="S28" s="4"/>
      <c r="T28" s="4"/>
      <c r="U28" s="4"/>
      <c r="V28" s="4"/>
      <c r="W28" s="4"/>
      <c r="X28" s="4"/>
      <c r="Y28" s="22"/>
      <c r="Z28" s="11"/>
      <c r="AA28" s="11"/>
    </row>
    <row r="29" spans="1:27" x14ac:dyDescent="0.25">
      <c r="A29" s="4"/>
      <c r="B29" s="12">
        <v>999.98699999999997</v>
      </c>
      <c r="C29" s="13">
        <v>54.036000000000001</v>
      </c>
      <c r="D29" s="13">
        <v>53.856999999999999</v>
      </c>
      <c r="E29" s="13">
        <v>76.292000000000002</v>
      </c>
      <c r="F29" s="13">
        <v>44.905000000000001</v>
      </c>
      <c r="G29" s="13">
        <v>-0.102076</v>
      </c>
      <c r="H29" s="14">
        <v>1.0638300000000001E-6</v>
      </c>
      <c r="I29" s="13">
        <v>6283.1</v>
      </c>
      <c r="J29" s="14">
        <v>114507000000</v>
      </c>
      <c r="K29" s="15">
        <v>342063000000</v>
      </c>
      <c r="L29" s="55">
        <f t="shared" si="0"/>
        <v>114507058945.39954</v>
      </c>
      <c r="M29" s="16">
        <f t="shared" si="1"/>
        <v>28626750000</v>
      </c>
      <c r="N29" s="15">
        <f t="shared" si="2"/>
        <v>0.28626750000000001</v>
      </c>
      <c r="O29" s="4"/>
      <c r="P29" s="4"/>
      <c r="Q29" s="22"/>
      <c r="R29" s="22"/>
      <c r="S29" s="4"/>
      <c r="T29" s="4"/>
      <c r="U29" s="4"/>
      <c r="V29" s="4"/>
      <c r="W29" s="4"/>
      <c r="X29" s="4"/>
      <c r="Y29" s="22"/>
      <c r="Z29" s="11"/>
      <c r="AA29" s="11"/>
    </row>
    <row r="30" spans="1:27" x14ac:dyDescent="0.25">
      <c r="A30" s="4"/>
      <c r="B30" s="12">
        <v>999.98699999999997</v>
      </c>
      <c r="C30" s="13">
        <v>54.400199999999998</v>
      </c>
      <c r="D30" s="13">
        <v>52.397199999999998</v>
      </c>
      <c r="E30" s="13">
        <v>75.5304</v>
      </c>
      <c r="F30" s="13">
        <v>43.9255</v>
      </c>
      <c r="G30" s="13">
        <v>-0.136743</v>
      </c>
      <c r="H30" s="14">
        <v>8.6702499999999997E-7</v>
      </c>
      <c r="I30" s="13">
        <v>6283.1</v>
      </c>
      <c r="J30" s="14">
        <v>108384000000</v>
      </c>
      <c r="K30" s="15">
        <v>334728000000</v>
      </c>
      <c r="L30" s="55">
        <f t="shared" si="0"/>
        <v>108383732559.32019</v>
      </c>
      <c r="M30" s="16">
        <f t="shared" si="1"/>
        <v>27096000000</v>
      </c>
      <c r="N30" s="15">
        <f t="shared" si="2"/>
        <v>0.27095999999999998</v>
      </c>
      <c r="O30" s="4"/>
      <c r="P30" s="4"/>
      <c r="Q30" s="22"/>
      <c r="R30" s="22"/>
      <c r="S30" s="4"/>
      <c r="T30" s="4"/>
      <c r="U30" s="4"/>
      <c r="V30" s="4"/>
      <c r="W30" s="4"/>
      <c r="X30" s="4"/>
      <c r="Y30" s="22"/>
      <c r="Z30" s="11"/>
      <c r="AA30" s="11"/>
    </row>
    <row r="31" spans="1:27" x14ac:dyDescent="0.25">
      <c r="A31" s="4"/>
      <c r="B31" s="12">
        <v>999.98699999999997</v>
      </c>
      <c r="C31" s="13">
        <v>54.964199999999998</v>
      </c>
      <c r="D31" s="13">
        <v>50.400599999999997</v>
      </c>
      <c r="E31" s="13">
        <v>74.573999999999998</v>
      </c>
      <c r="F31" s="13">
        <v>42.5199</v>
      </c>
      <c r="G31" s="13">
        <v>-0.17138400000000001</v>
      </c>
      <c r="H31" s="14">
        <v>6.0490899999999995E-7</v>
      </c>
      <c r="I31" s="13">
        <v>6283.1</v>
      </c>
      <c r="J31" s="14">
        <v>100281000000</v>
      </c>
      <c r="K31" s="15">
        <v>324350000000</v>
      </c>
      <c r="L31" s="55">
        <f t="shared" si="0"/>
        <v>100281161828.77193</v>
      </c>
      <c r="M31" s="16">
        <f t="shared" si="1"/>
        <v>25070250000</v>
      </c>
      <c r="N31" s="15">
        <f t="shared" si="2"/>
        <v>0.25070249999999999</v>
      </c>
      <c r="O31" s="4"/>
      <c r="P31" s="4"/>
      <c r="Q31" s="22"/>
      <c r="R31" s="22"/>
      <c r="S31" s="4"/>
      <c r="T31" s="4"/>
      <c r="U31" s="4"/>
      <c r="V31" s="4"/>
      <c r="W31" s="4"/>
      <c r="X31" s="4"/>
      <c r="Y31" s="22"/>
      <c r="Z31" s="11"/>
      <c r="AA31" s="11"/>
    </row>
    <row r="32" spans="1:27" x14ac:dyDescent="0.25">
      <c r="A32" s="4"/>
      <c r="B32" s="12">
        <v>999.98699999999997</v>
      </c>
      <c r="C32" s="13">
        <v>55.732500000000002</v>
      </c>
      <c r="D32" s="13">
        <v>47.5657</v>
      </c>
      <c r="E32" s="13">
        <v>73.270799999999994</v>
      </c>
      <c r="F32" s="13">
        <v>40.479599999999998</v>
      </c>
      <c r="G32" s="13">
        <v>-0.20614199999999999</v>
      </c>
      <c r="H32" s="14">
        <v>3.3056200000000002E-7</v>
      </c>
      <c r="I32" s="13">
        <v>6283.1</v>
      </c>
      <c r="J32" s="14">
        <v>89317500000</v>
      </c>
      <c r="K32" s="15">
        <v>311042000000</v>
      </c>
      <c r="L32" s="55">
        <f t="shared" si="0"/>
        <v>89317329288.754883</v>
      </c>
      <c r="M32" s="16">
        <f t="shared" si="1"/>
        <v>22329375000</v>
      </c>
      <c r="N32" s="15">
        <f t="shared" si="2"/>
        <v>0.22329374999999999</v>
      </c>
      <c r="O32" s="4"/>
      <c r="P32" s="4"/>
      <c r="Q32" s="22"/>
      <c r="R32" s="22"/>
      <c r="S32" s="4"/>
      <c r="T32" s="4"/>
      <c r="U32" s="4"/>
      <c r="V32" s="4"/>
      <c r="W32" s="4"/>
      <c r="X32" s="4"/>
      <c r="Y32" s="22"/>
      <c r="Z32" s="11"/>
      <c r="AA32" s="11"/>
    </row>
    <row r="33" spans="1:27" x14ac:dyDescent="0.25">
      <c r="A33" s="4"/>
      <c r="B33" s="12">
        <v>999.98699999999997</v>
      </c>
      <c r="C33" s="13">
        <v>56.726999999999997</v>
      </c>
      <c r="D33" s="13">
        <v>43.6937</v>
      </c>
      <c r="E33" s="13">
        <v>71.603700000000003</v>
      </c>
      <c r="F33" s="13">
        <v>37.604999999999997</v>
      </c>
      <c r="G33" s="13">
        <v>-0.24080799999999999</v>
      </c>
      <c r="H33" s="14">
        <v>1.21789E-6</v>
      </c>
      <c r="I33" s="13">
        <v>6283.1</v>
      </c>
      <c r="J33" s="14">
        <v>75367700000</v>
      </c>
      <c r="K33" s="15">
        <v>295721000000</v>
      </c>
      <c r="L33" s="55">
        <f t="shared" si="0"/>
        <v>75367756688.776978</v>
      </c>
      <c r="M33" s="16">
        <f t="shared" si="1"/>
        <v>18841925000</v>
      </c>
      <c r="N33" s="15">
        <f t="shared" si="2"/>
        <v>0.18841924999999998</v>
      </c>
      <c r="O33" s="4"/>
      <c r="P33" s="4"/>
      <c r="Q33" s="22"/>
      <c r="R33" s="22"/>
      <c r="S33" s="4"/>
      <c r="T33" s="4"/>
      <c r="U33" s="4"/>
      <c r="V33" s="4"/>
      <c r="W33" s="4"/>
      <c r="X33" s="4"/>
      <c r="Y33" s="22"/>
      <c r="Z33" s="11"/>
      <c r="AA33" s="11"/>
    </row>
    <row r="34" spans="1:27" x14ac:dyDescent="0.25">
      <c r="A34" s="4"/>
      <c r="B34" s="12">
        <v>999.98699999999997</v>
      </c>
      <c r="C34" s="13">
        <v>57.313400000000001</v>
      </c>
      <c r="D34" s="13">
        <v>38.4681</v>
      </c>
      <c r="E34" s="13">
        <v>69.026300000000006</v>
      </c>
      <c r="F34" s="13">
        <v>33.869100000000003</v>
      </c>
      <c r="G34" s="13">
        <v>-0.27559499999999998</v>
      </c>
      <c r="H34" s="14">
        <v>9.68879E-7</v>
      </c>
      <c r="I34" s="13">
        <v>6283.1</v>
      </c>
      <c r="J34" s="14">
        <v>58418600000</v>
      </c>
      <c r="K34" s="15">
        <v>290860000000</v>
      </c>
      <c r="L34" s="55">
        <f t="shared" si="0"/>
        <v>58418367498.942329</v>
      </c>
      <c r="M34" s="16">
        <f t="shared" si="1"/>
        <v>14604650000</v>
      </c>
      <c r="N34" s="15">
        <f t="shared" si="2"/>
        <v>0.1460465</v>
      </c>
      <c r="O34" s="4"/>
      <c r="P34" s="4"/>
      <c r="Q34" s="22"/>
      <c r="R34" s="22"/>
      <c r="S34" s="4"/>
      <c r="T34" s="4"/>
      <c r="U34" s="4"/>
      <c r="V34" s="4"/>
      <c r="W34" s="4"/>
      <c r="X34" s="4"/>
      <c r="Y34" s="22"/>
      <c r="Z34" s="11"/>
      <c r="AA34" s="11"/>
    </row>
    <row r="35" spans="1:27" x14ac:dyDescent="0.25">
      <c r="A35" s="4"/>
      <c r="B35" s="12">
        <v>999.98699999999997</v>
      </c>
      <c r="C35" s="13">
        <v>57.243400000000001</v>
      </c>
      <c r="D35" s="13">
        <v>32.439100000000003</v>
      </c>
      <c r="E35" s="13">
        <v>65.795900000000003</v>
      </c>
      <c r="F35" s="13">
        <v>29.5397</v>
      </c>
      <c r="G35" s="13">
        <v>-0.31023400000000001</v>
      </c>
      <c r="H35" s="14">
        <v>6.59017E-7</v>
      </c>
      <c r="I35" s="13">
        <v>6283.1</v>
      </c>
      <c r="J35" s="14">
        <v>41541800000</v>
      </c>
      <c r="K35" s="15">
        <v>311260000000</v>
      </c>
      <c r="L35" s="55">
        <f t="shared" si="0"/>
        <v>41541821641.939499</v>
      </c>
      <c r="M35" s="16">
        <f t="shared" si="1"/>
        <v>10385450000</v>
      </c>
      <c r="N35" s="15">
        <f t="shared" si="2"/>
        <v>0.10385449999999999</v>
      </c>
      <c r="O35" s="4"/>
      <c r="P35" s="4"/>
      <c r="Q35" s="22"/>
      <c r="R35" s="22"/>
      <c r="S35" s="4"/>
      <c r="T35" s="4"/>
      <c r="U35" s="4"/>
      <c r="V35" s="4"/>
      <c r="W35" s="4"/>
      <c r="X35" s="4"/>
      <c r="Y35" s="22"/>
      <c r="Z35" s="11"/>
      <c r="AA35" s="11"/>
    </row>
    <row r="36" spans="1:27" x14ac:dyDescent="0.25">
      <c r="A36" s="4"/>
      <c r="B36" s="12">
        <v>999.98699999999997</v>
      </c>
      <c r="C36" s="13">
        <v>56.49</v>
      </c>
      <c r="D36" s="13">
        <v>26.4102</v>
      </c>
      <c r="E36" s="13">
        <v>62.358699999999999</v>
      </c>
      <c r="F36" s="13">
        <v>25.056999999999999</v>
      </c>
      <c r="G36" s="13">
        <v>-0.34490300000000002</v>
      </c>
      <c r="H36" s="14">
        <v>3.3748799999999998E-7</v>
      </c>
      <c r="I36" s="13">
        <v>6283.1</v>
      </c>
      <c r="J36" s="14">
        <v>27535300000</v>
      </c>
      <c r="K36" s="15">
        <v>379852000000</v>
      </c>
      <c r="L36" s="55">
        <f t="shared" si="0"/>
        <v>27535395822.820358</v>
      </c>
      <c r="M36" s="16">
        <f t="shared" si="1"/>
        <v>6883825000</v>
      </c>
      <c r="N36" s="15">
        <f t="shared" si="2"/>
        <v>6.883824999999999E-2</v>
      </c>
      <c r="O36" s="4"/>
      <c r="P36" s="4"/>
      <c r="Q36" s="22"/>
      <c r="R36" s="22"/>
      <c r="S36" s="4"/>
      <c r="T36" s="4"/>
      <c r="U36" s="4"/>
      <c r="V36" s="4"/>
      <c r="W36" s="4"/>
      <c r="X36" s="4"/>
      <c r="Y36" s="22"/>
      <c r="Z36" s="11"/>
      <c r="AA36" s="11"/>
    </row>
    <row r="37" spans="1:27" x14ac:dyDescent="0.25">
      <c r="A37" s="4"/>
      <c r="B37" s="12">
        <v>999.98699999999997</v>
      </c>
      <c r="C37" s="13">
        <v>55.413899999999998</v>
      </c>
      <c r="D37" s="13">
        <v>21.059799999999999</v>
      </c>
      <c r="E37" s="13">
        <v>59.280799999999999</v>
      </c>
      <c r="F37" s="13">
        <v>20.809100000000001</v>
      </c>
      <c r="G37" s="13">
        <v>-0.37969700000000001</v>
      </c>
      <c r="H37" s="14">
        <v>2.7275000000000001E-8</v>
      </c>
      <c r="I37" s="13">
        <v>6283.1</v>
      </c>
      <c r="J37" s="14">
        <v>17508900000</v>
      </c>
      <c r="K37" s="15">
        <v>526216000000</v>
      </c>
      <c r="L37" s="55">
        <f t="shared" si="0"/>
        <v>17508801887.811073</v>
      </c>
      <c r="M37" s="16">
        <f t="shared" si="1"/>
        <v>4377225000</v>
      </c>
      <c r="N37" s="15">
        <f t="shared" si="2"/>
        <v>4.3772249999999999E-2</v>
      </c>
      <c r="O37" s="4"/>
      <c r="P37" s="4"/>
      <c r="Q37" s="22"/>
      <c r="R37" s="22"/>
      <c r="S37" s="4"/>
      <c r="T37" s="4"/>
      <c r="U37" s="4"/>
      <c r="V37" s="4"/>
      <c r="W37" s="4"/>
      <c r="X37" s="4"/>
      <c r="Y37" s="22"/>
      <c r="Z37" s="11"/>
      <c r="AA37" s="11"/>
    </row>
    <row r="38" spans="1:27" x14ac:dyDescent="0.25">
      <c r="A38" s="4"/>
      <c r="B38" s="12">
        <v>999.98699999999997</v>
      </c>
      <c r="C38" s="13">
        <v>54.438099999999999</v>
      </c>
      <c r="D38" s="13">
        <v>16.643899999999999</v>
      </c>
      <c r="E38" s="13">
        <v>56.925600000000003</v>
      </c>
      <c r="F38" s="13">
        <v>17.000499999999999</v>
      </c>
      <c r="G38" s="13">
        <v>-0.414331</v>
      </c>
      <c r="H38" s="14">
        <v>-5.1561399999999995E-7</v>
      </c>
      <c r="I38" s="13">
        <v>6283.1</v>
      </c>
      <c r="J38" s="14">
        <v>10936100000</v>
      </c>
      <c r="K38" s="15">
        <v>788945000000</v>
      </c>
      <c r="L38" s="55">
        <f t="shared" si="0"/>
        <v>10935990879.106497</v>
      </c>
      <c r="M38" s="16">
        <f t="shared" si="1"/>
        <v>2734025000</v>
      </c>
      <c r="N38" s="15">
        <f t="shared" si="2"/>
        <v>2.734025E-2</v>
      </c>
      <c r="O38" s="4"/>
      <c r="P38" s="4"/>
      <c r="Q38" s="22"/>
      <c r="R38" s="22"/>
      <c r="S38" s="4"/>
      <c r="T38" s="4"/>
      <c r="U38" s="4"/>
      <c r="V38" s="4"/>
      <c r="W38" s="4"/>
      <c r="X38" s="4"/>
      <c r="Y38" s="22"/>
      <c r="Z38" s="11"/>
      <c r="AA38" s="11"/>
    </row>
    <row r="39" spans="1:27" x14ac:dyDescent="0.25">
      <c r="A39" s="4"/>
      <c r="B39" s="12">
        <v>999.98699999999997</v>
      </c>
      <c r="C39" s="13">
        <v>53.721200000000003</v>
      </c>
      <c r="D39" s="13">
        <v>12.9801</v>
      </c>
      <c r="E39" s="13">
        <v>55.267099999999999</v>
      </c>
      <c r="F39" s="13">
        <v>13.583500000000001</v>
      </c>
      <c r="G39" s="13">
        <v>-0.44896999999999998</v>
      </c>
      <c r="H39" s="14">
        <v>-1.02939E-6</v>
      </c>
      <c r="I39" s="13">
        <v>6283.1</v>
      </c>
      <c r="J39" s="14">
        <v>6651300000</v>
      </c>
      <c r="K39" s="15">
        <v>1250530000000</v>
      </c>
      <c r="L39" s="55">
        <f t="shared" si="0"/>
        <v>6651261462.8950224</v>
      </c>
      <c r="M39" s="16">
        <f t="shared" si="1"/>
        <v>1662825000</v>
      </c>
      <c r="N39" s="15">
        <f t="shared" si="2"/>
        <v>1.6628250000000001E-2</v>
      </c>
      <c r="O39" s="4"/>
      <c r="P39" s="4"/>
      <c r="Q39" s="22"/>
      <c r="R39" s="22"/>
      <c r="S39" s="4"/>
      <c r="T39" s="4"/>
      <c r="U39" s="4"/>
      <c r="V39" s="4"/>
      <c r="W39" s="4"/>
      <c r="X39" s="4"/>
      <c r="Y39" s="22"/>
      <c r="Z39" s="11"/>
      <c r="AA39" s="11"/>
    </row>
    <row r="40" spans="1:27" x14ac:dyDescent="0.25">
      <c r="A40" s="4"/>
      <c r="B40" s="12">
        <v>999.98699999999997</v>
      </c>
      <c r="C40" s="13">
        <v>53.133699999999997</v>
      </c>
      <c r="D40" s="13">
        <v>9.8276900000000005</v>
      </c>
      <c r="E40" s="13">
        <v>54.0349</v>
      </c>
      <c r="F40" s="13">
        <v>10.479100000000001</v>
      </c>
      <c r="G40" s="13">
        <v>-0.48379299999999997</v>
      </c>
      <c r="H40" s="14">
        <v>-1.78364E-6</v>
      </c>
      <c r="I40" s="13">
        <v>6283.1</v>
      </c>
      <c r="J40" s="14">
        <v>3812870000</v>
      </c>
      <c r="K40" s="15">
        <v>2149150000000</v>
      </c>
      <c r="L40" s="55">
        <f t="shared" si="0"/>
        <v>3812859844.0092545</v>
      </c>
      <c r="M40" s="16">
        <f t="shared" si="1"/>
        <v>953217500</v>
      </c>
      <c r="N40" s="15">
        <f t="shared" si="2"/>
        <v>9.5321749999999986E-3</v>
      </c>
      <c r="O40" s="4"/>
      <c r="P40" s="4"/>
      <c r="Q40" s="22"/>
      <c r="R40" s="22"/>
      <c r="S40" s="4"/>
      <c r="T40" s="4"/>
      <c r="U40" s="4"/>
      <c r="V40" s="4"/>
      <c r="W40" s="4"/>
      <c r="X40" s="4"/>
      <c r="Y40" s="22"/>
      <c r="Z40" s="11"/>
      <c r="AA40" s="11"/>
    </row>
    <row r="41" spans="1:27" x14ac:dyDescent="0.25">
      <c r="A41" s="4"/>
      <c r="B41" s="12">
        <v>999.98699999999997</v>
      </c>
      <c r="C41" s="13">
        <v>52.469799999999999</v>
      </c>
      <c r="D41" s="13">
        <v>7.1494099999999996</v>
      </c>
      <c r="E41" s="13">
        <v>52.954700000000003</v>
      </c>
      <c r="F41" s="13">
        <v>7.7591999999999999</v>
      </c>
      <c r="G41" s="13">
        <v>-0.518702</v>
      </c>
      <c r="H41" s="14">
        <v>-2.6149900000000001E-6</v>
      </c>
      <c r="I41" s="13">
        <v>6283.1</v>
      </c>
      <c r="J41" s="14">
        <v>2017850000</v>
      </c>
      <c r="K41" s="15">
        <v>4122100000000</v>
      </c>
      <c r="L41" s="55">
        <f t="shared" si="0"/>
        <v>2017847544.3243778</v>
      </c>
      <c r="M41" s="16">
        <f t="shared" si="1"/>
        <v>504462500</v>
      </c>
      <c r="N41" s="15">
        <f t="shared" si="2"/>
        <v>5.0446249999999996E-3</v>
      </c>
      <c r="O41" s="4"/>
      <c r="P41" s="4"/>
      <c r="Q41" s="22"/>
      <c r="R41" s="22"/>
      <c r="S41" s="4"/>
      <c r="T41" s="4"/>
      <c r="U41" s="4"/>
      <c r="V41" s="4"/>
      <c r="W41" s="4"/>
      <c r="X41" s="4"/>
      <c r="Y41" s="22"/>
      <c r="Z41" s="11"/>
      <c r="AA41" s="11"/>
    </row>
    <row r="42" spans="1:27" x14ac:dyDescent="0.25">
      <c r="A42" s="4"/>
      <c r="B42" s="12">
        <v>999.98699999999997</v>
      </c>
      <c r="C42" s="13">
        <v>51.638800000000003</v>
      </c>
      <c r="D42" s="13">
        <v>5.0126999999999997</v>
      </c>
      <c r="E42" s="13">
        <v>51.881500000000003</v>
      </c>
      <c r="F42" s="13">
        <v>5.5444699999999996</v>
      </c>
      <c r="G42" s="13">
        <v>-0.55348699999999995</v>
      </c>
      <c r="H42" s="14">
        <v>-3.5669300000000001E-6</v>
      </c>
      <c r="I42" s="13">
        <v>6283.1</v>
      </c>
      <c r="J42" s="14">
        <v>991956000</v>
      </c>
      <c r="K42" s="15">
        <v>8779610000000</v>
      </c>
      <c r="L42" s="55">
        <f t="shared" si="0"/>
        <v>991953630.44354343</v>
      </c>
      <c r="M42" s="16">
        <f t="shared" si="1"/>
        <v>247989000</v>
      </c>
      <c r="N42" s="15">
        <f t="shared" si="2"/>
        <v>2.4798899999999998E-3</v>
      </c>
      <c r="O42" s="4"/>
      <c r="P42" s="4"/>
      <c r="Q42" s="22"/>
      <c r="R42" s="22"/>
      <c r="S42" s="4"/>
      <c r="T42" s="4"/>
      <c r="U42" s="4"/>
      <c r="V42" s="4"/>
      <c r="W42" s="4"/>
      <c r="X42" s="4"/>
      <c r="Y42" s="22"/>
      <c r="Z42" s="11"/>
      <c r="AA42" s="11"/>
    </row>
    <row r="43" spans="1:27" x14ac:dyDescent="0.25">
      <c r="A43" s="4"/>
      <c r="B43" s="12">
        <v>999.98699999999997</v>
      </c>
      <c r="C43" s="13">
        <v>50.758400000000002</v>
      </c>
      <c r="D43" s="13">
        <v>3.5259900000000002</v>
      </c>
      <c r="E43" s="13">
        <v>50.880699999999997</v>
      </c>
      <c r="F43" s="13">
        <v>3.9737399999999998</v>
      </c>
      <c r="G43" s="13">
        <v>-0.58797299999999997</v>
      </c>
      <c r="H43" s="14">
        <v>-4.47663E-6</v>
      </c>
      <c r="I43" s="13">
        <v>6283.1</v>
      </c>
      <c r="J43" s="14">
        <v>490808000</v>
      </c>
      <c r="K43" s="15">
        <v>18860700000000</v>
      </c>
      <c r="L43" s="55">
        <f t="shared" si="0"/>
        <v>490806263.37068778</v>
      </c>
      <c r="M43" s="16">
        <f t="shared" si="1"/>
        <v>122702000</v>
      </c>
      <c r="N43" s="15">
        <f t="shared" si="2"/>
        <v>1.2270199999999999E-3</v>
      </c>
      <c r="O43" s="4"/>
      <c r="P43" s="4"/>
      <c r="Q43" s="22"/>
      <c r="R43" s="22"/>
      <c r="S43" s="4"/>
      <c r="T43" s="4"/>
      <c r="U43" s="4"/>
      <c r="V43" s="4"/>
      <c r="W43" s="4"/>
      <c r="X43" s="4"/>
      <c r="Y43" s="22"/>
      <c r="Z43" s="11"/>
      <c r="AA43" s="11"/>
    </row>
    <row r="44" spans="1:27" x14ac:dyDescent="0.25">
      <c r="A44" s="4"/>
      <c r="B44" s="12">
        <v>999.98699999999997</v>
      </c>
      <c r="C44" s="13">
        <v>50.020899999999997</v>
      </c>
      <c r="D44" s="13">
        <v>2.6113400000000002</v>
      </c>
      <c r="E44" s="13">
        <v>50.088999999999999</v>
      </c>
      <c r="F44" s="13">
        <v>2.98841</v>
      </c>
      <c r="G44" s="13">
        <v>-0.62276200000000004</v>
      </c>
      <c r="H44" s="14">
        <v>-5.6573099999999999E-6</v>
      </c>
      <c r="I44" s="13">
        <v>6283.1</v>
      </c>
      <c r="J44" s="14">
        <v>269201000</v>
      </c>
      <c r="K44" s="15">
        <v>36319700000000</v>
      </c>
      <c r="L44" s="55">
        <f t="shared" si="0"/>
        <v>269199833.05247563</v>
      </c>
      <c r="M44" s="16">
        <f t="shared" si="1"/>
        <v>67300250</v>
      </c>
      <c r="N44" s="15">
        <f t="shared" si="2"/>
        <v>6.7300249999999997E-4</v>
      </c>
      <c r="O44" s="4"/>
      <c r="P44" s="4"/>
      <c r="Q44" s="22"/>
      <c r="R44" s="22"/>
      <c r="S44" s="4"/>
      <c r="T44" s="4"/>
      <c r="U44" s="4"/>
      <c r="V44" s="4"/>
      <c r="W44" s="4"/>
      <c r="X44" s="4"/>
      <c r="Y44" s="22"/>
      <c r="Z44" s="11"/>
      <c r="AA44" s="11"/>
    </row>
    <row r="45" spans="1:27" x14ac:dyDescent="0.25">
      <c r="A45" s="4"/>
      <c r="B45" s="12">
        <v>999.98699999999997</v>
      </c>
      <c r="C45" s="13">
        <v>49.5182</v>
      </c>
      <c r="D45" s="13">
        <v>2.0674000000000001</v>
      </c>
      <c r="E45" s="13">
        <v>49.561399999999999</v>
      </c>
      <c r="F45" s="13">
        <v>2.39073</v>
      </c>
      <c r="G45" s="13">
        <v>-0.657246</v>
      </c>
      <c r="H45" s="14">
        <v>-6.7578199999999996E-6</v>
      </c>
      <c r="I45" s="13">
        <v>6283.1</v>
      </c>
      <c r="J45" s="14">
        <v>168733000</v>
      </c>
      <c r="K45" s="15">
        <v>60185500000000</v>
      </c>
      <c r="L45" s="55">
        <f t="shared" si="0"/>
        <v>168731810.92299932</v>
      </c>
      <c r="M45" s="16">
        <f t="shared" si="1"/>
        <v>42183250</v>
      </c>
      <c r="N45" s="15">
        <f t="shared" si="2"/>
        <v>4.2183249999999998E-4</v>
      </c>
      <c r="O45" s="4"/>
      <c r="P45" s="4"/>
      <c r="Q45" s="22"/>
      <c r="R45" s="22"/>
      <c r="S45" s="4"/>
      <c r="T45" s="4"/>
      <c r="U45" s="4"/>
      <c r="V45" s="4"/>
      <c r="W45" s="4"/>
      <c r="X45" s="4"/>
      <c r="Y45" s="22"/>
      <c r="Z45" s="11"/>
      <c r="AA45" s="11"/>
    </row>
    <row r="46" spans="1:27" x14ac:dyDescent="0.25">
      <c r="A46" s="4"/>
      <c r="B46" s="12">
        <v>999.98699999999997</v>
      </c>
      <c r="C46" s="13">
        <v>49.232399999999998</v>
      </c>
      <c r="D46" s="13">
        <v>1.7010000000000001</v>
      </c>
      <c r="E46" s="13">
        <v>49.261699999999998</v>
      </c>
      <c r="F46" s="13">
        <v>1.97881</v>
      </c>
      <c r="G46" s="13">
        <v>-0.69203199999999998</v>
      </c>
      <c r="H46" s="14">
        <v>-8.3214199999999993E-6</v>
      </c>
      <c r="I46" s="13">
        <v>6283.1</v>
      </c>
      <c r="J46" s="14">
        <v>114224000</v>
      </c>
      <c r="K46" s="15">
        <v>90836600000000</v>
      </c>
      <c r="L46" s="55">
        <f t="shared" si="0"/>
        <v>114223791.26531963</v>
      </c>
      <c r="M46" s="16">
        <f t="shared" si="1"/>
        <v>28556000</v>
      </c>
      <c r="N46" s="15">
        <f t="shared" si="2"/>
        <v>2.8555999999999997E-4</v>
      </c>
      <c r="O46" s="4"/>
      <c r="P46" s="4"/>
      <c r="Q46" s="22"/>
      <c r="R46" s="22"/>
      <c r="S46" s="4"/>
      <c r="T46" s="4"/>
      <c r="U46" s="4"/>
      <c r="V46" s="4"/>
      <c r="W46" s="4"/>
      <c r="X46" s="4"/>
      <c r="Y46" s="22"/>
      <c r="Z46" s="11"/>
      <c r="AA46" s="11"/>
    </row>
    <row r="47" spans="1:27" x14ac:dyDescent="0.25">
      <c r="A47" s="4"/>
      <c r="B47" s="12">
        <v>999.98699999999997</v>
      </c>
      <c r="C47" s="13">
        <v>49.059600000000003</v>
      </c>
      <c r="D47" s="13">
        <v>1.42963</v>
      </c>
      <c r="E47" s="13">
        <v>49.080399999999997</v>
      </c>
      <c r="F47" s="13">
        <v>1.66916</v>
      </c>
      <c r="G47" s="13">
        <v>-0.72652000000000005</v>
      </c>
      <c r="H47" s="14">
        <v>-1.06672E-5</v>
      </c>
      <c r="I47" s="13">
        <v>6283.1</v>
      </c>
      <c r="J47" s="14">
        <v>80685100</v>
      </c>
      <c r="K47" s="15">
        <v>130268000000000</v>
      </c>
      <c r="L47" s="55">
        <f t="shared" si="0"/>
        <v>80685454.515213117</v>
      </c>
      <c r="M47" s="16">
        <f t="shared" si="1"/>
        <v>20171275</v>
      </c>
      <c r="N47" s="15">
        <f t="shared" si="2"/>
        <v>2.0171274999999998E-4</v>
      </c>
      <c r="O47" s="4"/>
      <c r="P47" s="4"/>
      <c r="Q47" s="22"/>
      <c r="R47" s="22"/>
      <c r="S47" s="4"/>
      <c r="T47" s="4"/>
      <c r="U47" s="4"/>
      <c r="V47" s="4"/>
      <c r="W47" s="4"/>
      <c r="X47" s="4"/>
      <c r="Y47" s="22"/>
      <c r="Z47" s="11"/>
      <c r="AA47" s="11"/>
    </row>
    <row r="48" spans="1:27" x14ac:dyDescent="0.25">
      <c r="A48" s="4"/>
      <c r="B48" s="12">
        <v>999.98699999999997</v>
      </c>
      <c r="C48" s="13">
        <v>48.953200000000002</v>
      </c>
      <c r="D48" s="13">
        <v>1.2244999999999999</v>
      </c>
      <c r="E48" s="13">
        <v>48.968499999999999</v>
      </c>
      <c r="F48" s="13">
        <v>1.4328799999999999</v>
      </c>
      <c r="G48" s="13">
        <v>-0.76161599999999996</v>
      </c>
      <c r="H48" s="14">
        <v>-1.49371E-5</v>
      </c>
      <c r="I48" s="13">
        <v>6283.1</v>
      </c>
      <c r="J48" s="14">
        <v>59192300</v>
      </c>
      <c r="K48" s="15">
        <v>178981000000000</v>
      </c>
      <c r="L48" s="55">
        <f t="shared" si="0"/>
        <v>59192341.87697041</v>
      </c>
      <c r="M48" s="16">
        <f t="shared" si="1"/>
        <v>14798075</v>
      </c>
      <c r="N48" s="15">
        <f t="shared" si="2"/>
        <v>1.4798074999999999E-4</v>
      </c>
      <c r="O48" s="4"/>
      <c r="P48" s="4"/>
      <c r="Q48" s="22"/>
      <c r="R48" s="22"/>
      <c r="S48" s="4"/>
      <c r="T48" s="4"/>
      <c r="U48" s="4"/>
      <c r="V48" s="4"/>
      <c r="W48" s="4"/>
      <c r="X48" s="4"/>
      <c r="Y48" s="22"/>
      <c r="Z48" s="11"/>
      <c r="AA48" s="11"/>
    </row>
    <row r="49" spans="1:27" x14ac:dyDescent="0.25">
      <c r="A49" s="4"/>
      <c r="B49" s="12">
        <v>999.98699999999997</v>
      </c>
      <c r="C49" s="13">
        <v>48.891199999999998</v>
      </c>
      <c r="D49" s="13">
        <v>1.0779700000000001</v>
      </c>
      <c r="E49" s="13">
        <v>48.903100000000002</v>
      </c>
      <c r="F49" s="13">
        <v>1.26308</v>
      </c>
      <c r="G49" s="13">
        <v>-0.79609700000000005</v>
      </c>
      <c r="H49" s="14">
        <v>-2.4082599999999999E-5</v>
      </c>
      <c r="I49" s="13">
        <v>6283.1</v>
      </c>
      <c r="J49" s="14">
        <v>45873900</v>
      </c>
      <c r="K49" s="15">
        <v>232006000000000</v>
      </c>
      <c r="L49" s="55">
        <f t="shared" si="0"/>
        <v>45873438.336666808</v>
      </c>
      <c r="M49" s="16">
        <f t="shared" si="1"/>
        <v>11468475</v>
      </c>
      <c r="N49" s="15">
        <f t="shared" si="2"/>
        <v>1.1468474999999999E-4</v>
      </c>
      <c r="O49" s="4"/>
      <c r="P49" s="4"/>
      <c r="Q49" s="22"/>
      <c r="R49" s="22"/>
      <c r="S49" s="4"/>
      <c r="T49" s="4"/>
      <c r="U49" s="4"/>
      <c r="V49" s="4"/>
      <c r="W49" s="4"/>
      <c r="X49" s="4"/>
      <c r="Y49" s="22"/>
      <c r="Z49" s="11"/>
      <c r="AA49" s="11"/>
    </row>
    <row r="50" spans="1:27" x14ac:dyDescent="0.25">
      <c r="A50" s="4"/>
      <c r="B50" s="12">
        <v>999.98699999999997</v>
      </c>
      <c r="C50" s="13">
        <v>48.863999999999997</v>
      </c>
      <c r="D50" s="13">
        <v>0.96199500000000004</v>
      </c>
      <c r="E50" s="13">
        <v>48.873399999999997</v>
      </c>
      <c r="F50" s="13">
        <v>1.12785</v>
      </c>
      <c r="G50" s="13">
        <v>-0.83058399999999999</v>
      </c>
      <c r="H50" s="14">
        <v>-3.8774299999999999E-5</v>
      </c>
      <c r="I50" s="13">
        <v>6283.1</v>
      </c>
      <c r="J50" s="14">
        <v>36533800</v>
      </c>
      <c r="K50" s="15">
        <v>291889000000000</v>
      </c>
      <c r="L50" s="55">
        <f t="shared" si="0"/>
        <v>36533692.859623007</v>
      </c>
      <c r="M50" s="16">
        <f t="shared" si="1"/>
        <v>9133450</v>
      </c>
      <c r="N50" s="15">
        <f t="shared" si="2"/>
        <v>9.1334499999999998E-5</v>
      </c>
      <c r="O50" s="4"/>
      <c r="P50" s="4"/>
      <c r="Q50" s="22"/>
      <c r="R50" s="22"/>
      <c r="S50" s="4"/>
      <c r="T50" s="4"/>
      <c r="U50" s="4"/>
      <c r="V50" s="4"/>
      <c r="W50" s="4"/>
      <c r="X50" s="4"/>
      <c r="Y50" s="22"/>
      <c r="Z50" s="11"/>
      <c r="AA50" s="11"/>
    </row>
    <row r="51" spans="1:27" x14ac:dyDescent="0.25">
      <c r="A51" s="4"/>
      <c r="B51" s="12">
        <v>999.98699999999997</v>
      </c>
      <c r="C51" s="13">
        <v>48.8185</v>
      </c>
      <c r="D51" s="13">
        <v>0.85999300000000001</v>
      </c>
      <c r="E51" s="13">
        <v>48.826099999999997</v>
      </c>
      <c r="F51" s="13">
        <v>1.0092300000000001</v>
      </c>
      <c r="G51" s="13">
        <v>-0.86537600000000003</v>
      </c>
      <c r="H51" s="14">
        <v>-5.2398899999999997E-5</v>
      </c>
      <c r="I51" s="13">
        <v>6283.1</v>
      </c>
      <c r="J51" s="14">
        <v>29197000</v>
      </c>
      <c r="K51" s="15">
        <v>366484000000000</v>
      </c>
      <c r="L51" s="55">
        <f t="shared" si="0"/>
        <v>29196969.507849254</v>
      </c>
      <c r="M51" s="16">
        <f t="shared" si="1"/>
        <v>7299250</v>
      </c>
      <c r="N51" s="15">
        <f t="shared" si="2"/>
        <v>7.2992499999999989E-5</v>
      </c>
      <c r="O51" s="4"/>
      <c r="P51" s="4"/>
      <c r="Q51" s="22"/>
      <c r="R51" s="22"/>
      <c r="S51" s="4"/>
      <c r="T51" s="4"/>
      <c r="U51" s="4"/>
      <c r="V51" s="4"/>
      <c r="W51" s="4"/>
      <c r="X51" s="4"/>
      <c r="Y51" s="22"/>
      <c r="Z51" s="11"/>
      <c r="AA51" s="11"/>
    </row>
    <row r="52" spans="1:27" ht="16.5" thickBot="1" x14ac:dyDescent="0.3">
      <c r="A52" s="4"/>
      <c r="B52" s="17">
        <v>999.98699999999997</v>
      </c>
      <c r="C52" s="18">
        <v>48.790300000000002</v>
      </c>
      <c r="D52" s="18">
        <v>0.78535100000000002</v>
      </c>
      <c r="E52" s="18">
        <v>48.796599999999998</v>
      </c>
      <c r="F52" s="18">
        <v>0.92218</v>
      </c>
      <c r="G52" s="18">
        <v>-0.90016799999999997</v>
      </c>
      <c r="H52" s="19">
        <v>-5.9673299999999997E-5</v>
      </c>
      <c r="I52" s="18">
        <v>6283.1</v>
      </c>
      <c r="J52" s="19">
        <v>24348700</v>
      </c>
      <c r="K52" s="20">
        <v>440389000000000</v>
      </c>
      <c r="L52" s="49">
        <f t="shared" si="0"/>
        <v>24348686.943016011</v>
      </c>
      <c r="M52" s="21">
        <f t="shared" si="1"/>
        <v>6087175</v>
      </c>
      <c r="N52" s="20">
        <f t="shared" si="2"/>
        <v>6.0871749999999999E-5</v>
      </c>
      <c r="O52" s="4"/>
      <c r="P52" s="4"/>
      <c r="Q52" s="22"/>
      <c r="R52" s="22"/>
      <c r="S52" s="4"/>
      <c r="T52" s="4"/>
      <c r="U52" s="4"/>
      <c r="V52" s="4"/>
      <c r="W52" s="4"/>
      <c r="X52" s="4"/>
      <c r="Y52" s="22"/>
      <c r="Z52" s="11"/>
      <c r="AA52" s="11"/>
    </row>
    <row r="53" spans="1:27" x14ac:dyDescent="0.25">
      <c r="A53" s="4"/>
      <c r="B53" s="4"/>
      <c r="C53" s="4"/>
      <c r="D53" s="22"/>
      <c r="E53" s="4"/>
      <c r="F53" s="53"/>
      <c r="G53" s="22"/>
      <c r="H53" s="22"/>
      <c r="I53" s="4"/>
      <c r="J53" s="4"/>
      <c r="K53" s="4"/>
      <c r="L53" s="4"/>
      <c r="M53" s="11"/>
      <c r="N53" s="4"/>
      <c r="O53" s="4"/>
      <c r="P53" s="4"/>
      <c r="Q53" s="4"/>
      <c r="R53" s="4"/>
      <c r="S53" s="4"/>
      <c r="T53" s="4"/>
      <c r="U53" s="22"/>
      <c r="V53" s="4"/>
      <c r="W53" s="53"/>
      <c r="X53" s="22"/>
      <c r="Y53" s="22"/>
      <c r="Z53" s="11"/>
      <c r="AA53" s="11"/>
    </row>
    <row r="54" spans="1:27" x14ac:dyDescent="0.25">
      <c r="A54" s="4"/>
      <c r="B54" s="4"/>
      <c r="C54" s="4"/>
      <c r="D54" s="22"/>
      <c r="E54" s="4"/>
      <c r="F54" s="53"/>
      <c r="G54" s="22"/>
      <c r="H54" s="22"/>
      <c r="I54" s="4"/>
      <c r="J54" s="4"/>
      <c r="K54" s="4"/>
      <c r="L54" s="4"/>
      <c r="M54" s="11"/>
      <c r="N54" s="4"/>
      <c r="O54" s="4"/>
      <c r="P54" s="4"/>
      <c r="Q54" s="4"/>
      <c r="R54" s="4"/>
      <c r="S54" s="4"/>
      <c r="T54" s="4"/>
      <c r="U54" s="22"/>
      <c r="V54" s="4"/>
      <c r="W54" s="53"/>
      <c r="X54" s="22"/>
      <c r="Y54" s="22"/>
      <c r="Z54" s="11"/>
      <c r="AA54" s="11"/>
    </row>
    <row r="55" spans="1:27" x14ac:dyDescent="0.25">
      <c r="A55" s="4"/>
      <c r="B55" s="4"/>
      <c r="C55" s="4"/>
      <c r="D55" s="22"/>
      <c r="E55" s="4"/>
      <c r="F55" s="53"/>
      <c r="G55" s="22"/>
      <c r="H55" s="22"/>
      <c r="I55" s="4"/>
      <c r="J55" s="4"/>
      <c r="K55" s="4"/>
      <c r="L55" s="4"/>
      <c r="M55" s="11"/>
      <c r="N55" s="4"/>
      <c r="O55" s="4"/>
      <c r="P55" s="4"/>
      <c r="Q55" s="4"/>
      <c r="R55" s="4"/>
      <c r="S55" s="4"/>
      <c r="T55" s="4"/>
      <c r="U55" s="22"/>
      <c r="V55" s="4"/>
      <c r="W55" s="53"/>
      <c r="X55" s="22"/>
      <c r="Y55" s="22"/>
      <c r="Z55" s="11"/>
      <c r="AA55" s="11"/>
    </row>
    <row r="56" spans="1:27" x14ac:dyDescent="0.25">
      <c r="A56" s="4"/>
      <c r="B56" s="4"/>
      <c r="C56" s="4"/>
      <c r="D56" s="22"/>
      <c r="E56" s="4"/>
      <c r="F56" s="53"/>
      <c r="G56" s="22"/>
      <c r="H56" s="22"/>
      <c r="I56" s="4"/>
      <c r="J56" s="4"/>
      <c r="K56" s="4"/>
      <c r="L56" s="4"/>
      <c r="M56" s="11"/>
      <c r="N56" s="4"/>
      <c r="O56" s="4"/>
      <c r="P56" s="4"/>
      <c r="Q56" s="4"/>
      <c r="R56" s="4"/>
      <c r="S56" s="4"/>
      <c r="T56" s="4"/>
      <c r="U56" s="22"/>
      <c r="V56" s="4"/>
      <c r="W56" s="53"/>
      <c r="X56" s="22"/>
      <c r="Y56" s="22"/>
      <c r="Z56" s="11"/>
      <c r="AA56" s="11"/>
    </row>
    <row r="57" spans="1:27" x14ac:dyDescent="0.25">
      <c r="A57" s="4"/>
      <c r="B57" s="4"/>
      <c r="C57" s="4"/>
      <c r="D57" s="22"/>
      <c r="E57" s="4"/>
      <c r="F57" s="53"/>
      <c r="G57" s="22"/>
      <c r="H57" s="22"/>
      <c r="I57" s="4"/>
      <c r="J57" s="4"/>
      <c r="K57" s="4"/>
      <c r="L57" s="4"/>
      <c r="M57" s="11"/>
      <c r="N57" s="4"/>
      <c r="O57" s="4"/>
      <c r="P57" s="4"/>
      <c r="Q57" s="4"/>
      <c r="R57" s="4"/>
      <c r="S57" s="4"/>
      <c r="T57" s="4"/>
      <c r="U57" s="22"/>
      <c r="V57" s="4"/>
      <c r="W57" s="53"/>
      <c r="X57" s="22"/>
      <c r="Y57" s="22"/>
      <c r="Z57" s="11"/>
      <c r="AA57" s="11"/>
    </row>
    <row r="58" spans="1:27" x14ac:dyDescent="0.25">
      <c r="A58" s="4"/>
      <c r="B58" s="4"/>
      <c r="C58" s="4"/>
      <c r="D58" s="22"/>
      <c r="E58" s="4"/>
      <c r="F58" s="53"/>
      <c r="G58" s="22"/>
      <c r="H58" s="22"/>
      <c r="I58" s="4"/>
      <c r="J58" s="4"/>
      <c r="K58" s="4"/>
      <c r="L58" s="4"/>
      <c r="M58" s="11"/>
      <c r="N58" s="4"/>
      <c r="O58" s="4"/>
      <c r="P58" s="4"/>
      <c r="Q58" s="4"/>
      <c r="R58" s="4"/>
      <c r="S58" s="4"/>
      <c r="T58" s="4"/>
      <c r="U58" s="22"/>
      <c r="V58" s="4"/>
      <c r="W58" s="53"/>
      <c r="X58" s="22"/>
      <c r="Y58" s="22"/>
      <c r="Z58" s="11"/>
      <c r="AA58" s="11"/>
    </row>
    <row r="59" spans="1:27" x14ac:dyDescent="0.25">
      <c r="A59" s="4"/>
      <c r="B59" s="4"/>
      <c r="C59" s="4"/>
      <c r="D59" s="22"/>
      <c r="E59" s="4"/>
      <c r="F59" s="53"/>
      <c r="G59" s="22"/>
      <c r="H59" s="22"/>
      <c r="I59" s="4"/>
      <c r="J59" s="4"/>
      <c r="K59" s="4"/>
      <c r="L59" s="4"/>
      <c r="M59" s="11"/>
      <c r="N59" s="4"/>
      <c r="O59" s="4"/>
      <c r="P59" s="4"/>
      <c r="Q59" s="4"/>
      <c r="R59" s="4"/>
      <c r="S59" s="4"/>
      <c r="T59" s="4"/>
      <c r="U59" s="22"/>
      <c r="V59" s="4"/>
      <c r="W59" s="53"/>
      <c r="X59" s="22"/>
      <c r="Y59" s="22"/>
      <c r="Z59" s="11"/>
      <c r="AA59" s="11"/>
    </row>
    <row r="60" spans="1:27" x14ac:dyDescent="0.25">
      <c r="A60" s="4"/>
      <c r="B60" s="4"/>
      <c r="C60" s="4"/>
      <c r="D60" s="22"/>
      <c r="E60" s="4"/>
      <c r="F60" s="53"/>
      <c r="G60" s="22"/>
      <c r="H60" s="22"/>
      <c r="I60" s="4"/>
      <c r="J60" s="4"/>
      <c r="K60" s="4"/>
      <c r="L60" s="4"/>
      <c r="M60" s="11"/>
      <c r="N60" s="4"/>
      <c r="O60" s="4"/>
      <c r="P60" s="4"/>
      <c r="Q60" s="4"/>
      <c r="R60" s="4"/>
      <c r="S60" s="4"/>
      <c r="T60" s="4"/>
      <c r="U60" s="22"/>
      <c r="V60" s="4"/>
      <c r="W60" s="53"/>
      <c r="X60" s="22"/>
      <c r="Y60" s="22"/>
      <c r="Z60" s="11"/>
      <c r="AA60" s="11"/>
    </row>
    <row r="61" spans="1:27" x14ac:dyDescent="0.25">
      <c r="A61" s="4"/>
      <c r="B61" s="4"/>
      <c r="C61" s="4"/>
      <c r="D61" s="22"/>
      <c r="E61" s="4"/>
      <c r="F61" s="53"/>
      <c r="G61" s="22"/>
      <c r="H61" s="22"/>
      <c r="I61" s="4"/>
      <c r="J61" s="4"/>
      <c r="K61" s="4"/>
      <c r="L61" s="4"/>
      <c r="M61" s="11"/>
      <c r="N61" s="4"/>
      <c r="O61" s="4"/>
      <c r="P61" s="4"/>
      <c r="Q61" s="4"/>
      <c r="R61" s="4"/>
      <c r="S61" s="4"/>
      <c r="T61" s="4"/>
      <c r="U61" s="22"/>
      <c r="V61" s="4"/>
      <c r="W61" s="53"/>
      <c r="X61" s="22"/>
      <c r="Y61" s="22"/>
      <c r="Z61" s="11"/>
      <c r="AA61" s="11"/>
    </row>
    <row r="62" spans="1:27" x14ac:dyDescent="0.25">
      <c r="A62" s="4"/>
      <c r="B62" s="4"/>
      <c r="C62" s="4"/>
      <c r="D62" s="22"/>
      <c r="E62" s="4"/>
      <c r="F62" s="53"/>
      <c r="G62" s="22"/>
      <c r="H62" s="22"/>
      <c r="I62" s="4"/>
      <c r="J62" s="4"/>
      <c r="K62" s="4"/>
      <c r="L62" s="4"/>
      <c r="M62" s="11"/>
      <c r="N62" s="4"/>
      <c r="O62" s="4"/>
      <c r="P62" s="4"/>
      <c r="Q62" s="4"/>
      <c r="R62" s="4"/>
      <c r="S62" s="4"/>
      <c r="T62" s="4"/>
      <c r="U62" s="22"/>
      <c r="V62" s="4"/>
      <c r="W62" s="53"/>
      <c r="X62" s="22"/>
      <c r="Y62" s="22"/>
      <c r="Z62" s="11"/>
      <c r="AA62" s="11"/>
    </row>
  </sheetData>
  <mergeCells count="1">
    <mergeCell ref="B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workbookViewId="0">
      <selection activeCell="N3" sqref="N3"/>
    </sheetView>
  </sheetViews>
  <sheetFormatPr baseColWidth="10" defaultColWidth="8.85546875" defaultRowHeight="15.75" x14ac:dyDescent="0.25"/>
  <cols>
    <col min="1" max="1" width="8.85546875" style="6" customWidth="1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20" width="8.85546875" style="6"/>
    <col min="21" max="21" width="9.140625" style="6" bestFit="1" customWidth="1"/>
    <col min="22" max="16384" width="8.85546875" style="6"/>
  </cols>
  <sheetData>
    <row r="1" spans="1:24" ht="18" customHeight="1" thickBot="1" x14ac:dyDescent="0.35">
      <c r="B1" s="77" t="s">
        <v>19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24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  <c r="P2" s="5"/>
      <c r="Q2" s="5"/>
      <c r="R2" s="5"/>
      <c r="S2" s="5"/>
      <c r="T2" s="5"/>
      <c r="U2" s="5"/>
      <c r="V2" s="5"/>
    </row>
    <row r="3" spans="1:24" x14ac:dyDescent="0.25">
      <c r="A3" s="4"/>
      <c r="B3" s="44">
        <v>9999.99</v>
      </c>
      <c r="C3" s="7">
        <v>80.589600000000004</v>
      </c>
      <c r="D3" s="7">
        <v>3.8063400000000001</v>
      </c>
      <c r="E3" s="7">
        <v>80.679400000000001</v>
      </c>
      <c r="F3" s="7">
        <v>2.7041400000000002</v>
      </c>
      <c r="G3" s="7">
        <v>0.99961500000000003</v>
      </c>
      <c r="H3" s="8">
        <v>8.8259100000000003E-5</v>
      </c>
      <c r="I3" s="7">
        <v>62831.8</v>
      </c>
      <c r="J3" s="8">
        <v>57197200000</v>
      </c>
      <c r="K3" s="9">
        <v>41711900000000</v>
      </c>
      <c r="L3" s="54">
        <f>(-D3*I3)^2</f>
        <v>57197119889.142105</v>
      </c>
      <c r="M3" s="10">
        <f>J3*0.5^2</f>
        <v>14299300000</v>
      </c>
      <c r="N3" s="9">
        <f>M3*10^-11</f>
        <v>0.14299299999999998</v>
      </c>
      <c r="O3" s="4"/>
      <c r="P3" s="4"/>
      <c r="Q3" s="4"/>
      <c r="R3" s="4"/>
      <c r="S3" s="4"/>
      <c r="T3" s="4"/>
      <c r="U3" s="22"/>
      <c r="V3" s="22"/>
      <c r="W3" s="11"/>
      <c r="X3" s="11"/>
    </row>
    <row r="4" spans="1:24" x14ac:dyDescent="0.25">
      <c r="A4" s="4"/>
      <c r="B4" s="12">
        <v>9999.99</v>
      </c>
      <c r="C4" s="13">
        <v>80.121899999999997</v>
      </c>
      <c r="D4" s="13">
        <v>3.5723400000000001</v>
      </c>
      <c r="E4" s="13">
        <v>80.201499999999996</v>
      </c>
      <c r="F4" s="13">
        <v>2.5529199999999999</v>
      </c>
      <c r="G4" s="13">
        <v>0.96786899999999998</v>
      </c>
      <c r="H4" s="14">
        <v>6.3559599999999994E-5</v>
      </c>
      <c r="I4" s="13">
        <v>62831.8</v>
      </c>
      <c r="J4" s="14">
        <v>50380800000</v>
      </c>
      <c r="K4" s="15">
        <v>51470400000000</v>
      </c>
      <c r="L4" s="55">
        <f t="shared" ref="L4:L62" si="0">(-D4*I4)^2</f>
        <v>50380743920.680908</v>
      </c>
      <c r="M4" s="16">
        <f t="shared" ref="M4:M62" si="1">J4*0.5^2</f>
        <v>12595200000</v>
      </c>
      <c r="N4" s="15">
        <f t="shared" ref="N4:N62" si="2">M4*10^-11</f>
        <v>0.12595199999999998</v>
      </c>
      <c r="O4" s="4"/>
      <c r="P4" s="4"/>
      <c r="Q4" s="4"/>
      <c r="R4" s="4"/>
      <c r="S4" s="4"/>
      <c r="T4" s="4"/>
      <c r="U4" s="22"/>
      <c r="V4" s="22"/>
      <c r="W4" s="11"/>
      <c r="X4" s="11"/>
    </row>
    <row r="5" spans="1:24" x14ac:dyDescent="0.25">
      <c r="A5" s="4"/>
      <c r="B5" s="12">
        <v>9999.99</v>
      </c>
      <c r="C5" s="13">
        <v>79.605000000000004</v>
      </c>
      <c r="D5" s="13">
        <v>3.3328899999999999</v>
      </c>
      <c r="E5" s="13">
        <v>79.674700000000001</v>
      </c>
      <c r="F5" s="13">
        <v>2.3974500000000001</v>
      </c>
      <c r="G5" s="13">
        <v>0.93550800000000001</v>
      </c>
      <c r="H5" s="14">
        <v>5.0685800000000002E-5</v>
      </c>
      <c r="I5" s="13">
        <v>62831.8</v>
      </c>
      <c r="J5" s="14">
        <v>43853200000</v>
      </c>
      <c r="K5" s="15">
        <v>64819600000000</v>
      </c>
      <c r="L5" s="55">
        <f t="shared" si="0"/>
        <v>43853167077.099838</v>
      </c>
      <c r="M5" s="16">
        <f t="shared" si="1"/>
        <v>10963300000</v>
      </c>
      <c r="N5" s="15">
        <f t="shared" si="2"/>
        <v>0.10963299999999999</v>
      </c>
      <c r="O5" s="4"/>
      <c r="P5" s="4"/>
      <c r="Q5" s="4"/>
      <c r="R5" s="4"/>
      <c r="S5" s="4"/>
      <c r="T5" s="4"/>
      <c r="U5" s="22"/>
      <c r="V5" s="22"/>
      <c r="W5" s="11"/>
      <c r="X5" s="11"/>
    </row>
    <row r="6" spans="1:24" x14ac:dyDescent="0.25">
      <c r="A6" s="4"/>
      <c r="B6" s="12">
        <v>9999.99</v>
      </c>
      <c r="C6" s="13">
        <v>79.107100000000003</v>
      </c>
      <c r="D6" s="13">
        <v>3.1153300000000002</v>
      </c>
      <c r="E6" s="13">
        <v>79.168499999999995</v>
      </c>
      <c r="F6" s="13">
        <v>2.2552099999999999</v>
      </c>
      <c r="G6" s="13">
        <v>0.90315400000000001</v>
      </c>
      <c r="H6" s="14">
        <v>4.03509E-5</v>
      </c>
      <c r="I6" s="13">
        <v>62831.8</v>
      </c>
      <c r="J6" s="14">
        <v>38314900000</v>
      </c>
      <c r="K6" s="15">
        <v>80991800000000</v>
      </c>
      <c r="L6" s="55">
        <f t="shared" si="0"/>
        <v>38314848937.280571</v>
      </c>
      <c r="M6" s="16">
        <f t="shared" si="1"/>
        <v>9578725000</v>
      </c>
      <c r="N6" s="15">
        <f t="shared" si="2"/>
        <v>9.578724999999999E-2</v>
      </c>
      <c r="O6" s="4"/>
      <c r="P6" s="4"/>
      <c r="Q6" s="4"/>
      <c r="R6" s="4"/>
      <c r="S6" s="22"/>
      <c r="T6" s="4"/>
      <c r="U6" s="22"/>
      <c r="V6" s="22"/>
      <c r="W6" s="11"/>
      <c r="X6" s="11"/>
    </row>
    <row r="7" spans="1:24" x14ac:dyDescent="0.25">
      <c r="A7" s="4"/>
      <c r="B7" s="12">
        <v>9999.99</v>
      </c>
      <c r="C7" s="13">
        <v>78.640900000000002</v>
      </c>
      <c r="D7" s="13">
        <v>2.9159799999999998</v>
      </c>
      <c r="E7" s="13">
        <v>78.694900000000004</v>
      </c>
      <c r="F7" s="13">
        <v>2.1235400000000002</v>
      </c>
      <c r="G7" s="13">
        <v>0.87110500000000002</v>
      </c>
      <c r="H7" s="14">
        <v>3.1388199999999999E-5</v>
      </c>
      <c r="I7" s="13">
        <v>62831.8</v>
      </c>
      <c r="J7" s="14">
        <v>33568100000</v>
      </c>
      <c r="K7" s="15">
        <v>100269000000000</v>
      </c>
      <c r="L7" s="55">
        <f t="shared" si="0"/>
        <v>33568202385.67292</v>
      </c>
      <c r="M7" s="16">
        <f t="shared" si="1"/>
        <v>8392025000</v>
      </c>
      <c r="N7" s="15">
        <f t="shared" si="2"/>
        <v>8.3920250000000002E-2</v>
      </c>
      <c r="O7" s="4"/>
      <c r="P7" s="4"/>
      <c r="Q7" s="4"/>
      <c r="R7" s="4"/>
      <c r="S7" s="22"/>
      <c r="T7" s="4"/>
      <c r="U7" s="22"/>
      <c r="V7" s="22"/>
      <c r="W7" s="11"/>
      <c r="X7" s="11"/>
    </row>
    <row r="8" spans="1:24" x14ac:dyDescent="0.25">
      <c r="A8" s="4"/>
      <c r="B8" s="12">
        <v>9999.99</v>
      </c>
      <c r="C8" s="13">
        <v>78.207999999999998</v>
      </c>
      <c r="D8" s="13">
        <v>2.76186</v>
      </c>
      <c r="E8" s="13">
        <v>78.256699999999995</v>
      </c>
      <c r="F8" s="13">
        <v>2.0225200000000001</v>
      </c>
      <c r="G8" s="13">
        <v>0.83875100000000002</v>
      </c>
      <c r="H8" s="14">
        <v>2.3246300000000001E-5</v>
      </c>
      <c r="I8" s="13">
        <v>62831.8</v>
      </c>
      <c r="J8" s="14">
        <v>30113600000</v>
      </c>
      <c r="K8" s="15">
        <v>120499000000000</v>
      </c>
      <c r="L8" s="55">
        <f t="shared" si="0"/>
        <v>30113575461.408886</v>
      </c>
      <c r="M8" s="16">
        <f t="shared" si="1"/>
        <v>7528400000</v>
      </c>
      <c r="N8" s="15">
        <f t="shared" si="2"/>
        <v>7.528399999999999E-2</v>
      </c>
      <c r="O8" s="4"/>
      <c r="P8" s="4"/>
      <c r="Q8" s="4"/>
      <c r="R8" s="4"/>
      <c r="S8" s="22"/>
      <c r="T8" s="4"/>
      <c r="U8" s="22"/>
      <c r="V8" s="22"/>
      <c r="W8" s="11"/>
      <c r="X8" s="11"/>
    </row>
    <row r="9" spans="1:24" x14ac:dyDescent="0.25">
      <c r="A9" s="4"/>
      <c r="B9" s="12">
        <v>9999.99</v>
      </c>
      <c r="C9" s="13">
        <v>77.817899999999995</v>
      </c>
      <c r="D9" s="13">
        <v>2.6201300000000001</v>
      </c>
      <c r="E9" s="13">
        <v>77.861999999999995</v>
      </c>
      <c r="F9" s="13">
        <v>1.92842</v>
      </c>
      <c r="G9" s="13">
        <v>0.80670900000000001</v>
      </c>
      <c r="H9" s="14">
        <v>1.6442600000000001E-5</v>
      </c>
      <c r="I9" s="13">
        <v>62831.8</v>
      </c>
      <c r="J9" s="14">
        <v>27102200000</v>
      </c>
      <c r="K9" s="15">
        <v>143139000000000</v>
      </c>
      <c r="L9" s="55">
        <f t="shared" si="0"/>
        <v>27102208532.290421</v>
      </c>
      <c r="M9" s="16">
        <f t="shared" si="1"/>
        <v>6775550000</v>
      </c>
      <c r="N9" s="15">
        <f t="shared" si="2"/>
        <v>6.7755499999999996E-2</v>
      </c>
      <c r="O9" s="4"/>
      <c r="P9" s="4"/>
      <c r="Q9" s="4"/>
      <c r="R9" s="4"/>
      <c r="S9" s="22"/>
      <c r="T9" s="4"/>
      <c r="U9" s="22"/>
      <c r="V9" s="22"/>
      <c r="W9" s="11"/>
      <c r="X9" s="11"/>
    </row>
    <row r="10" spans="1:24" x14ac:dyDescent="0.25">
      <c r="A10" s="4"/>
      <c r="B10" s="12">
        <v>9999.99</v>
      </c>
      <c r="C10" s="13">
        <v>77.458600000000004</v>
      </c>
      <c r="D10" s="13">
        <v>2.5034999999999998</v>
      </c>
      <c r="E10" s="13">
        <v>77.498999999999995</v>
      </c>
      <c r="F10" s="13">
        <v>1.85118</v>
      </c>
      <c r="G10" s="13">
        <v>0.77435799999999999</v>
      </c>
      <c r="H10" s="14">
        <v>1.13681E-5</v>
      </c>
      <c r="I10" s="13">
        <v>62831.8</v>
      </c>
      <c r="J10" s="14">
        <v>24743100000</v>
      </c>
      <c r="K10" s="15">
        <v>166663000000000</v>
      </c>
      <c r="L10" s="55">
        <f t="shared" si="0"/>
        <v>24743104795.326569</v>
      </c>
      <c r="M10" s="16">
        <f t="shared" si="1"/>
        <v>6185775000</v>
      </c>
      <c r="N10" s="15">
        <f t="shared" si="2"/>
        <v>6.1857749999999996E-2</v>
      </c>
      <c r="O10" s="4"/>
      <c r="P10" s="4"/>
      <c r="Q10" s="4"/>
      <c r="R10" s="4"/>
      <c r="S10" s="22"/>
      <c r="T10" s="4"/>
      <c r="U10" s="22"/>
      <c r="V10" s="22"/>
      <c r="W10" s="11"/>
      <c r="X10" s="11"/>
    </row>
    <row r="11" spans="1:24" x14ac:dyDescent="0.25">
      <c r="A11" s="4"/>
      <c r="B11" s="12">
        <v>9999.99</v>
      </c>
      <c r="C11" s="13">
        <v>77.147199999999998</v>
      </c>
      <c r="D11" s="13">
        <v>2.4147599999999998</v>
      </c>
      <c r="E11" s="13">
        <v>77.185000000000002</v>
      </c>
      <c r="F11" s="13">
        <v>1.79281</v>
      </c>
      <c r="G11" s="13">
        <v>0.742313</v>
      </c>
      <c r="H11" s="14">
        <v>7.9787799999999992E-6</v>
      </c>
      <c r="I11" s="13">
        <v>62831.8</v>
      </c>
      <c r="J11" s="14">
        <v>23020100000</v>
      </c>
      <c r="K11" s="15">
        <v>188804000000000</v>
      </c>
      <c r="L11" s="55">
        <f t="shared" si="0"/>
        <v>23020086411.964741</v>
      </c>
      <c r="M11" s="16">
        <f t="shared" si="1"/>
        <v>5755025000</v>
      </c>
      <c r="N11" s="15">
        <f t="shared" si="2"/>
        <v>5.7550249999999997E-2</v>
      </c>
      <c r="O11" s="4"/>
      <c r="P11" s="4"/>
      <c r="Q11" s="4"/>
      <c r="R11" s="4"/>
      <c r="S11" s="22"/>
      <c r="T11" s="4"/>
      <c r="U11" s="22"/>
      <c r="V11" s="22"/>
      <c r="W11" s="11"/>
      <c r="X11" s="11"/>
    </row>
    <row r="12" spans="1:24" x14ac:dyDescent="0.25">
      <c r="A12" s="4"/>
      <c r="B12" s="12">
        <v>9999.99</v>
      </c>
      <c r="C12" s="13">
        <v>76.851600000000005</v>
      </c>
      <c r="D12" s="13">
        <v>2.3247100000000001</v>
      </c>
      <c r="E12" s="13">
        <v>76.886799999999994</v>
      </c>
      <c r="F12" s="13">
        <v>1.7326299999999999</v>
      </c>
      <c r="G12" s="13">
        <v>0.70996199999999998</v>
      </c>
      <c r="H12" s="14">
        <v>5.8998599999999998E-6</v>
      </c>
      <c r="I12" s="13">
        <v>62831.8</v>
      </c>
      <c r="J12" s="14">
        <v>21335100000</v>
      </c>
      <c r="K12" s="15">
        <v>214003000000000</v>
      </c>
      <c r="L12" s="55">
        <f t="shared" si="0"/>
        <v>21335192741.47662</v>
      </c>
      <c r="M12" s="16">
        <f t="shared" si="1"/>
        <v>5333775000</v>
      </c>
      <c r="N12" s="15">
        <f t="shared" si="2"/>
        <v>5.3337749999999996E-2</v>
      </c>
      <c r="O12" s="4"/>
      <c r="P12" s="4"/>
      <c r="Q12" s="4"/>
      <c r="R12" s="4"/>
      <c r="S12" s="22"/>
      <c r="T12" s="4"/>
      <c r="U12" s="22"/>
      <c r="V12" s="22"/>
      <c r="W12" s="11"/>
      <c r="X12" s="11"/>
    </row>
    <row r="13" spans="1:24" x14ac:dyDescent="0.25">
      <c r="A13" s="4"/>
      <c r="B13" s="12">
        <v>9999.99</v>
      </c>
      <c r="C13" s="13">
        <v>76.605999999999995</v>
      </c>
      <c r="D13" s="13">
        <v>2.24709</v>
      </c>
      <c r="E13" s="13">
        <v>76.638900000000007</v>
      </c>
      <c r="F13" s="13">
        <v>1.68018</v>
      </c>
      <c r="G13" s="13">
        <v>0.67792200000000002</v>
      </c>
      <c r="H13" s="14">
        <v>4.8171099999999999E-6</v>
      </c>
      <c r="I13" s="13">
        <v>62831.8</v>
      </c>
      <c r="J13" s="14">
        <v>19934200000</v>
      </c>
      <c r="K13" s="15">
        <v>238515000000000</v>
      </c>
      <c r="L13" s="55">
        <f t="shared" si="0"/>
        <v>19934251679.545048</v>
      </c>
      <c r="M13" s="16">
        <f t="shared" si="1"/>
        <v>4983550000</v>
      </c>
      <c r="N13" s="15">
        <f t="shared" si="2"/>
        <v>4.9835499999999998E-2</v>
      </c>
      <c r="O13" s="4"/>
      <c r="P13" s="4"/>
      <c r="Q13" s="4"/>
      <c r="R13" s="4"/>
      <c r="S13" s="22"/>
      <c r="T13" s="4"/>
      <c r="U13" s="22"/>
      <c r="V13" s="22"/>
      <c r="W13" s="11"/>
      <c r="X13" s="11"/>
    </row>
    <row r="14" spans="1:24" x14ac:dyDescent="0.25">
      <c r="A14" s="4"/>
      <c r="B14" s="12">
        <v>9999.99</v>
      </c>
      <c r="C14" s="13">
        <v>76.388400000000004</v>
      </c>
      <c r="D14" s="13">
        <v>2.18506</v>
      </c>
      <c r="E14" s="13">
        <v>76.419700000000006</v>
      </c>
      <c r="F14" s="13">
        <v>1.6384700000000001</v>
      </c>
      <c r="G14" s="13">
        <v>0.64557299999999995</v>
      </c>
      <c r="H14" s="14">
        <v>4.2231100000000001E-6</v>
      </c>
      <c r="I14" s="13">
        <v>62831.8</v>
      </c>
      <c r="J14" s="14">
        <v>18848800000</v>
      </c>
      <c r="K14" s="15">
        <v>261421000000000</v>
      </c>
      <c r="L14" s="55">
        <f t="shared" si="0"/>
        <v>18848888125.048416</v>
      </c>
      <c r="M14" s="16">
        <f t="shared" si="1"/>
        <v>4712200000</v>
      </c>
      <c r="N14" s="15">
        <f t="shared" si="2"/>
        <v>4.7121999999999997E-2</v>
      </c>
      <c r="O14" s="4"/>
      <c r="P14" s="4"/>
      <c r="Q14" s="4"/>
      <c r="R14" s="4"/>
      <c r="S14" s="22"/>
      <c r="T14" s="4"/>
      <c r="U14" s="22"/>
      <c r="V14" s="22"/>
      <c r="W14" s="11"/>
      <c r="X14" s="11"/>
    </row>
    <row r="15" spans="1:24" x14ac:dyDescent="0.25">
      <c r="A15" s="4"/>
      <c r="B15" s="12">
        <v>9999.99</v>
      </c>
      <c r="C15" s="13">
        <v>76.175600000000003</v>
      </c>
      <c r="D15" s="13">
        <v>2.13185</v>
      </c>
      <c r="E15" s="13">
        <v>76.205399999999997</v>
      </c>
      <c r="F15" s="13">
        <v>1.6030599999999999</v>
      </c>
      <c r="G15" s="13">
        <v>0.61353100000000005</v>
      </c>
      <c r="H15" s="14">
        <v>3.7715300000000002E-6</v>
      </c>
      <c r="I15" s="13">
        <v>62831.8</v>
      </c>
      <c r="J15" s="14">
        <v>17942100000</v>
      </c>
      <c r="K15" s="15">
        <v>284357000000000</v>
      </c>
      <c r="L15" s="55">
        <f t="shared" si="0"/>
        <v>17942059425.266422</v>
      </c>
      <c r="M15" s="16">
        <f t="shared" si="1"/>
        <v>4485525000</v>
      </c>
      <c r="N15" s="15">
        <f t="shared" si="2"/>
        <v>4.4855249999999999E-2</v>
      </c>
      <c r="O15" s="4"/>
      <c r="P15" s="4"/>
      <c r="Q15" s="4"/>
      <c r="R15" s="4"/>
      <c r="S15" s="22"/>
      <c r="T15" s="4"/>
      <c r="U15" s="22"/>
      <c r="V15" s="22"/>
      <c r="W15" s="11"/>
      <c r="X15" s="11"/>
    </row>
    <row r="16" spans="1:24" x14ac:dyDescent="0.25">
      <c r="A16" s="4"/>
      <c r="B16" s="12">
        <v>9999.99</v>
      </c>
      <c r="C16" s="13">
        <v>76.012900000000002</v>
      </c>
      <c r="D16" s="13">
        <v>2.0894499999999998</v>
      </c>
      <c r="E16" s="13">
        <v>76.041600000000003</v>
      </c>
      <c r="F16" s="13">
        <v>1.5745499999999999</v>
      </c>
      <c r="G16" s="13">
        <v>0.58118400000000003</v>
      </c>
      <c r="H16" s="14">
        <v>3.3832500000000002E-6</v>
      </c>
      <c r="I16" s="13">
        <v>62831.8</v>
      </c>
      <c r="J16" s="14">
        <v>17235400000</v>
      </c>
      <c r="K16" s="15">
        <v>303932000000000</v>
      </c>
      <c r="L16" s="55">
        <f t="shared" si="0"/>
        <v>17235463583.390797</v>
      </c>
      <c r="M16" s="16">
        <f t="shared" si="1"/>
        <v>4308850000</v>
      </c>
      <c r="N16" s="15">
        <f t="shared" si="2"/>
        <v>4.3088499999999995E-2</v>
      </c>
      <c r="O16" s="4"/>
      <c r="P16" s="4"/>
      <c r="Q16" s="4"/>
      <c r="R16" s="4"/>
      <c r="S16" s="22"/>
      <c r="T16" s="4"/>
      <c r="U16" s="22"/>
      <c r="V16" s="22"/>
      <c r="W16" s="11"/>
      <c r="X16" s="11"/>
    </row>
    <row r="17" spans="1:24" x14ac:dyDescent="0.25">
      <c r="A17" s="4"/>
      <c r="B17" s="12">
        <v>9999.99</v>
      </c>
      <c r="C17" s="13">
        <v>75.879199999999997</v>
      </c>
      <c r="D17" s="13">
        <v>2.04989</v>
      </c>
      <c r="E17" s="13">
        <v>75.906899999999993</v>
      </c>
      <c r="F17" s="13">
        <v>1.54748</v>
      </c>
      <c r="G17" s="13">
        <v>0.54914099999999999</v>
      </c>
      <c r="H17" s="14">
        <v>3.1019599999999999E-6</v>
      </c>
      <c r="I17" s="13">
        <v>62831.8</v>
      </c>
      <c r="J17" s="14">
        <v>16588900000</v>
      </c>
      <c r="K17" s="15">
        <v>322638000000000</v>
      </c>
      <c r="L17" s="55">
        <f t="shared" si="0"/>
        <v>16588996545.078756</v>
      </c>
      <c r="M17" s="16">
        <f t="shared" si="1"/>
        <v>4147225000</v>
      </c>
      <c r="N17" s="15">
        <f t="shared" si="2"/>
        <v>4.1472249999999995E-2</v>
      </c>
      <c r="O17" s="4"/>
      <c r="P17" s="4"/>
      <c r="Q17" s="4"/>
      <c r="R17" s="4"/>
      <c r="S17" s="22"/>
      <c r="T17" s="4"/>
      <c r="U17" s="22"/>
      <c r="V17" s="22"/>
      <c r="W17" s="11"/>
      <c r="X17" s="11"/>
    </row>
    <row r="18" spans="1:24" x14ac:dyDescent="0.25">
      <c r="A18" s="4"/>
      <c r="B18" s="12">
        <v>9999.99</v>
      </c>
      <c r="C18" s="13">
        <v>75.759900000000002</v>
      </c>
      <c r="D18" s="13">
        <v>2.0108600000000001</v>
      </c>
      <c r="E18" s="13">
        <v>75.786600000000007</v>
      </c>
      <c r="F18" s="13">
        <v>1.5204200000000001</v>
      </c>
      <c r="G18" s="13">
        <v>0.516795</v>
      </c>
      <c r="H18" s="14">
        <v>2.8153399999999998E-6</v>
      </c>
      <c r="I18" s="13">
        <v>62831.8</v>
      </c>
      <c r="J18" s="14">
        <v>15963300000</v>
      </c>
      <c r="K18" s="15">
        <v>341734000000000</v>
      </c>
      <c r="L18" s="55">
        <f t="shared" si="0"/>
        <v>15963299927.414995</v>
      </c>
      <c r="M18" s="16">
        <f t="shared" si="1"/>
        <v>3990825000</v>
      </c>
      <c r="N18" s="15">
        <f t="shared" si="2"/>
        <v>3.9908249999999999E-2</v>
      </c>
      <c r="O18" s="4"/>
      <c r="P18" s="4"/>
      <c r="Q18" s="4"/>
      <c r="R18" s="4"/>
      <c r="S18" s="22"/>
      <c r="T18" s="4"/>
      <c r="U18" s="22"/>
      <c r="V18" s="22"/>
      <c r="W18" s="11"/>
      <c r="X18" s="11"/>
    </row>
    <row r="19" spans="1:24" x14ac:dyDescent="0.25">
      <c r="A19" s="4"/>
      <c r="B19" s="12">
        <v>9999.99</v>
      </c>
      <c r="C19" s="13">
        <v>75.609099999999998</v>
      </c>
      <c r="D19" s="13">
        <v>1.97156</v>
      </c>
      <c r="E19" s="13">
        <v>75.634799999999998</v>
      </c>
      <c r="F19" s="13">
        <v>1.49369</v>
      </c>
      <c r="G19" s="13">
        <v>0.48457</v>
      </c>
      <c r="H19" s="14">
        <v>2.5784499999999999E-6</v>
      </c>
      <c r="I19" s="13">
        <v>62831.8</v>
      </c>
      <c r="J19" s="14">
        <v>15345400000</v>
      </c>
      <c r="K19" s="15">
        <v>364171000000000</v>
      </c>
      <c r="L19" s="55">
        <f t="shared" si="0"/>
        <v>15345427786.649591</v>
      </c>
      <c r="M19" s="16">
        <f t="shared" si="1"/>
        <v>3836350000</v>
      </c>
      <c r="N19" s="15">
        <f t="shared" si="2"/>
        <v>3.8363499999999995E-2</v>
      </c>
      <c r="O19" s="4"/>
      <c r="P19" s="4"/>
      <c r="Q19" s="4"/>
      <c r="R19" s="4"/>
      <c r="S19" s="22"/>
      <c r="T19" s="4"/>
      <c r="U19" s="22"/>
      <c r="V19" s="22"/>
      <c r="W19" s="11"/>
      <c r="X19" s="11"/>
    </row>
    <row r="20" spans="1:24" x14ac:dyDescent="0.25">
      <c r="A20" s="4"/>
      <c r="B20" s="12">
        <v>9999.99</v>
      </c>
      <c r="C20" s="13">
        <v>75.517200000000003</v>
      </c>
      <c r="D20" s="13">
        <v>1.9335899999999999</v>
      </c>
      <c r="E20" s="13">
        <v>75.542000000000002</v>
      </c>
      <c r="F20" s="13">
        <v>1.46672</v>
      </c>
      <c r="G20" s="13">
        <v>0.45240900000000001</v>
      </c>
      <c r="H20" s="14">
        <v>2.37659E-6</v>
      </c>
      <c r="I20" s="13">
        <v>62831.8</v>
      </c>
      <c r="J20" s="14">
        <v>14760100000</v>
      </c>
      <c r="K20" s="15">
        <v>384125000000000</v>
      </c>
      <c r="L20" s="55">
        <f t="shared" si="0"/>
        <v>14760048541.446665</v>
      </c>
      <c r="M20" s="16">
        <f t="shared" si="1"/>
        <v>3690025000</v>
      </c>
      <c r="N20" s="15">
        <f t="shared" si="2"/>
        <v>3.6900249999999996E-2</v>
      </c>
      <c r="O20" s="4"/>
      <c r="P20" s="4"/>
      <c r="Q20" s="4"/>
      <c r="R20" s="4"/>
      <c r="S20" s="22"/>
      <c r="T20" s="4"/>
      <c r="U20" s="22"/>
      <c r="V20" s="22"/>
      <c r="W20" s="11"/>
      <c r="X20" s="11"/>
    </row>
    <row r="21" spans="1:24" x14ac:dyDescent="0.25">
      <c r="A21" s="4"/>
      <c r="B21" s="12">
        <v>9999.99</v>
      </c>
      <c r="C21" s="13">
        <v>75.451999999999998</v>
      </c>
      <c r="D21" s="13">
        <v>1.90201</v>
      </c>
      <c r="E21" s="13">
        <v>75.475999999999999</v>
      </c>
      <c r="F21" s="13">
        <v>1.4440200000000001</v>
      </c>
      <c r="G21" s="13">
        <v>0.420242</v>
      </c>
      <c r="H21" s="14">
        <v>2.1360700000000002E-6</v>
      </c>
      <c r="I21" s="13">
        <v>62831.8</v>
      </c>
      <c r="J21" s="14">
        <v>14281800000</v>
      </c>
      <c r="K21" s="15">
        <v>401048000000000</v>
      </c>
      <c r="L21" s="55">
        <f t="shared" si="0"/>
        <v>14281854193.451843</v>
      </c>
      <c r="M21" s="16">
        <f t="shared" si="1"/>
        <v>3570450000</v>
      </c>
      <c r="N21" s="15">
        <f t="shared" si="2"/>
        <v>3.57045E-2</v>
      </c>
      <c r="O21" s="4"/>
      <c r="P21" s="4"/>
      <c r="Q21" s="4"/>
      <c r="R21" s="4"/>
      <c r="S21" s="22"/>
      <c r="T21" s="4"/>
      <c r="U21" s="22"/>
      <c r="V21" s="22"/>
      <c r="W21" s="11"/>
      <c r="X21" s="11"/>
    </row>
    <row r="22" spans="1:24" x14ac:dyDescent="0.25">
      <c r="A22" s="4"/>
      <c r="B22" s="12">
        <v>9999.99</v>
      </c>
      <c r="C22" s="13">
        <v>75.368799999999993</v>
      </c>
      <c r="D22" s="13">
        <v>1.86758</v>
      </c>
      <c r="E22" s="13">
        <v>75.391900000000007</v>
      </c>
      <c r="F22" s="13">
        <v>1.4194599999999999</v>
      </c>
      <c r="G22" s="13">
        <v>0.38804300000000003</v>
      </c>
      <c r="H22" s="14">
        <v>1.9210899999999998E-6</v>
      </c>
      <c r="I22" s="13">
        <v>62831.8</v>
      </c>
      <c r="J22" s="14">
        <v>13769500000</v>
      </c>
      <c r="K22" s="15">
        <v>421426000000000</v>
      </c>
      <c r="L22" s="55">
        <f t="shared" si="0"/>
        <v>13769476584.814789</v>
      </c>
      <c r="M22" s="16">
        <f t="shared" si="1"/>
        <v>3442375000</v>
      </c>
      <c r="N22" s="15">
        <f t="shared" si="2"/>
        <v>3.4423749999999996E-2</v>
      </c>
      <c r="O22" s="4"/>
      <c r="P22" s="4"/>
      <c r="Q22" s="4"/>
      <c r="R22" s="4"/>
      <c r="S22" s="22"/>
      <c r="T22" s="4"/>
      <c r="U22" s="22"/>
      <c r="V22" s="22"/>
      <c r="W22" s="11"/>
      <c r="X22" s="11"/>
    </row>
    <row r="23" spans="1:24" x14ac:dyDescent="0.25">
      <c r="A23" s="4"/>
      <c r="B23" s="12">
        <v>9999.99</v>
      </c>
      <c r="C23" s="13">
        <v>75.313299999999998</v>
      </c>
      <c r="D23" s="13">
        <v>1.8447800000000001</v>
      </c>
      <c r="E23" s="13">
        <v>75.335899999999995</v>
      </c>
      <c r="F23" s="13">
        <v>1.40317</v>
      </c>
      <c r="G23" s="13">
        <v>0.35587999999999997</v>
      </c>
      <c r="H23" s="14">
        <v>1.7299900000000001E-6</v>
      </c>
      <c r="I23" s="13">
        <v>62831.8</v>
      </c>
      <c r="J23" s="14">
        <v>13435400000</v>
      </c>
      <c r="K23" s="15">
        <v>435667000000000</v>
      </c>
      <c r="L23" s="55">
        <f t="shared" si="0"/>
        <v>13435324685.006393</v>
      </c>
      <c r="M23" s="16">
        <f t="shared" si="1"/>
        <v>3358850000</v>
      </c>
      <c r="N23" s="15">
        <f t="shared" si="2"/>
        <v>3.35885E-2</v>
      </c>
      <c r="O23" s="4"/>
      <c r="P23" s="4"/>
      <c r="Q23" s="4"/>
      <c r="R23" s="4"/>
      <c r="S23" s="22"/>
      <c r="T23" s="4"/>
      <c r="U23" s="22"/>
      <c r="V23" s="22"/>
      <c r="W23" s="11"/>
      <c r="X23" s="11"/>
    </row>
    <row r="24" spans="1:24" x14ac:dyDescent="0.25">
      <c r="A24" s="4"/>
      <c r="B24" s="12">
        <v>9999.99</v>
      </c>
      <c r="C24" s="13">
        <v>75.236400000000003</v>
      </c>
      <c r="D24" s="13">
        <v>1.8122799999999999</v>
      </c>
      <c r="E24" s="13">
        <v>75.258200000000002</v>
      </c>
      <c r="F24" s="13">
        <v>1.3798600000000001</v>
      </c>
      <c r="G24" s="13">
        <v>0.323685</v>
      </c>
      <c r="H24" s="14">
        <v>1.57247E-6</v>
      </c>
      <c r="I24" s="13">
        <v>62831.8</v>
      </c>
      <c r="J24" s="14">
        <v>12966100000</v>
      </c>
      <c r="K24" s="15">
        <v>456885000000000</v>
      </c>
      <c r="L24" s="55">
        <f t="shared" si="0"/>
        <v>12966106916.54636</v>
      </c>
      <c r="M24" s="16">
        <f t="shared" si="1"/>
        <v>3241525000</v>
      </c>
      <c r="N24" s="15">
        <f t="shared" si="2"/>
        <v>3.241525E-2</v>
      </c>
      <c r="O24" s="4"/>
      <c r="P24" s="4"/>
      <c r="Q24" s="4"/>
      <c r="R24" s="4"/>
      <c r="S24" s="22"/>
      <c r="T24" s="4"/>
      <c r="U24" s="22"/>
      <c r="V24" s="22"/>
      <c r="W24" s="11"/>
      <c r="X24" s="11"/>
    </row>
    <row r="25" spans="1:24" x14ac:dyDescent="0.25">
      <c r="A25" s="4"/>
      <c r="B25" s="12">
        <v>9999.99</v>
      </c>
      <c r="C25" s="13">
        <v>75.176299999999998</v>
      </c>
      <c r="D25" s="13">
        <v>1.78972</v>
      </c>
      <c r="E25" s="13">
        <v>75.197599999999994</v>
      </c>
      <c r="F25" s="13">
        <v>1.36378</v>
      </c>
      <c r="G25" s="13">
        <v>0.291491</v>
      </c>
      <c r="H25" s="14">
        <v>1.35696E-6</v>
      </c>
      <c r="I25" s="13">
        <v>62831.8</v>
      </c>
      <c r="J25" s="14">
        <v>12645400000</v>
      </c>
      <c r="K25" s="15">
        <v>472881000000000</v>
      </c>
      <c r="L25" s="55">
        <f t="shared" si="0"/>
        <v>12645301415.456896</v>
      </c>
      <c r="M25" s="16">
        <f t="shared" si="1"/>
        <v>3161350000</v>
      </c>
      <c r="N25" s="15">
        <f t="shared" si="2"/>
        <v>3.1613499999999996E-2</v>
      </c>
      <c r="O25" s="4"/>
      <c r="P25" s="4"/>
      <c r="Q25" s="4"/>
      <c r="R25" s="4"/>
      <c r="S25" s="22"/>
      <c r="T25" s="4"/>
      <c r="U25" s="22"/>
      <c r="V25" s="22"/>
      <c r="W25" s="11"/>
      <c r="X25" s="11"/>
    </row>
    <row r="26" spans="1:24" x14ac:dyDescent="0.25">
      <c r="A26" s="4"/>
      <c r="B26" s="12">
        <v>9999.99</v>
      </c>
      <c r="C26" s="13">
        <v>75.118499999999997</v>
      </c>
      <c r="D26" s="13">
        <v>1.7539499999999999</v>
      </c>
      <c r="E26" s="13">
        <v>75.138999999999996</v>
      </c>
      <c r="F26" s="13">
        <v>1.3375600000000001</v>
      </c>
      <c r="G26" s="13">
        <v>0.25914300000000001</v>
      </c>
      <c r="H26" s="14">
        <v>1.15112E-6</v>
      </c>
      <c r="I26" s="13">
        <v>62831.8</v>
      </c>
      <c r="J26" s="14">
        <v>12144900000</v>
      </c>
      <c r="K26" s="15">
        <v>496748000000000</v>
      </c>
      <c r="L26" s="55">
        <f t="shared" si="0"/>
        <v>12144885383.155903</v>
      </c>
      <c r="M26" s="16">
        <f t="shared" si="1"/>
        <v>3036225000</v>
      </c>
      <c r="N26" s="15">
        <f t="shared" si="2"/>
        <v>3.0362249999999997E-2</v>
      </c>
      <c r="O26" s="4"/>
      <c r="P26" s="4"/>
      <c r="Q26" s="4"/>
      <c r="R26" s="4"/>
      <c r="S26" s="22"/>
      <c r="T26" s="4"/>
      <c r="U26" s="22"/>
      <c r="V26" s="22"/>
      <c r="W26" s="11"/>
      <c r="X26" s="11"/>
    </row>
    <row r="27" spans="1:24" x14ac:dyDescent="0.25">
      <c r="A27" s="4"/>
      <c r="B27" s="12">
        <v>9999.99</v>
      </c>
      <c r="C27" s="13">
        <v>75.080299999999994</v>
      </c>
      <c r="D27" s="13">
        <v>1.7361</v>
      </c>
      <c r="E27" s="13">
        <v>75.100399999999993</v>
      </c>
      <c r="F27" s="13">
        <v>1.32463</v>
      </c>
      <c r="G27" s="13">
        <v>0.22697700000000001</v>
      </c>
      <c r="H27" s="14">
        <v>1.0062499999999999E-6</v>
      </c>
      <c r="I27" s="13">
        <v>62831.8</v>
      </c>
      <c r="J27" s="14">
        <v>11898900000</v>
      </c>
      <c r="K27" s="15">
        <v>510018000000000</v>
      </c>
      <c r="L27" s="55">
        <f t="shared" si="0"/>
        <v>11898945550.951654</v>
      </c>
      <c r="M27" s="16">
        <f t="shared" si="1"/>
        <v>2974725000</v>
      </c>
      <c r="N27" s="15">
        <f t="shared" si="2"/>
        <v>2.9747249999999999E-2</v>
      </c>
      <c r="O27" s="4"/>
      <c r="P27" s="4"/>
      <c r="Q27" s="4"/>
      <c r="R27" s="4"/>
      <c r="S27" s="22"/>
      <c r="T27" s="4"/>
      <c r="U27" s="22"/>
      <c r="V27" s="22"/>
      <c r="W27" s="11"/>
      <c r="X27" s="11"/>
    </row>
    <row r="28" spans="1:24" x14ac:dyDescent="0.25">
      <c r="A28" s="4"/>
      <c r="B28" s="12">
        <v>9999.99</v>
      </c>
      <c r="C28" s="13">
        <v>75.025199999999998</v>
      </c>
      <c r="D28" s="13">
        <v>1.7094400000000001</v>
      </c>
      <c r="E28" s="13">
        <v>75.044700000000006</v>
      </c>
      <c r="F28" s="13">
        <v>1.30525</v>
      </c>
      <c r="G28" s="13">
        <v>0.19478100000000001</v>
      </c>
      <c r="H28" s="14">
        <v>9.1365700000000001E-7</v>
      </c>
      <c r="I28" s="13">
        <v>62831.8</v>
      </c>
      <c r="J28" s="14">
        <v>11536300000</v>
      </c>
      <c r="K28" s="15">
        <v>530539000000000</v>
      </c>
      <c r="L28" s="55">
        <f t="shared" si="0"/>
        <v>11536304934.569225</v>
      </c>
      <c r="M28" s="16">
        <f t="shared" si="1"/>
        <v>2884075000</v>
      </c>
      <c r="N28" s="15">
        <f t="shared" si="2"/>
        <v>2.8840749999999998E-2</v>
      </c>
      <c r="O28" s="4"/>
      <c r="P28" s="4"/>
      <c r="Q28" s="4"/>
      <c r="R28" s="4"/>
      <c r="S28" s="22"/>
      <c r="T28" s="4"/>
      <c r="U28" s="22"/>
      <c r="V28" s="22"/>
      <c r="W28" s="11"/>
      <c r="X28" s="11"/>
    </row>
    <row r="29" spans="1:24" x14ac:dyDescent="0.25">
      <c r="A29" s="4"/>
      <c r="B29" s="12">
        <v>9999.99</v>
      </c>
      <c r="C29" s="13">
        <v>74.979500000000002</v>
      </c>
      <c r="D29" s="13">
        <v>1.6893100000000001</v>
      </c>
      <c r="E29" s="13">
        <v>74.998500000000007</v>
      </c>
      <c r="F29" s="13">
        <v>1.29067</v>
      </c>
      <c r="G29" s="13">
        <v>0.16261100000000001</v>
      </c>
      <c r="H29" s="14">
        <v>8.3318900000000004E-7</v>
      </c>
      <c r="I29" s="13">
        <v>62831.8</v>
      </c>
      <c r="J29" s="14">
        <v>11266100000</v>
      </c>
      <c r="K29" s="15">
        <v>547113000000000</v>
      </c>
      <c r="L29" s="55">
        <f t="shared" si="0"/>
        <v>11266206542.655064</v>
      </c>
      <c r="M29" s="16">
        <f t="shared" si="1"/>
        <v>2816525000</v>
      </c>
      <c r="N29" s="15">
        <f t="shared" si="2"/>
        <v>2.8165249999999999E-2</v>
      </c>
      <c r="O29" s="4"/>
      <c r="P29" s="4"/>
      <c r="Q29" s="4"/>
      <c r="R29" s="4"/>
      <c r="S29" s="22"/>
      <c r="T29" s="4"/>
      <c r="U29" s="22"/>
      <c r="V29" s="22"/>
      <c r="W29" s="11"/>
      <c r="X29" s="11"/>
    </row>
    <row r="30" spans="1:24" x14ac:dyDescent="0.25">
      <c r="A30" s="4"/>
      <c r="B30" s="12">
        <v>9999.99</v>
      </c>
      <c r="C30" s="13">
        <v>74.926699999999997</v>
      </c>
      <c r="D30" s="13">
        <v>1.6656599999999999</v>
      </c>
      <c r="E30" s="13">
        <v>74.9452</v>
      </c>
      <c r="F30" s="13">
        <v>1.2735099999999999</v>
      </c>
      <c r="G30" s="13">
        <v>0.130415</v>
      </c>
      <c r="H30" s="14">
        <v>8.0036399999999995E-7</v>
      </c>
      <c r="I30" s="13">
        <v>62831.8</v>
      </c>
      <c r="J30" s="14">
        <v>10953000000</v>
      </c>
      <c r="K30" s="15">
        <v>567360000000000</v>
      </c>
      <c r="L30" s="55">
        <f t="shared" si="0"/>
        <v>10952965407.4533</v>
      </c>
      <c r="M30" s="16">
        <f t="shared" si="1"/>
        <v>2738250000</v>
      </c>
      <c r="N30" s="15">
        <f t="shared" si="2"/>
        <v>2.7382499999999997E-2</v>
      </c>
      <c r="O30" s="4"/>
      <c r="P30" s="4"/>
      <c r="Q30" s="4"/>
      <c r="R30" s="4"/>
      <c r="S30" s="22"/>
      <c r="T30" s="4"/>
      <c r="U30" s="22"/>
      <c r="V30" s="22"/>
      <c r="W30" s="11"/>
      <c r="X30" s="11"/>
    </row>
    <row r="31" spans="1:24" x14ac:dyDescent="0.25">
      <c r="A31" s="4"/>
      <c r="B31" s="12">
        <v>9999.99</v>
      </c>
      <c r="C31" s="13">
        <v>74.871499999999997</v>
      </c>
      <c r="D31" s="13">
        <v>1.64045</v>
      </c>
      <c r="E31" s="13">
        <v>74.889399999999995</v>
      </c>
      <c r="F31" s="13">
        <v>1.2551600000000001</v>
      </c>
      <c r="G31" s="13">
        <v>9.8249900000000001E-2</v>
      </c>
      <c r="H31" s="14">
        <v>6.9054000000000004E-7</v>
      </c>
      <c r="I31" s="13">
        <v>62831.8</v>
      </c>
      <c r="J31" s="14">
        <v>10623900000</v>
      </c>
      <c r="K31" s="15">
        <v>589922000000000</v>
      </c>
      <c r="L31" s="55">
        <f t="shared" si="0"/>
        <v>10623925065.43038</v>
      </c>
      <c r="M31" s="16">
        <f t="shared" si="1"/>
        <v>2655975000</v>
      </c>
      <c r="N31" s="15">
        <f t="shared" si="2"/>
        <v>2.655975E-2</v>
      </c>
      <c r="O31" s="4"/>
      <c r="P31" s="4"/>
      <c r="Q31" s="4"/>
      <c r="R31" s="4"/>
      <c r="S31" s="22"/>
      <c r="T31" s="4"/>
      <c r="U31" s="22"/>
      <c r="V31" s="22"/>
      <c r="W31" s="11"/>
      <c r="X31" s="11"/>
    </row>
    <row r="32" spans="1:24" x14ac:dyDescent="0.25">
      <c r="A32" s="4"/>
      <c r="B32" s="12">
        <v>9999.99</v>
      </c>
      <c r="C32" s="13">
        <v>74.8446</v>
      </c>
      <c r="D32" s="13">
        <v>1.6156900000000001</v>
      </c>
      <c r="E32" s="13">
        <v>74.862099999999998</v>
      </c>
      <c r="F32" s="13">
        <v>1.2366600000000001</v>
      </c>
      <c r="G32" s="13">
        <v>6.6056500000000004E-2</v>
      </c>
      <c r="H32" s="14">
        <v>5.8673800000000002E-7</v>
      </c>
      <c r="I32" s="13">
        <v>62831.8</v>
      </c>
      <c r="J32" s="14">
        <v>10305600000</v>
      </c>
      <c r="K32" s="15">
        <v>610580000000000</v>
      </c>
      <c r="L32" s="55">
        <f t="shared" si="0"/>
        <v>10305642600.481583</v>
      </c>
      <c r="M32" s="16">
        <f t="shared" si="1"/>
        <v>2576400000</v>
      </c>
      <c r="N32" s="15">
        <f t="shared" si="2"/>
        <v>2.5763999999999999E-2</v>
      </c>
      <c r="O32" s="4"/>
      <c r="P32" s="4"/>
      <c r="Q32" s="4"/>
      <c r="R32" s="4"/>
      <c r="S32" s="22"/>
      <c r="T32" s="4"/>
      <c r="U32" s="22"/>
      <c r="V32" s="22"/>
      <c r="W32" s="11"/>
      <c r="X32" s="11"/>
    </row>
    <row r="33" spans="1:24" x14ac:dyDescent="0.25">
      <c r="A33" s="4"/>
      <c r="B33" s="12">
        <v>9999.99</v>
      </c>
      <c r="C33" s="13">
        <v>74.795000000000002</v>
      </c>
      <c r="D33" s="13">
        <v>1.60128</v>
      </c>
      <c r="E33" s="13">
        <v>74.812200000000004</v>
      </c>
      <c r="F33" s="13">
        <v>1.22645</v>
      </c>
      <c r="G33" s="13">
        <v>3.3864900000000003E-2</v>
      </c>
      <c r="H33" s="14">
        <v>5.1604499999999999E-7</v>
      </c>
      <c r="I33" s="13">
        <v>62831.8</v>
      </c>
      <c r="J33" s="14">
        <v>10122600000</v>
      </c>
      <c r="K33" s="15">
        <v>626426000000000</v>
      </c>
      <c r="L33" s="55">
        <f t="shared" si="0"/>
        <v>10122634634.241135</v>
      </c>
      <c r="M33" s="16">
        <f t="shared" si="1"/>
        <v>2530650000</v>
      </c>
      <c r="N33" s="15">
        <f t="shared" si="2"/>
        <v>2.5306499999999999E-2</v>
      </c>
      <c r="O33" s="4"/>
      <c r="P33" s="4"/>
      <c r="Q33" s="4"/>
      <c r="R33" s="4"/>
      <c r="S33" s="22"/>
      <c r="T33" s="4"/>
      <c r="U33" s="22"/>
      <c r="V33" s="22"/>
      <c r="W33" s="11"/>
      <c r="X33" s="11"/>
    </row>
    <row r="34" spans="1:24" x14ac:dyDescent="0.25">
      <c r="A34" s="4"/>
      <c r="B34" s="12">
        <v>9999.99</v>
      </c>
      <c r="C34" s="13">
        <v>74.758899999999997</v>
      </c>
      <c r="D34" s="13">
        <v>1.5765400000000001</v>
      </c>
      <c r="E34" s="13">
        <v>74.775499999999994</v>
      </c>
      <c r="F34" s="13">
        <v>1.2081</v>
      </c>
      <c r="G34" s="13">
        <v>1.7029600000000001E-3</v>
      </c>
      <c r="H34" s="14">
        <v>4.4401299999999999E-7</v>
      </c>
      <c r="I34" s="13">
        <v>62831.8</v>
      </c>
      <c r="J34" s="14">
        <v>9812310000</v>
      </c>
      <c r="K34" s="15">
        <v>649773000000000</v>
      </c>
      <c r="L34" s="55">
        <f t="shared" si="0"/>
        <v>9812258733.9205341</v>
      </c>
      <c r="M34" s="16">
        <f t="shared" si="1"/>
        <v>2453077500</v>
      </c>
      <c r="N34" s="15">
        <f t="shared" si="2"/>
        <v>2.4530774999999998E-2</v>
      </c>
      <c r="O34" s="4"/>
      <c r="P34" s="4"/>
      <c r="Q34" s="4"/>
      <c r="R34" s="4"/>
      <c r="S34" s="22"/>
      <c r="T34" s="4"/>
      <c r="U34" s="22"/>
      <c r="V34" s="22"/>
      <c r="W34" s="11"/>
      <c r="X34" s="11"/>
    </row>
    <row r="35" spans="1:24" x14ac:dyDescent="0.25">
      <c r="A35" s="4"/>
      <c r="B35" s="12">
        <v>9999.99</v>
      </c>
      <c r="C35" s="13">
        <v>74.723799999999997</v>
      </c>
      <c r="D35" s="13">
        <v>1.54874</v>
      </c>
      <c r="E35" s="13">
        <v>74.739800000000002</v>
      </c>
      <c r="F35" s="13">
        <v>1.1873499999999999</v>
      </c>
      <c r="G35" s="13">
        <v>-3.0471700000000001E-2</v>
      </c>
      <c r="H35" s="14">
        <v>4.0306200000000001E-7</v>
      </c>
      <c r="I35" s="13">
        <v>62831.8</v>
      </c>
      <c r="J35" s="14">
        <v>9469250000</v>
      </c>
      <c r="K35" s="15">
        <v>676870000000000</v>
      </c>
      <c r="L35" s="55">
        <f t="shared" si="0"/>
        <v>9469259830.4207096</v>
      </c>
      <c r="M35" s="16">
        <f t="shared" si="1"/>
        <v>2367312500</v>
      </c>
      <c r="N35" s="15">
        <f t="shared" si="2"/>
        <v>2.3673125E-2</v>
      </c>
      <c r="O35" s="4"/>
      <c r="P35" s="4"/>
      <c r="Q35" s="4"/>
      <c r="R35" s="4"/>
      <c r="S35" s="22"/>
      <c r="T35" s="4"/>
      <c r="U35" s="22"/>
      <c r="V35" s="22"/>
      <c r="W35" s="11"/>
      <c r="X35" s="11"/>
    </row>
    <row r="36" spans="1:24" x14ac:dyDescent="0.25">
      <c r="A36" s="4"/>
      <c r="B36" s="12">
        <v>9999.99</v>
      </c>
      <c r="C36" s="13">
        <v>74.668400000000005</v>
      </c>
      <c r="D36" s="13">
        <v>1.5359799999999999</v>
      </c>
      <c r="E36" s="13">
        <v>74.684200000000004</v>
      </c>
      <c r="F36" s="13">
        <v>1.17845</v>
      </c>
      <c r="G36" s="13">
        <v>-6.2698100000000007E-2</v>
      </c>
      <c r="H36" s="14">
        <v>3.2828399999999998E-7</v>
      </c>
      <c r="I36" s="13">
        <v>62831.8</v>
      </c>
      <c r="J36" s="14">
        <v>9313840000</v>
      </c>
      <c r="K36" s="15">
        <v>694111000000000</v>
      </c>
      <c r="L36" s="55">
        <f t="shared" si="0"/>
        <v>9313868986.0132961</v>
      </c>
      <c r="M36" s="16">
        <f t="shared" si="1"/>
        <v>2328460000</v>
      </c>
      <c r="N36" s="15">
        <f t="shared" si="2"/>
        <v>2.3284599999999999E-2</v>
      </c>
      <c r="O36" s="4"/>
      <c r="P36" s="4"/>
      <c r="Q36" s="4"/>
      <c r="R36" s="4"/>
      <c r="S36" s="22"/>
      <c r="T36" s="4"/>
      <c r="U36" s="22"/>
      <c r="V36" s="22"/>
      <c r="W36" s="11"/>
      <c r="X36" s="11"/>
    </row>
    <row r="37" spans="1:24" x14ac:dyDescent="0.25">
      <c r="A37" s="4"/>
      <c r="B37" s="12">
        <v>9999.99</v>
      </c>
      <c r="C37" s="13">
        <v>74.618399999999994</v>
      </c>
      <c r="D37" s="13">
        <v>1.5043500000000001</v>
      </c>
      <c r="E37" s="13">
        <v>74.633600000000001</v>
      </c>
      <c r="F37" s="13">
        <v>1.15496</v>
      </c>
      <c r="G37" s="13">
        <v>-9.4885999999999998E-2</v>
      </c>
      <c r="H37" s="14">
        <v>2.7142500000000001E-7</v>
      </c>
      <c r="I37" s="13">
        <v>62831.8</v>
      </c>
      <c r="J37" s="14">
        <v>8934170000</v>
      </c>
      <c r="K37" s="15">
        <v>729094000000000</v>
      </c>
      <c r="L37" s="55">
        <f t="shared" si="0"/>
        <v>8934222906.1401978</v>
      </c>
      <c r="M37" s="16">
        <f t="shared" si="1"/>
        <v>2233542500</v>
      </c>
      <c r="N37" s="15">
        <f t="shared" si="2"/>
        <v>2.2335424999999999E-2</v>
      </c>
      <c r="O37" s="4"/>
      <c r="P37" s="4"/>
      <c r="Q37" s="4"/>
      <c r="R37" s="4"/>
      <c r="S37" s="22"/>
      <c r="T37" s="4"/>
      <c r="U37" s="22"/>
      <c r="V37" s="22"/>
      <c r="W37" s="11"/>
      <c r="X37" s="11"/>
    </row>
    <row r="38" spans="1:24" x14ac:dyDescent="0.25">
      <c r="A38" s="4"/>
      <c r="B38" s="12">
        <v>9999.99</v>
      </c>
      <c r="C38" s="13">
        <v>74.589399999999998</v>
      </c>
      <c r="D38" s="13">
        <v>1.49441</v>
      </c>
      <c r="E38" s="13">
        <v>74.604399999999998</v>
      </c>
      <c r="F38" s="13">
        <v>1.14777</v>
      </c>
      <c r="G38" s="13">
        <v>-0.127084</v>
      </c>
      <c r="H38" s="14">
        <v>1.6471900000000001E-7</v>
      </c>
      <c r="I38" s="13">
        <v>62831.8</v>
      </c>
      <c r="J38" s="14">
        <v>8816510000</v>
      </c>
      <c r="K38" s="15">
        <v>742125000000000</v>
      </c>
      <c r="L38" s="55">
        <f t="shared" si="0"/>
        <v>8816547123.1556206</v>
      </c>
      <c r="M38" s="16">
        <f t="shared" si="1"/>
        <v>2204127500</v>
      </c>
      <c r="N38" s="15">
        <f t="shared" si="2"/>
        <v>2.2041274999999999E-2</v>
      </c>
      <c r="O38" s="4"/>
      <c r="P38" s="4"/>
      <c r="Q38" s="4"/>
      <c r="R38" s="4"/>
      <c r="S38" s="22"/>
      <c r="T38" s="4"/>
      <c r="U38" s="22"/>
      <c r="V38" s="22"/>
      <c r="W38" s="11"/>
      <c r="X38" s="11"/>
    </row>
    <row r="39" spans="1:24" x14ac:dyDescent="0.25">
      <c r="A39" s="4"/>
      <c r="B39" s="12">
        <v>9999.99</v>
      </c>
      <c r="C39" s="13">
        <v>74.5441</v>
      </c>
      <c r="D39" s="13">
        <v>1.46652</v>
      </c>
      <c r="E39" s="13">
        <v>74.558499999999995</v>
      </c>
      <c r="F39" s="13">
        <v>1.1270500000000001</v>
      </c>
      <c r="G39" s="13">
        <v>-0.15931300000000001</v>
      </c>
      <c r="H39" s="14">
        <v>7.8369299999999995E-8</v>
      </c>
      <c r="I39" s="13">
        <v>62831.8</v>
      </c>
      <c r="J39" s="14">
        <v>8490590000</v>
      </c>
      <c r="K39" s="15">
        <v>775915000000000</v>
      </c>
      <c r="L39" s="55">
        <f t="shared" si="0"/>
        <v>8490533568.1371126</v>
      </c>
      <c r="M39" s="16">
        <f t="shared" si="1"/>
        <v>2122647500</v>
      </c>
      <c r="N39" s="15">
        <f t="shared" si="2"/>
        <v>2.1226474999999998E-2</v>
      </c>
      <c r="O39" s="4"/>
      <c r="P39" s="4"/>
      <c r="Q39" s="4"/>
      <c r="R39" s="4"/>
      <c r="S39" s="22"/>
      <c r="T39" s="4"/>
      <c r="U39" s="22"/>
      <c r="V39" s="22"/>
      <c r="W39" s="11"/>
      <c r="X39" s="11"/>
    </row>
    <row r="40" spans="1:24" x14ac:dyDescent="0.25">
      <c r="A40" s="4"/>
      <c r="B40" s="12">
        <v>9999.99</v>
      </c>
      <c r="C40" s="13">
        <v>74.488</v>
      </c>
      <c r="D40" s="13">
        <v>1.4331</v>
      </c>
      <c r="E40" s="13">
        <v>74.501800000000003</v>
      </c>
      <c r="F40" s="13">
        <v>1.1022000000000001</v>
      </c>
      <c r="G40" s="13">
        <v>-0.19150300000000001</v>
      </c>
      <c r="H40" s="14">
        <v>1.31168E-8</v>
      </c>
      <c r="I40" s="13">
        <v>62831.8</v>
      </c>
      <c r="J40" s="14">
        <v>8107960000</v>
      </c>
      <c r="K40" s="15">
        <v>819448000000000</v>
      </c>
      <c r="L40" s="55">
        <f t="shared" si="0"/>
        <v>8107967422.6908369</v>
      </c>
      <c r="M40" s="16">
        <f t="shared" si="1"/>
        <v>2026990000</v>
      </c>
      <c r="N40" s="15">
        <f t="shared" si="2"/>
        <v>2.02699E-2</v>
      </c>
      <c r="O40" s="4"/>
      <c r="P40" s="4"/>
      <c r="Q40" s="4"/>
      <c r="R40" s="4"/>
      <c r="S40" s="22"/>
      <c r="T40" s="4"/>
      <c r="U40" s="22"/>
      <c r="V40" s="22"/>
      <c r="W40" s="11"/>
      <c r="X40" s="11"/>
    </row>
    <row r="41" spans="1:24" x14ac:dyDescent="0.25">
      <c r="A41" s="4"/>
      <c r="B41" s="12">
        <v>9999.99</v>
      </c>
      <c r="C41" s="13">
        <v>74.467399999999998</v>
      </c>
      <c r="D41" s="13">
        <v>1.3996500000000001</v>
      </c>
      <c r="E41" s="13">
        <v>74.480599999999995</v>
      </c>
      <c r="F41" s="13">
        <v>1.07677</v>
      </c>
      <c r="G41" s="13">
        <v>-0.22370100000000001</v>
      </c>
      <c r="H41" s="14">
        <v>-6.8236200000000001E-8</v>
      </c>
      <c r="I41" s="13">
        <v>62831.8</v>
      </c>
      <c r="J41" s="14">
        <v>7733890000</v>
      </c>
      <c r="K41" s="15">
        <v>861598000000000</v>
      </c>
      <c r="L41" s="55">
        <f t="shared" si="0"/>
        <v>7733888384.0507851</v>
      </c>
      <c r="M41" s="16">
        <f t="shared" si="1"/>
        <v>1933472500</v>
      </c>
      <c r="N41" s="15">
        <f t="shared" si="2"/>
        <v>1.9334725000000001E-2</v>
      </c>
      <c r="O41" s="4"/>
      <c r="P41" s="4"/>
      <c r="Q41" s="4"/>
      <c r="R41" s="4"/>
      <c r="S41" s="22"/>
      <c r="T41" s="4"/>
      <c r="U41" s="22"/>
      <c r="V41" s="22"/>
      <c r="W41" s="11"/>
      <c r="X41" s="11"/>
    </row>
    <row r="42" spans="1:24" x14ac:dyDescent="0.25">
      <c r="A42" s="4"/>
      <c r="B42" s="12">
        <v>9999.99</v>
      </c>
      <c r="C42" s="13">
        <v>74.428799999999995</v>
      </c>
      <c r="D42" s="13">
        <v>1.3805400000000001</v>
      </c>
      <c r="E42" s="13">
        <v>74.441599999999994</v>
      </c>
      <c r="F42" s="13">
        <v>1.06263</v>
      </c>
      <c r="G42" s="13">
        <v>-0.25586399999999998</v>
      </c>
      <c r="H42" s="14">
        <v>-1.30471E-7</v>
      </c>
      <c r="I42" s="13">
        <v>62831.8</v>
      </c>
      <c r="J42" s="14">
        <v>7524120000</v>
      </c>
      <c r="K42" s="15">
        <v>890833000000000</v>
      </c>
      <c r="L42" s="55">
        <f t="shared" si="0"/>
        <v>7524142152.3661547</v>
      </c>
      <c r="M42" s="16">
        <f t="shared" si="1"/>
        <v>1881030000</v>
      </c>
      <c r="N42" s="15">
        <f t="shared" si="2"/>
        <v>1.8810299999999999E-2</v>
      </c>
      <c r="O42" s="4"/>
      <c r="P42" s="4"/>
      <c r="Q42" s="4"/>
      <c r="R42" s="4"/>
      <c r="S42" s="22"/>
      <c r="T42" s="4"/>
      <c r="U42" s="22"/>
      <c r="V42" s="22"/>
      <c r="W42" s="11"/>
      <c r="X42" s="11"/>
    </row>
    <row r="43" spans="1:24" x14ac:dyDescent="0.25">
      <c r="A43" s="4"/>
      <c r="B43" s="12">
        <v>9999.99</v>
      </c>
      <c r="C43" s="13">
        <v>74.394000000000005</v>
      </c>
      <c r="D43" s="13">
        <v>1.3483400000000001</v>
      </c>
      <c r="E43" s="13">
        <v>74.406199999999998</v>
      </c>
      <c r="F43" s="13">
        <v>1.03833</v>
      </c>
      <c r="G43" s="13">
        <v>-0.28809099999999999</v>
      </c>
      <c r="H43" s="14">
        <v>-2.30424E-7</v>
      </c>
      <c r="I43" s="13">
        <v>62831.8</v>
      </c>
      <c r="J43" s="14">
        <v>7177210000</v>
      </c>
      <c r="K43" s="15">
        <v>938715000000000</v>
      </c>
      <c r="L43" s="55">
        <f t="shared" si="0"/>
        <v>7177246135.5603418</v>
      </c>
      <c r="M43" s="16">
        <f t="shared" si="1"/>
        <v>1794302500</v>
      </c>
      <c r="N43" s="15">
        <f t="shared" si="2"/>
        <v>1.7943024999999998E-2</v>
      </c>
      <c r="O43" s="4"/>
      <c r="P43" s="4"/>
      <c r="Q43" s="4"/>
      <c r="R43" s="4"/>
      <c r="S43" s="22"/>
      <c r="T43" s="4"/>
      <c r="U43" s="22"/>
      <c r="V43" s="22"/>
      <c r="W43" s="11"/>
      <c r="X43" s="11"/>
    </row>
    <row r="44" spans="1:24" x14ac:dyDescent="0.25">
      <c r="A44" s="4"/>
      <c r="B44" s="12">
        <v>9999.99</v>
      </c>
      <c r="C44" s="13">
        <v>74.358199999999997</v>
      </c>
      <c r="D44" s="13">
        <v>1.31074</v>
      </c>
      <c r="E44" s="13">
        <v>74.369799999999998</v>
      </c>
      <c r="F44" s="13">
        <v>1.00987</v>
      </c>
      <c r="G44" s="13">
        <v>-0.32031399999999999</v>
      </c>
      <c r="H44" s="14">
        <v>-3.2351400000000002E-7</v>
      </c>
      <c r="I44" s="13">
        <v>62831.8</v>
      </c>
      <c r="J44" s="14">
        <v>6782530000</v>
      </c>
      <c r="K44" s="15">
        <v>998587000000000</v>
      </c>
      <c r="L44" s="55">
        <f t="shared" si="0"/>
        <v>6782536024.5863581</v>
      </c>
      <c r="M44" s="16">
        <f t="shared" si="1"/>
        <v>1695632500</v>
      </c>
      <c r="N44" s="15">
        <f t="shared" si="2"/>
        <v>1.6956324999999998E-2</v>
      </c>
      <c r="O44" s="4"/>
      <c r="P44" s="4"/>
      <c r="Q44" s="4"/>
      <c r="R44" s="4"/>
      <c r="S44" s="22"/>
      <c r="T44" s="4"/>
      <c r="U44" s="22"/>
      <c r="V44" s="22"/>
      <c r="W44" s="11"/>
      <c r="X44" s="11"/>
    </row>
    <row r="45" spans="1:24" x14ac:dyDescent="0.25">
      <c r="A45" s="4"/>
      <c r="B45" s="12">
        <v>9999.99</v>
      </c>
      <c r="C45" s="13">
        <v>74.307400000000001</v>
      </c>
      <c r="D45" s="13">
        <v>1.2889600000000001</v>
      </c>
      <c r="E45" s="13">
        <v>74.318600000000004</v>
      </c>
      <c r="F45" s="13">
        <v>0.99377000000000004</v>
      </c>
      <c r="G45" s="13">
        <v>-0.35250799999999999</v>
      </c>
      <c r="H45" s="14">
        <v>-4.3395300000000002E-7</v>
      </c>
      <c r="I45" s="13">
        <v>62831.8</v>
      </c>
      <c r="J45" s="14">
        <v>6558980000</v>
      </c>
      <c r="K45" s="15">
        <v>1040630000000000</v>
      </c>
      <c r="L45" s="55">
        <f t="shared" si="0"/>
        <v>6559003814.1941061</v>
      </c>
      <c r="M45" s="16">
        <f t="shared" si="1"/>
        <v>1639745000</v>
      </c>
      <c r="N45" s="15">
        <f t="shared" si="2"/>
        <v>1.6397449999999997E-2</v>
      </c>
      <c r="O45" s="4"/>
      <c r="P45" s="4"/>
      <c r="Q45" s="4"/>
      <c r="R45" s="4"/>
      <c r="S45" s="22"/>
      <c r="T45" s="4"/>
      <c r="U45" s="22"/>
      <c r="V45" s="22"/>
      <c r="W45" s="11"/>
      <c r="X45" s="11"/>
    </row>
    <row r="46" spans="1:24" x14ac:dyDescent="0.25">
      <c r="A46" s="4"/>
      <c r="B46" s="12">
        <v>9999.99</v>
      </c>
      <c r="C46" s="13">
        <v>74.275300000000001</v>
      </c>
      <c r="D46" s="13">
        <v>1.2500800000000001</v>
      </c>
      <c r="E46" s="13">
        <v>74.285799999999995</v>
      </c>
      <c r="F46" s="13">
        <v>0.96421699999999999</v>
      </c>
      <c r="G46" s="13">
        <v>-0.38470599999999999</v>
      </c>
      <c r="H46" s="14">
        <v>-5.8206799999999997E-7</v>
      </c>
      <c r="I46" s="13">
        <v>62831.8</v>
      </c>
      <c r="J46" s="14">
        <v>6169280000</v>
      </c>
      <c r="K46" s="15">
        <v>1111560000000000</v>
      </c>
      <c r="L46" s="55">
        <f t="shared" si="0"/>
        <v>6169281922.3468933</v>
      </c>
      <c r="M46" s="16">
        <f t="shared" si="1"/>
        <v>1542320000</v>
      </c>
      <c r="N46" s="15">
        <f t="shared" si="2"/>
        <v>1.54232E-2</v>
      </c>
      <c r="O46" s="4"/>
      <c r="P46" s="4"/>
      <c r="Q46" s="4"/>
      <c r="R46" s="4"/>
      <c r="S46" s="22"/>
      <c r="T46" s="4"/>
      <c r="U46" s="22"/>
      <c r="V46" s="22"/>
      <c r="W46" s="11"/>
      <c r="X46" s="11"/>
    </row>
    <row r="47" spans="1:24" x14ac:dyDescent="0.25">
      <c r="A47" s="4"/>
      <c r="B47" s="12">
        <v>9999.99</v>
      </c>
      <c r="C47" s="13">
        <v>74.242099999999994</v>
      </c>
      <c r="D47" s="13">
        <v>1.23123</v>
      </c>
      <c r="E47" s="13">
        <v>74.252300000000005</v>
      </c>
      <c r="F47" s="13">
        <v>0.95010499999999998</v>
      </c>
      <c r="G47" s="13">
        <v>-0.41705799999999998</v>
      </c>
      <c r="H47" s="14">
        <v>-7.6948699999999996E-7</v>
      </c>
      <c r="I47" s="13">
        <v>62831.8</v>
      </c>
      <c r="J47" s="14">
        <v>5984630000</v>
      </c>
      <c r="K47" s="15">
        <v>1151610000000000</v>
      </c>
      <c r="L47" s="55">
        <f t="shared" si="0"/>
        <v>5984631041.6357803</v>
      </c>
      <c r="M47" s="16">
        <f t="shared" si="1"/>
        <v>1496157500</v>
      </c>
      <c r="N47" s="15">
        <f t="shared" si="2"/>
        <v>1.4961575E-2</v>
      </c>
      <c r="O47" s="4"/>
      <c r="P47" s="4"/>
      <c r="Q47" s="4"/>
      <c r="R47" s="4"/>
      <c r="S47" s="22"/>
      <c r="T47" s="4"/>
      <c r="U47" s="22"/>
      <c r="V47" s="22"/>
      <c r="W47" s="11"/>
      <c r="X47" s="11"/>
    </row>
    <row r="48" spans="1:24" x14ac:dyDescent="0.25">
      <c r="A48" s="4"/>
      <c r="B48" s="12">
        <v>9999.99</v>
      </c>
      <c r="C48" s="13">
        <v>74.191800000000001</v>
      </c>
      <c r="D48" s="13">
        <v>1.19407</v>
      </c>
      <c r="E48" s="13">
        <v>74.201400000000007</v>
      </c>
      <c r="F48" s="13">
        <v>0.92206200000000005</v>
      </c>
      <c r="G48" s="13">
        <v>-0.44928099999999999</v>
      </c>
      <c r="H48" s="14">
        <v>-1.0433499999999999E-6</v>
      </c>
      <c r="I48" s="13">
        <v>62831.8</v>
      </c>
      <c r="J48" s="14">
        <v>5628860000</v>
      </c>
      <c r="K48" s="15">
        <v>1233630000000000</v>
      </c>
      <c r="L48" s="55">
        <f t="shared" si="0"/>
        <v>5628835767.5932713</v>
      </c>
      <c r="M48" s="16">
        <f t="shared" si="1"/>
        <v>1407215000</v>
      </c>
      <c r="N48" s="15">
        <f t="shared" si="2"/>
        <v>1.4072149999999999E-2</v>
      </c>
      <c r="O48" s="4"/>
      <c r="P48" s="4"/>
      <c r="Q48" s="4"/>
      <c r="R48" s="4"/>
      <c r="S48" s="22"/>
      <c r="T48" s="4"/>
      <c r="U48" s="22"/>
      <c r="V48" s="22"/>
      <c r="W48" s="11"/>
      <c r="X48" s="11"/>
    </row>
    <row r="49" spans="1:24" x14ac:dyDescent="0.25">
      <c r="A49" s="4"/>
      <c r="B49" s="12">
        <v>9999.99</v>
      </c>
      <c r="C49" s="13">
        <v>74.153199999999998</v>
      </c>
      <c r="D49" s="13">
        <v>1.1866300000000001</v>
      </c>
      <c r="E49" s="13">
        <v>74.162700000000001</v>
      </c>
      <c r="F49" s="13">
        <v>0.91679200000000005</v>
      </c>
      <c r="G49" s="13">
        <v>-0.48147600000000002</v>
      </c>
      <c r="H49" s="14">
        <v>-1.4034899999999999E-6</v>
      </c>
      <c r="I49" s="13">
        <v>62831.8</v>
      </c>
      <c r="J49" s="14">
        <v>5558900000</v>
      </c>
      <c r="K49" s="15">
        <v>1256570000000000</v>
      </c>
      <c r="L49" s="55">
        <f t="shared" si="0"/>
        <v>5558910101.7405128</v>
      </c>
      <c r="M49" s="16">
        <f t="shared" si="1"/>
        <v>1389725000</v>
      </c>
      <c r="N49" s="15">
        <f t="shared" si="2"/>
        <v>1.389725E-2</v>
      </c>
      <c r="O49" s="4"/>
      <c r="P49" s="4"/>
      <c r="Q49" s="4"/>
      <c r="R49" s="4"/>
      <c r="S49" s="22"/>
      <c r="T49" s="4"/>
      <c r="U49" s="22"/>
      <c r="V49" s="22"/>
      <c r="W49" s="11"/>
      <c r="X49" s="11"/>
    </row>
    <row r="50" spans="1:24" x14ac:dyDescent="0.25">
      <c r="A50" s="4"/>
      <c r="B50" s="12">
        <v>9999.99</v>
      </c>
      <c r="C50" s="13">
        <v>74.102699999999999</v>
      </c>
      <c r="D50" s="13">
        <v>1.15367</v>
      </c>
      <c r="E50" s="13">
        <v>74.111699999999999</v>
      </c>
      <c r="F50" s="13">
        <v>0.89193900000000004</v>
      </c>
      <c r="G50" s="13">
        <v>-0.513764</v>
      </c>
      <c r="H50" s="14">
        <v>-1.9048E-6</v>
      </c>
      <c r="I50" s="13">
        <v>62831.8</v>
      </c>
      <c r="J50" s="14">
        <v>5254390000</v>
      </c>
      <c r="K50" s="15">
        <v>1339480000000000</v>
      </c>
      <c r="L50" s="55">
        <f t="shared" si="0"/>
        <v>5254388757.1661177</v>
      </c>
      <c r="M50" s="16">
        <f t="shared" si="1"/>
        <v>1313597500</v>
      </c>
      <c r="N50" s="15">
        <f t="shared" si="2"/>
        <v>1.3135974999999999E-2</v>
      </c>
      <c r="O50" s="4"/>
      <c r="P50" s="4"/>
      <c r="Q50" s="4"/>
      <c r="R50" s="4"/>
      <c r="S50" s="22"/>
      <c r="T50" s="4"/>
      <c r="U50" s="22"/>
      <c r="V50" s="22"/>
      <c r="W50" s="11"/>
      <c r="X50" s="11"/>
    </row>
    <row r="51" spans="1:24" x14ac:dyDescent="0.25">
      <c r="A51" s="4"/>
      <c r="B51" s="12">
        <v>9999.99</v>
      </c>
      <c r="C51" s="13">
        <v>74.083299999999994</v>
      </c>
      <c r="D51" s="13">
        <v>1.1424700000000001</v>
      </c>
      <c r="E51" s="13">
        <v>74.092100000000002</v>
      </c>
      <c r="F51" s="13">
        <v>0.88351500000000005</v>
      </c>
      <c r="G51" s="13">
        <v>-0.54610999999999998</v>
      </c>
      <c r="H51" s="14">
        <v>-2.6265499999999999E-6</v>
      </c>
      <c r="I51" s="13">
        <v>62831.8</v>
      </c>
      <c r="J51" s="14">
        <v>5152900000</v>
      </c>
      <c r="K51" s="15">
        <v>1369840000000000</v>
      </c>
      <c r="L51" s="55">
        <f t="shared" si="0"/>
        <v>5152863198.02244</v>
      </c>
      <c r="M51" s="16">
        <f t="shared" si="1"/>
        <v>1288225000</v>
      </c>
      <c r="N51" s="15">
        <f t="shared" si="2"/>
        <v>1.288225E-2</v>
      </c>
      <c r="O51" s="4"/>
      <c r="P51" s="4"/>
      <c r="Q51" s="4"/>
      <c r="R51" s="4"/>
      <c r="S51" s="22"/>
      <c r="T51" s="4"/>
      <c r="U51" s="22"/>
      <c r="V51" s="22"/>
      <c r="W51" s="11"/>
      <c r="X51" s="11"/>
    </row>
    <row r="52" spans="1:24" x14ac:dyDescent="0.25">
      <c r="A52" s="4"/>
      <c r="B52" s="12">
        <v>9999.99</v>
      </c>
      <c r="C52" s="13">
        <v>74.046999999999997</v>
      </c>
      <c r="D52" s="13">
        <v>1.1122799999999999</v>
      </c>
      <c r="E52" s="13">
        <v>74.055400000000006</v>
      </c>
      <c r="F52" s="13">
        <v>0.86059300000000005</v>
      </c>
      <c r="G52" s="13">
        <v>-0.57815499999999997</v>
      </c>
      <c r="H52" s="14">
        <v>-3.5846299999999999E-6</v>
      </c>
      <c r="I52" s="13">
        <v>62831.8</v>
      </c>
      <c r="J52" s="14">
        <v>4884160000</v>
      </c>
      <c r="K52" s="15">
        <v>1453010000000000</v>
      </c>
      <c r="L52" s="55">
        <f t="shared" si="0"/>
        <v>4884130500.4405622</v>
      </c>
      <c r="M52" s="16">
        <f t="shared" si="1"/>
        <v>1221040000</v>
      </c>
      <c r="N52" s="15">
        <f t="shared" si="2"/>
        <v>1.22104E-2</v>
      </c>
      <c r="O52" s="4"/>
      <c r="P52" s="4"/>
      <c r="Q52" s="4"/>
      <c r="R52" s="4"/>
      <c r="S52" s="22"/>
      <c r="T52" s="4"/>
      <c r="U52" s="22"/>
      <c r="V52" s="22"/>
      <c r="W52" s="11"/>
      <c r="X52" s="11"/>
    </row>
    <row r="53" spans="1:24" x14ac:dyDescent="0.25">
      <c r="A53" s="4"/>
      <c r="B53" s="12">
        <v>9999.99</v>
      </c>
      <c r="C53" s="13">
        <v>74.005300000000005</v>
      </c>
      <c r="D53" s="13">
        <v>1.1072</v>
      </c>
      <c r="E53" s="13">
        <v>74.013599999999997</v>
      </c>
      <c r="F53" s="13">
        <v>0.85714199999999996</v>
      </c>
      <c r="G53" s="13">
        <v>-0.61050599999999999</v>
      </c>
      <c r="H53" s="14">
        <v>-4.7923499999999999E-6</v>
      </c>
      <c r="I53" s="13">
        <v>62831.8</v>
      </c>
      <c r="J53" s="14">
        <v>4839610000</v>
      </c>
      <c r="K53" s="15">
        <v>1475780000000000</v>
      </c>
      <c r="L53" s="55">
        <f t="shared" si="0"/>
        <v>4839618824.0167723</v>
      </c>
      <c r="M53" s="16">
        <f t="shared" si="1"/>
        <v>1209902500</v>
      </c>
      <c r="N53" s="15">
        <f t="shared" si="2"/>
        <v>1.2099024999999999E-2</v>
      </c>
      <c r="O53" s="4"/>
      <c r="P53" s="4"/>
      <c r="Q53" s="4"/>
      <c r="R53" s="4"/>
      <c r="S53" s="22"/>
      <c r="T53" s="4"/>
      <c r="U53" s="22"/>
      <c r="V53" s="22"/>
      <c r="W53" s="11"/>
      <c r="X53" s="11"/>
    </row>
    <row r="54" spans="1:24" x14ac:dyDescent="0.25">
      <c r="A54" s="4"/>
      <c r="B54" s="12">
        <v>9999.99</v>
      </c>
      <c r="C54" s="13">
        <v>73.978499999999997</v>
      </c>
      <c r="D54" s="13">
        <v>1.0823400000000001</v>
      </c>
      <c r="E54" s="13">
        <v>73.986400000000003</v>
      </c>
      <c r="F54" s="13">
        <v>0.838202</v>
      </c>
      <c r="G54" s="13">
        <v>-0.64255099999999998</v>
      </c>
      <c r="H54" s="14">
        <v>-6.2928199999999998E-6</v>
      </c>
      <c r="I54" s="13">
        <v>62831.8</v>
      </c>
      <c r="J54" s="14">
        <v>4624700000</v>
      </c>
      <c r="K54" s="15">
        <v>1550480000000000</v>
      </c>
      <c r="L54" s="55">
        <f t="shared" si="0"/>
        <v>4624730404.8733253</v>
      </c>
      <c r="M54" s="16">
        <f t="shared" si="1"/>
        <v>1156175000</v>
      </c>
      <c r="N54" s="15">
        <f t="shared" si="2"/>
        <v>1.1561749999999999E-2</v>
      </c>
      <c r="O54" s="4"/>
      <c r="P54" s="4"/>
      <c r="Q54" s="4"/>
      <c r="R54" s="4"/>
      <c r="S54" s="22"/>
      <c r="T54" s="4"/>
      <c r="U54" s="22"/>
      <c r="V54" s="22"/>
      <c r="W54" s="11"/>
      <c r="X54" s="11"/>
    </row>
    <row r="55" spans="1:24" x14ac:dyDescent="0.25">
      <c r="A55" s="4"/>
      <c r="B55" s="12">
        <v>9999.99</v>
      </c>
      <c r="C55" s="13">
        <v>73.941999999999993</v>
      </c>
      <c r="D55" s="13">
        <v>1.0741400000000001</v>
      </c>
      <c r="E55" s="13">
        <v>73.949799999999996</v>
      </c>
      <c r="F55" s="13">
        <v>0.83226699999999998</v>
      </c>
      <c r="G55" s="13">
        <v>-0.67489900000000003</v>
      </c>
      <c r="H55" s="14">
        <v>-8.3318799999999992E-6</v>
      </c>
      <c r="I55" s="13">
        <v>62831.8</v>
      </c>
      <c r="J55" s="14">
        <v>4554940000</v>
      </c>
      <c r="K55" s="15">
        <v>1582980000000000</v>
      </c>
      <c r="L55" s="55">
        <f t="shared" si="0"/>
        <v>4554920300.0493565</v>
      </c>
      <c r="M55" s="16">
        <f t="shared" si="1"/>
        <v>1138735000</v>
      </c>
      <c r="N55" s="15">
        <f t="shared" si="2"/>
        <v>1.1387349999999999E-2</v>
      </c>
      <c r="O55" s="4"/>
      <c r="P55" s="4"/>
      <c r="Q55" s="4"/>
      <c r="R55" s="4"/>
      <c r="S55" s="22"/>
      <c r="T55" s="4"/>
      <c r="U55" s="22"/>
      <c r="V55" s="22"/>
      <c r="W55" s="11"/>
      <c r="X55" s="11"/>
    </row>
    <row r="56" spans="1:24" x14ac:dyDescent="0.25">
      <c r="A56" s="4"/>
      <c r="B56" s="12">
        <v>9999.99</v>
      </c>
      <c r="C56" s="13">
        <v>73.918899999999994</v>
      </c>
      <c r="D56" s="13">
        <v>1.0602799999999999</v>
      </c>
      <c r="E56" s="13">
        <v>73.926500000000004</v>
      </c>
      <c r="F56" s="13">
        <v>0.82178700000000005</v>
      </c>
      <c r="G56" s="13">
        <v>-0.70694400000000002</v>
      </c>
      <c r="H56" s="14">
        <v>-1.1620100000000001E-5</v>
      </c>
      <c r="I56" s="13">
        <v>62831.8</v>
      </c>
      <c r="J56" s="14">
        <v>4438160000</v>
      </c>
      <c r="K56" s="15">
        <v>1630240000000000</v>
      </c>
      <c r="L56" s="55">
        <f t="shared" si="0"/>
        <v>4438131252.9376955</v>
      </c>
      <c r="M56" s="16">
        <f t="shared" si="1"/>
        <v>1109540000</v>
      </c>
      <c r="N56" s="15">
        <f t="shared" si="2"/>
        <v>1.10954E-2</v>
      </c>
      <c r="O56" s="4"/>
      <c r="P56" s="4"/>
      <c r="Q56" s="4"/>
      <c r="R56" s="4"/>
      <c r="S56" s="22"/>
      <c r="T56" s="4"/>
      <c r="U56" s="22"/>
      <c r="V56" s="22"/>
      <c r="W56" s="11"/>
      <c r="X56" s="11"/>
    </row>
    <row r="57" spans="1:24" x14ac:dyDescent="0.25">
      <c r="A57" s="4"/>
      <c r="B57" s="12">
        <v>9999.99</v>
      </c>
      <c r="C57" s="13">
        <v>73.879599999999996</v>
      </c>
      <c r="D57" s="13">
        <v>1.03922</v>
      </c>
      <c r="E57" s="13">
        <v>73.886899999999997</v>
      </c>
      <c r="F57" s="13">
        <v>0.80589200000000005</v>
      </c>
      <c r="G57" s="13">
        <v>-0.738981</v>
      </c>
      <c r="H57" s="14">
        <v>-1.74357E-5</v>
      </c>
      <c r="I57" s="13">
        <v>62831.8</v>
      </c>
      <c r="J57" s="14">
        <v>4263570000</v>
      </c>
      <c r="K57" s="15">
        <v>1707010000000000</v>
      </c>
      <c r="L57" s="55">
        <f t="shared" si="0"/>
        <v>4263575868.8960261</v>
      </c>
      <c r="M57" s="16">
        <f t="shared" si="1"/>
        <v>1065892500</v>
      </c>
      <c r="N57" s="15">
        <f t="shared" si="2"/>
        <v>1.0658925E-2</v>
      </c>
      <c r="O57" s="4"/>
      <c r="P57" s="4"/>
      <c r="Q57" s="4"/>
      <c r="R57" s="4"/>
      <c r="S57" s="22"/>
      <c r="T57" s="4"/>
      <c r="U57" s="22"/>
      <c r="V57" s="22"/>
      <c r="W57" s="11"/>
      <c r="X57" s="11"/>
    </row>
    <row r="58" spans="1:24" x14ac:dyDescent="0.25">
      <c r="A58" s="4"/>
      <c r="B58" s="12">
        <v>9999.99</v>
      </c>
      <c r="C58" s="13">
        <v>73.8369</v>
      </c>
      <c r="D58" s="13">
        <v>1.0238</v>
      </c>
      <c r="E58" s="13">
        <v>73.843999999999994</v>
      </c>
      <c r="F58" s="13">
        <v>0.79439800000000005</v>
      </c>
      <c r="G58" s="13">
        <v>-0.77132999999999996</v>
      </c>
      <c r="H58" s="14">
        <v>-2.6070900000000001E-5</v>
      </c>
      <c r="I58" s="13">
        <v>62831.8</v>
      </c>
      <c r="J58" s="14">
        <v>4138030000</v>
      </c>
      <c r="K58" s="15">
        <v>1770140000000000</v>
      </c>
      <c r="L58" s="55">
        <f t="shared" si="0"/>
        <v>4137988253.2921066</v>
      </c>
      <c r="M58" s="16">
        <f t="shared" si="1"/>
        <v>1034507500</v>
      </c>
      <c r="N58" s="15">
        <f t="shared" si="2"/>
        <v>1.0345074999999999E-2</v>
      </c>
      <c r="O58" s="4"/>
      <c r="P58" s="4"/>
      <c r="Q58" s="4"/>
      <c r="R58" s="4"/>
      <c r="S58" s="22"/>
      <c r="T58" s="4"/>
      <c r="U58" s="22"/>
      <c r="V58" s="22"/>
      <c r="W58" s="11"/>
      <c r="X58" s="11"/>
    </row>
    <row r="59" spans="1:24" x14ac:dyDescent="0.25">
      <c r="A59" s="4"/>
      <c r="B59" s="12">
        <v>9999.99</v>
      </c>
      <c r="C59" s="13">
        <v>73.8215</v>
      </c>
      <c r="D59" s="13">
        <v>0.99613200000000002</v>
      </c>
      <c r="E59" s="13">
        <v>73.828199999999995</v>
      </c>
      <c r="F59" s="13">
        <v>0.77309099999999997</v>
      </c>
      <c r="G59" s="13">
        <v>-0.80337599999999998</v>
      </c>
      <c r="H59" s="14">
        <v>-3.4492900000000003E-5</v>
      </c>
      <c r="I59" s="13">
        <v>62831.8</v>
      </c>
      <c r="J59" s="14">
        <v>3917360000</v>
      </c>
      <c r="K59" s="15">
        <v>1873960000000000</v>
      </c>
      <c r="L59" s="55">
        <f t="shared" si="0"/>
        <v>3917353704.2088504</v>
      </c>
      <c r="M59" s="16">
        <f t="shared" si="1"/>
        <v>979340000</v>
      </c>
      <c r="N59" s="15">
        <f t="shared" si="2"/>
        <v>9.793399999999999E-3</v>
      </c>
      <c r="O59" s="4"/>
      <c r="P59" s="4"/>
      <c r="Q59" s="4"/>
      <c r="R59" s="4"/>
      <c r="S59" s="22"/>
      <c r="T59" s="4"/>
      <c r="U59" s="22"/>
      <c r="V59" s="22"/>
      <c r="W59" s="11"/>
      <c r="X59" s="11"/>
    </row>
    <row r="60" spans="1:24" x14ac:dyDescent="0.25">
      <c r="A60" s="4"/>
      <c r="B60" s="12">
        <v>9999.99</v>
      </c>
      <c r="C60" s="13">
        <v>73.774799999999999</v>
      </c>
      <c r="D60" s="13">
        <v>0.97940799999999995</v>
      </c>
      <c r="E60" s="13">
        <v>73.781300000000002</v>
      </c>
      <c r="F60" s="13">
        <v>0.76059399999999999</v>
      </c>
      <c r="G60" s="13">
        <v>-0.83572400000000002</v>
      </c>
      <c r="H60" s="14">
        <v>-4.0308600000000002E-5</v>
      </c>
      <c r="I60" s="13">
        <v>62831.8</v>
      </c>
      <c r="J60" s="14">
        <v>3786920000</v>
      </c>
      <c r="K60" s="15">
        <v>1952160000000000</v>
      </c>
      <c r="L60" s="55">
        <f t="shared" si="0"/>
        <v>3786921453.1879058</v>
      </c>
      <c r="M60" s="16">
        <f t="shared" si="1"/>
        <v>946730000</v>
      </c>
      <c r="N60" s="15">
        <f t="shared" si="2"/>
        <v>9.4672999999999997E-3</v>
      </c>
      <c r="O60" s="4"/>
      <c r="P60" s="4"/>
      <c r="Q60" s="4"/>
      <c r="R60" s="4"/>
      <c r="S60" s="22"/>
      <c r="T60" s="4"/>
      <c r="U60" s="22"/>
      <c r="V60" s="22"/>
      <c r="W60" s="11"/>
      <c r="X60" s="11"/>
    </row>
    <row r="61" spans="1:24" x14ac:dyDescent="0.25">
      <c r="A61" s="4"/>
      <c r="B61" s="12">
        <v>9999.99</v>
      </c>
      <c r="C61" s="13">
        <v>73.746499999999997</v>
      </c>
      <c r="D61" s="13">
        <v>0.95604500000000003</v>
      </c>
      <c r="E61" s="13">
        <v>73.752700000000004</v>
      </c>
      <c r="F61" s="13">
        <v>0.74273699999999998</v>
      </c>
      <c r="G61" s="13">
        <v>-0.86776699999999996</v>
      </c>
      <c r="H61" s="14">
        <v>-4.41985E-5</v>
      </c>
      <c r="I61" s="13">
        <v>62831.8</v>
      </c>
      <c r="J61" s="14">
        <v>3608400000</v>
      </c>
      <c r="K61" s="15">
        <v>2057320000000000</v>
      </c>
      <c r="L61" s="55">
        <f t="shared" si="0"/>
        <v>3608408291.6731377</v>
      </c>
      <c r="M61" s="16">
        <f t="shared" si="1"/>
        <v>902100000</v>
      </c>
      <c r="N61" s="15">
        <f t="shared" si="2"/>
        <v>9.0209999999999995E-3</v>
      </c>
      <c r="O61" s="4"/>
      <c r="P61" s="4"/>
      <c r="Q61" s="4"/>
      <c r="R61" s="4"/>
      <c r="S61" s="22"/>
      <c r="T61" s="4"/>
      <c r="U61" s="22"/>
      <c r="V61" s="22"/>
      <c r="W61" s="11"/>
      <c r="X61" s="11"/>
    </row>
    <row r="62" spans="1:24" ht="16.5" thickBot="1" x14ac:dyDescent="0.3">
      <c r="A62" s="4"/>
      <c r="B62" s="17">
        <v>9999.99</v>
      </c>
      <c r="C62" s="18">
        <v>73.709999999999994</v>
      </c>
      <c r="D62" s="18">
        <v>0.93934300000000004</v>
      </c>
      <c r="E62" s="18">
        <v>73.715999999999994</v>
      </c>
      <c r="F62" s="18">
        <v>0.73012500000000002</v>
      </c>
      <c r="G62" s="18">
        <v>-0.90011099999999999</v>
      </c>
      <c r="H62" s="19">
        <v>-4.7189499999999999E-5</v>
      </c>
      <c r="I62" s="18">
        <v>62831.8</v>
      </c>
      <c r="J62" s="19">
        <v>3483430000</v>
      </c>
      <c r="K62" s="20">
        <v>2142810000000000</v>
      </c>
      <c r="L62" s="49">
        <f t="shared" si="0"/>
        <v>3483432582.707438</v>
      </c>
      <c r="M62" s="21">
        <f t="shared" si="1"/>
        <v>870857500</v>
      </c>
      <c r="N62" s="20">
        <f t="shared" si="2"/>
        <v>8.7085749999999996E-3</v>
      </c>
      <c r="O62" s="4"/>
      <c r="P62" s="4"/>
      <c r="Q62" s="4"/>
      <c r="R62" s="4"/>
      <c r="S62" s="22"/>
      <c r="T62" s="4"/>
      <c r="U62" s="22"/>
      <c r="V62" s="22"/>
      <c r="W62" s="11"/>
      <c r="X62" s="11"/>
    </row>
  </sheetData>
  <mergeCells count="1">
    <mergeCell ref="B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workbookViewId="0">
      <selection activeCell="O26" sqref="O26"/>
    </sheetView>
  </sheetViews>
  <sheetFormatPr baseColWidth="10" defaultColWidth="8.85546875" defaultRowHeight="15.75" x14ac:dyDescent="0.25"/>
  <cols>
    <col min="1" max="1" width="8.85546875" style="6"/>
    <col min="2" max="2" width="15.7109375" style="6" customWidth="1"/>
    <col min="3" max="6" width="10.7109375" style="6" customWidth="1"/>
    <col min="7" max="8" width="18.7109375" style="6" customWidth="1"/>
    <col min="9" max="11" width="13.7109375" style="6" customWidth="1"/>
    <col min="12" max="13" width="15.7109375" style="6" customWidth="1"/>
    <col min="14" max="14" width="20.7109375" style="6" customWidth="1"/>
    <col min="15" max="16384" width="8.85546875" style="6"/>
  </cols>
  <sheetData>
    <row r="1" spans="1:27" ht="18" customHeight="1" thickBot="1" x14ac:dyDescent="0.35">
      <c r="A1" s="4"/>
      <c r="B1" s="77" t="s">
        <v>20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27" ht="20.100000000000001" customHeight="1" thickBot="1" x14ac:dyDescent="0.3">
      <c r="A2" s="5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0</v>
      </c>
      <c r="J2" s="2" t="s">
        <v>8</v>
      </c>
      <c r="K2" s="3" t="s">
        <v>9</v>
      </c>
      <c r="L2" s="2" t="s">
        <v>10</v>
      </c>
      <c r="M2" s="2" t="s">
        <v>12</v>
      </c>
      <c r="N2" s="3" t="s">
        <v>11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7" x14ac:dyDescent="0.25">
      <c r="A3" s="4"/>
      <c r="B3" s="44">
        <v>5000</v>
      </c>
      <c r="C3" s="7">
        <v>97.701099999999997</v>
      </c>
      <c r="D3" s="7">
        <v>9.3205600000000004</v>
      </c>
      <c r="E3" s="7">
        <v>98.1447</v>
      </c>
      <c r="F3" s="7">
        <v>5.4494600000000002</v>
      </c>
      <c r="G3" s="7">
        <v>1.30016</v>
      </c>
      <c r="H3" s="7">
        <v>2.7481000000000001E-4</v>
      </c>
      <c r="I3" s="7">
        <v>31415.9</v>
      </c>
      <c r="J3" s="8">
        <v>85740000000</v>
      </c>
      <c r="K3" s="9">
        <v>96489400000</v>
      </c>
      <c r="L3" s="54">
        <f>(-D3*I3)^2</f>
        <v>85739910287.295746</v>
      </c>
      <c r="M3" s="10">
        <f>J3*0.5^2</f>
        <v>21435000000</v>
      </c>
      <c r="N3" s="9">
        <f>M3*10^-11</f>
        <v>0.21434999999999998</v>
      </c>
      <c r="O3" s="4"/>
      <c r="P3" s="4"/>
      <c r="Q3" s="22"/>
      <c r="R3" s="22"/>
      <c r="S3" s="4"/>
      <c r="T3" s="4"/>
      <c r="U3" s="4"/>
      <c r="V3" s="4"/>
      <c r="W3" s="4"/>
      <c r="X3" s="4"/>
      <c r="Y3" s="22"/>
      <c r="Z3" s="11"/>
      <c r="AA3" s="11"/>
    </row>
    <row r="4" spans="1:27" x14ac:dyDescent="0.25">
      <c r="A4" s="4"/>
      <c r="B4" s="12">
        <v>5000</v>
      </c>
      <c r="C4" s="13">
        <v>97.637100000000004</v>
      </c>
      <c r="D4" s="13">
        <v>9.0801400000000001</v>
      </c>
      <c r="E4" s="13">
        <v>98.058400000000006</v>
      </c>
      <c r="F4" s="13">
        <v>5.3131599999999999</v>
      </c>
      <c r="G4" s="13">
        <v>1.2720800000000001</v>
      </c>
      <c r="H4" s="13">
        <v>2.32427E-4</v>
      </c>
      <c r="I4" s="13">
        <v>31415.9</v>
      </c>
      <c r="J4" s="14">
        <v>81373700000</v>
      </c>
      <c r="K4" s="15">
        <v>92767500000</v>
      </c>
      <c r="L4" s="55">
        <f t="shared" ref="L4:L67" si="0">(-D4*I4)^2</f>
        <v>81373707029.930771</v>
      </c>
      <c r="M4" s="16">
        <f t="shared" ref="M4:M67" si="1">J4*0.5^2</f>
        <v>20343425000</v>
      </c>
      <c r="N4" s="15">
        <f t="shared" ref="N4:N67" si="2">M4*10^-11</f>
        <v>0.20343424999999998</v>
      </c>
      <c r="O4" s="4"/>
      <c r="P4" s="4"/>
      <c r="Q4" s="22"/>
      <c r="R4" s="22"/>
      <c r="S4" s="4"/>
      <c r="T4" s="4"/>
      <c r="U4" s="4"/>
      <c r="V4" s="4"/>
      <c r="W4" s="4"/>
      <c r="X4" s="4"/>
      <c r="Y4" s="22"/>
      <c r="Z4" s="11"/>
      <c r="AA4" s="11"/>
    </row>
    <row r="5" spans="1:27" x14ac:dyDescent="0.25">
      <c r="A5" s="4"/>
      <c r="B5" s="12">
        <v>5000</v>
      </c>
      <c r="C5" s="13">
        <v>97.532799999999995</v>
      </c>
      <c r="D5" s="13">
        <v>8.7867899999999999</v>
      </c>
      <c r="E5" s="13">
        <v>97.927800000000005</v>
      </c>
      <c r="F5" s="13">
        <v>5.1479100000000004</v>
      </c>
      <c r="G5" s="13">
        <v>1.24431</v>
      </c>
      <c r="H5" s="13">
        <v>2.06632E-4</v>
      </c>
      <c r="I5" s="13">
        <v>31415.9</v>
      </c>
      <c r="J5" s="14">
        <v>76200700000</v>
      </c>
      <c r="K5" s="15">
        <v>88689200000</v>
      </c>
      <c r="L5" s="55">
        <f t="shared" si="0"/>
        <v>76200795627.915558</v>
      </c>
      <c r="M5" s="16">
        <f t="shared" si="1"/>
        <v>19050175000</v>
      </c>
      <c r="N5" s="15">
        <f t="shared" si="2"/>
        <v>0.19050175</v>
      </c>
      <c r="O5" s="4"/>
      <c r="P5" s="4"/>
      <c r="Q5" s="22"/>
      <c r="R5" s="22"/>
      <c r="S5" s="4"/>
      <c r="T5" s="4"/>
      <c r="U5" s="4"/>
      <c r="V5" s="4"/>
      <c r="W5" s="4"/>
      <c r="X5" s="4"/>
      <c r="Y5" s="22"/>
      <c r="Z5" s="11"/>
      <c r="AA5" s="11"/>
    </row>
    <row r="6" spans="1:27" x14ac:dyDescent="0.25">
      <c r="A6" s="4"/>
      <c r="B6" s="12">
        <v>5000</v>
      </c>
      <c r="C6" s="13">
        <v>97.400499999999994</v>
      </c>
      <c r="D6" s="13">
        <v>8.4871200000000009</v>
      </c>
      <c r="E6" s="13">
        <v>97.769599999999997</v>
      </c>
      <c r="F6" s="13">
        <v>4.9799600000000002</v>
      </c>
      <c r="G6" s="13">
        <v>1.2165299999999999</v>
      </c>
      <c r="H6" s="13">
        <v>1.8750400000000001E-4</v>
      </c>
      <c r="I6" s="13">
        <v>31415.9</v>
      </c>
      <c r="J6" s="14">
        <v>71091800000</v>
      </c>
      <c r="K6" s="15">
        <v>85055800000</v>
      </c>
      <c r="L6" s="55">
        <f t="shared" si="0"/>
        <v>71091830573.561493</v>
      </c>
      <c r="M6" s="16">
        <f t="shared" si="1"/>
        <v>17772950000</v>
      </c>
      <c r="N6" s="15">
        <f t="shared" si="2"/>
        <v>0.17772949999999998</v>
      </c>
      <c r="O6" s="4"/>
      <c r="P6" s="4"/>
      <c r="Q6" s="22"/>
      <c r="R6" s="22"/>
      <c r="S6" s="4"/>
      <c r="T6" s="4"/>
      <c r="U6" s="4"/>
      <c r="V6" s="4"/>
      <c r="W6" s="4"/>
      <c r="X6" s="4"/>
      <c r="Y6" s="22"/>
      <c r="Z6" s="11"/>
      <c r="AA6" s="11"/>
    </row>
    <row r="7" spans="1:27" x14ac:dyDescent="0.25">
      <c r="A7" s="4"/>
      <c r="B7" s="12">
        <v>5000</v>
      </c>
      <c r="C7" s="13">
        <v>97.256900000000002</v>
      </c>
      <c r="D7" s="13">
        <v>8.1666699999999999</v>
      </c>
      <c r="E7" s="13">
        <v>97.599100000000007</v>
      </c>
      <c r="F7" s="13">
        <v>4.7998700000000003</v>
      </c>
      <c r="G7" s="13">
        <v>1.1887700000000001</v>
      </c>
      <c r="H7" s="13">
        <v>1.72385E-4</v>
      </c>
      <c r="I7" s="13">
        <v>31415.9</v>
      </c>
      <c r="J7" s="14">
        <v>65824700000</v>
      </c>
      <c r="K7" s="15">
        <v>81515900000</v>
      </c>
      <c r="L7" s="55">
        <f t="shared" si="0"/>
        <v>65824720776.56665</v>
      </c>
      <c r="M7" s="16">
        <f t="shared" si="1"/>
        <v>16456175000</v>
      </c>
      <c r="N7" s="15">
        <f t="shared" si="2"/>
        <v>0.16456174999999998</v>
      </c>
      <c r="O7" s="4"/>
      <c r="P7" s="4"/>
      <c r="Q7" s="22"/>
      <c r="R7" s="22"/>
      <c r="S7" s="4"/>
      <c r="T7" s="4"/>
      <c r="U7" s="4"/>
      <c r="V7" s="4"/>
      <c r="W7" s="4"/>
      <c r="X7" s="4"/>
      <c r="Y7" s="22"/>
      <c r="Z7" s="11"/>
      <c r="AA7" s="11"/>
    </row>
    <row r="8" spans="1:27" x14ac:dyDescent="0.25">
      <c r="A8" s="4"/>
      <c r="B8" s="12">
        <v>5000</v>
      </c>
      <c r="C8" s="13">
        <v>97.101200000000006</v>
      </c>
      <c r="D8" s="13">
        <v>7.8672000000000004</v>
      </c>
      <c r="E8" s="13">
        <v>97.419399999999996</v>
      </c>
      <c r="F8" s="13">
        <v>4.6320199999999998</v>
      </c>
      <c r="G8" s="13">
        <v>1.1607000000000001</v>
      </c>
      <c r="H8" s="13">
        <v>1.59798E-4</v>
      </c>
      <c r="I8" s="13">
        <v>31415.9</v>
      </c>
      <c r="J8" s="14">
        <v>61085600000</v>
      </c>
      <c r="K8" s="15">
        <v>78798000000</v>
      </c>
      <c r="L8" s="55">
        <f t="shared" si="0"/>
        <v>61085677306.377197</v>
      </c>
      <c r="M8" s="16">
        <f t="shared" si="1"/>
        <v>15271400000</v>
      </c>
      <c r="N8" s="15">
        <f t="shared" si="2"/>
        <v>0.15271399999999999</v>
      </c>
      <c r="O8" s="4"/>
      <c r="P8" s="4"/>
      <c r="Q8" s="22"/>
      <c r="R8" s="22"/>
      <c r="S8" s="4"/>
      <c r="T8" s="4"/>
      <c r="U8" s="4"/>
      <c r="V8" s="4"/>
      <c r="W8" s="4"/>
      <c r="X8" s="4"/>
      <c r="Y8" s="22"/>
      <c r="Z8" s="11"/>
      <c r="AA8" s="11"/>
    </row>
    <row r="9" spans="1:27" x14ac:dyDescent="0.25">
      <c r="A9" s="4"/>
      <c r="B9" s="12">
        <v>5000</v>
      </c>
      <c r="C9" s="13">
        <v>96.957300000000004</v>
      </c>
      <c r="D9" s="13">
        <v>7.5695100000000002</v>
      </c>
      <c r="E9" s="13">
        <v>97.252300000000005</v>
      </c>
      <c r="F9" s="13">
        <v>4.4640599999999999</v>
      </c>
      <c r="G9" s="13">
        <v>1.1329199999999999</v>
      </c>
      <c r="H9" s="13">
        <v>1.48999E-4</v>
      </c>
      <c r="I9" s="13">
        <v>31415.9</v>
      </c>
      <c r="J9" s="14">
        <v>56550300000</v>
      </c>
      <c r="K9" s="15">
        <v>76301900000</v>
      </c>
      <c r="L9" s="55">
        <f t="shared" si="0"/>
        <v>56550252164.6166</v>
      </c>
      <c r="M9" s="16">
        <f t="shared" si="1"/>
        <v>14137575000</v>
      </c>
      <c r="N9" s="15">
        <f t="shared" si="2"/>
        <v>0.14137574999999999</v>
      </c>
      <c r="O9" s="4"/>
      <c r="P9" s="4"/>
      <c r="Q9" s="22"/>
      <c r="R9" s="22"/>
      <c r="S9" s="4"/>
      <c r="T9" s="4"/>
      <c r="U9" s="4"/>
      <c r="V9" s="4"/>
      <c r="W9" s="4"/>
      <c r="X9" s="4"/>
      <c r="Y9" s="22"/>
      <c r="Z9" s="11"/>
      <c r="AA9" s="11"/>
    </row>
    <row r="10" spans="1:27" x14ac:dyDescent="0.25">
      <c r="A10" s="4"/>
      <c r="B10" s="12">
        <v>5000</v>
      </c>
      <c r="C10" s="13">
        <v>96.792599999999993</v>
      </c>
      <c r="D10" s="13">
        <v>7.2689199999999996</v>
      </c>
      <c r="E10" s="13">
        <v>97.065100000000001</v>
      </c>
      <c r="F10" s="13">
        <v>4.2947300000000004</v>
      </c>
      <c r="G10" s="13">
        <v>1.1051599999999999</v>
      </c>
      <c r="H10" s="13">
        <v>1.39593E-4</v>
      </c>
      <c r="I10" s="13">
        <v>31415.9</v>
      </c>
      <c r="J10" s="14">
        <v>52148100000</v>
      </c>
      <c r="K10" s="15">
        <v>74432200000</v>
      </c>
      <c r="L10" s="55">
        <f t="shared" si="0"/>
        <v>52148136063.637169</v>
      </c>
      <c r="M10" s="16">
        <f t="shared" si="1"/>
        <v>13037025000</v>
      </c>
      <c r="N10" s="15">
        <f t="shared" si="2"/>
        <v>0.13037024999999999</v>
      </c>
      <c r="O10" s="4"/>
      <c r="P10" s="4"/>
      <c r="Q10" s="22"/>
      <c r="R10" s="22"/>
      <c r="S10" s="4"/>
      <c r="T10" s="4"/>
      <c r="U10" s="4"/>
      <c r="V10" s="4"/>
      <c r="W10" s="4"/>
      <c r="X10" s="4"/>
      <c r="Y10" s="22"/>
      <c r="Z10" s="11"/>
      <c r="AA10" s="11"/>
    </row>
    <row r="11" spans="1:27" x14ac:dyDescent="0.25">
      <c r="A11" s="4"/>
      <c r="B11" s="12">
        <v>5000</v>
      </c>
      <c r="C11" s="13">
        <v>96.643100000000004</v>
      </c>
      <c r="D11" s="13">
        <v>6.9950200000000002</v>
      </c>
      <c r="E11" s="13">
        <v>96.895899999999997</v>
      </c>
      <c r="F11" s="13">
        <v>4.1398400000000004</v>
      </c>
      <c r="G11" s="13">
        <v>1.07738</v>
      </c>
      <c r="H11" s="13">
        <v>1.3123400000000001E-4</v>
      </c>
      <c r="I11" s="13">
        <v>31415.9</v>
      </c>
      <c r="J11" s="14">
        <v>48292200000</v>
      </c>
      <c r="K11" s="15">
        <v>73097700000</v>
      </c>
      <c r="L11" s="55">
        <f t="shared" si="0"/>
        <v>48292193579.022049</v>
      </c>
      <c r="M11" s="16">
        <f t="shared" si="1"/>
        <v>12073050000</v>
      </c>
      <c r="N11" s="15">
        <f t="shared" si="2"/>
        <v>0.12073049999999999</v>
      </c>
      <c r="O11" s="4"/>
      <c r="P11" s="4"/>
      <c r="Q11" s="22"/>
      <c r="R11" s="22"/>
      <c r="S11" s="4"/>
      <c r="T11" s="4"/>
      <c r="U11" s="4"/>
      <c r="V11" s="4"/>
      <c r="W11" s="4"/>
      <c r="X11" s="4"/>
      <c r="Y11" s="22"/>
      <c r="Z11" s="11"/>
      <c r="AA11" s="11"/>
    </row>
    <row r="12" spans="1:27" x14ac:dyDescent="0.25">
      <c r="A12" s="4"/>
      <c r="B12" s="12">
        <v>5000</v>
      </c>
      <c r="C12" s="13">
        <v>96.479799999999997</v>
      </c>
      <c r="D12" s="13">
        <v>6.7159199999999997</v>
      </c>
      <c r="E12" s="13">
        <v>96.713200000000001</v>
      </c>
      <c r="F12" s="13">
        <v>3.9819200000000001</v>
      </c>
      <c r="G12" s="13">
        <v>1.0492999999999999</v>
      </c>
      <c r="H12" s="13">
        <v>1.2349400000000001E-4</v>
      </c>
      <c r="I12" s="13">
        <v>31415.9</v>
      </c>
      <c r="J12" s="14">
        <v>44515400000</v>
      </c>
      <c r="K12" s="15">
        <v>72336700000</v>
      </c>
      <c r="L12" s="55">
        <f t="shared" si="0"/>
        <v>44515375393.67482</v>
      </c>
      <c r="M12" s="16">
        <f t="shared" si="1"/>
        <v>11128850000</v>
      </c>
      <c r="N12" s="15">
        <f t="shared" si="2"/>
        <v>0.1112885</v>
      </c>
      <c r="O12" s="4"/>
      <c r="P12" s="4"/>
      <c r="Q12" s="22"/>
      <c r="R12" s="22"/>
      <c r="S12" s="4"/>
      <c r="T12" s="4"/>
      <c r="U12" s="4"/>
      <c r="V12" s="4"/>
      <c r="W12" s="4"/>
      <c r="X12" s="4"/>
      <c r="Y12" s="22"/>
      <c r="Z12" s="11"/>
      <c r="AA12" s="11"/>
    </row>
    <row r="13" spans="1:27" x14ac:dyDescent="0.25">
      <c r="A13" s="4"/>
      <c r="B13" s="12">
        <v>5000</v>
      </c>
      <c r="C13" s="13">
        <v>96.326499999999996</v>
      </c>
      <c r="D13" s="13">
        <v>6.4403300000000003</v>
      </c>
      <c r="E13" s="13">
        <v>96.541600000000003</v>
      </c>
      <c r="F13" s="13">
        <v>3.8250700000000002</v>
      </c>
      <c r="G13" s="13">
        <v>1.0215399999999999</v>
      </c>
      <c r="H13" s="13">
        <v>1.16774E-4</v>
      </c>
      <c r="I13" s="13">
        <v>31415.9</v>
      </c>
      <c r="J13" s="14">
        <v>40937000000</v>
      </c>
      <c r="K13" s="15">
        <v>71907400000</v>
      </c>
      <c r="L13" s="55">
        <f t="shared" si="0"/>
        <v>40936928437.060585</v>
      </c>
      <c r="M13" s="16">
        <f t="shared" si="1"/>
        <v>10234250000</v>
      </c>
      <c r="N13" s="15">
        <f t="shared" si="2"/>
        <v>0.10234249999999999</v>
      </c>
      <c r="O13" s="4"/>
      <c r="P13" s="4"/>
      <c r="Q13" s="22"/>
      <c r="R13" s="22"/>
      <c r="S13" s="4"/>
      <c r="T13" s="4"/>
      <c r="U13" s="4"/>
      <c r="V13" s="4"/>
      <c r="W13" s="4"/>
      <c r="X13" s="4"/>
      <c r="Y13" s="22"/>
      <c r="Z13" s="11"/>
      <c r="AA13" s="11"/>
    </row>
    <row r="14" spans="1:27" x14ac:dyDescent="0.25">
      <c r="A14" s="4"/>
      <c r="B14" s="12">
        <v>5000</v>
      </c>
      <c r="C14" s="13">
        <v>96.178899999999999</v>
      </c>
      <c r="D14" s="13">
        <v>6.1915899999999997</v>
      </c>
      <c r="E14" s="13">
        <v>96.378</v>
      </c>
      <c r="F14" s="13">
        <v>3.6833800000000001</v>
      </c>
      <c r="G14" s="13">
        <v>0.99375800000000003</v>
      </c>
      <c r="H14" s="13">
        <v>1.10284E-4</v>
      </c>
      <c r="I14" s="13">
        <v>31415.9</v>
      </c>
      <c r="J14" s="14">
        <v>37835900000</v>
      </c>
      <c r="K14" s="15">
        <v>72145200000</v>
      </c>
      <c r="L14" s="55">
        <f t="shared" si="0"/>
        <v>37835841023.87146</v>
      </c>
      <c r="M14" s="16">
        <f t="shared" si="1"/>
        <v>9458975000</v>
      </c>
      <c r="N14" s="15">
        <f t="shared" si="2"/>
        <v>9.458975E-2</v>
      </c>
      <c r="O14" s="4"/>
      <c r="P14" s="4"/>
      <c r="Q14" s="22"/>
      <c r="R14" s="22"/>
      <c r="S14" s="4"/>
      <c r="T14" s="4"/>
      <c r="U14" s="4"/>
      <c r="V14" s="4"/>
      <c r="W14" s="4"/>
      <c r="X14" s="4"/>
      <c r="Y14" s="22"/>
      <c r="Z14" s="11"/>
      <c r="AA14" s="11"/>
    </row>
    <row r="15" spans="1:27" x14ac:dyDescent="0.25">
      <c r="A15" s="4"/>
      <c r="B15" s="12">
        <v>5000</v>
      </c>
      <c r="C15" s="13">
        <v>96.025300000000001</v>
      </c>
      <c r="D15" s="13">
        <v>5.9443000000000001</v>
      </c>
      <c r="E15" s="13">
        <v>96.209100000000007</v>
      </c>
      <c r="F15" s="13">
        <v>3.5422899999999999</v>
      </c>
      <c r="G15" s="13">
        <v>0.96568399999999999</v>
      </c>
      <c r="H15" s="13">
        <v>1.03717E-4</v>
      </c>
      <c r="I15" s="13">
        <v>31415.9</v>
      </c>
      <c r="J15" s="14">
        <v>34873900000</v>
      </c>
      <c r="K15" s="15">
        <v>73030700000</v>
      </c>
      <c r="L15" s="55">
        <f t="shared" si="0"/>
        <v>34873894607.136856</v>
      </c>
      <c r="M15" s="16">
        <f t="shared" si="1"/>
        <v>8718475000</v>
      </c>
      <c r="N15" s="15">
        <f t="shared" si="2"/>
        <v>8.7184749999999991E-2</v>
      </c>
      <c r="O15" s="4"/>
      <c r="P15" s="4"/>
      <c r="Q15" s="22"/>
      <c r="R15" s="22"/>
      <c r="S15" s="4"/>
      <c r="T15" s="4"/>
      <c r="U15" s="4"/>
      <c r="V15" s="4"/>
      <c r="W15" s="4"/>
      <c r="X15" s="4"/>
      <c r="Y15" s="22"/>
      <c r="Z15" s="11"/>
      <c r="AA15" s="11"/>
    </row>
    <row r="16" spans="1:27" x14ac:dyDescent="0.25">
      <c r="A16" s="4"/>
      <c r="B16" s="12">
        <v>5000</v>
      </c>
      <c r="C16" s="13">
        <v>95.8553</v>
      </c>
      <c r="D16" s="13">
        <v>5.7254300000000002</v>
      </c>
      <c r="E16" s="13">
        <v>96.026200000000003</v>
      </c>
      <c r="F16" s="13">
        <v>3.4182100000000002</v>
      </c>
      <c r="G16" s="13">
        <v>0.93791800000000003</v>
      </c>
      <c r="H16" s="14">
        <v>9.7400700000000004E-5</v>
      </c>
      <c r="I16" s="13">
        <v>31415.9</v>
      </c>
      <c r="J16" s="14">
        <v>32353000000</v>
      </c>
      <c r="K16" s="15">
        <v>75146100000</v>
      </c>
      <c r="L16" s="55">
        <f t="shared" si="0"/>
        <v>32353050102.087372</v>
      </c>
      <c r="M16" s="16">
        <f t="shared" si="1"/>
        <v>8088250000</v>
      </c>
      <c r="N16" s="15">
        <f t="shared" si="2"/>
        <v>8.0882499999999996E-2</v>
      </c>
      <c r="O16" s="4"/>
      <c r="P16" s="4"/>
      <c r="Q16" s="22"/>
      <c r="R16" s="22"/>
      <c r="S16" s="4"/>
      <c r="T16" s="4"/>
      <c r="U16" s="4"/>
      <c r="V16" s="4"/>
      <c r="W16" s="4"/>
      <c r="X16" s="4"/>
      <c r="Y16" s="22"/>
      <c r="Z16" s="11"/>
      <c r="AA16" s="11"/>
    </row>
    <row r="17" spans="1:27" x14ac:dyDescent="0.25">
      <c r="A17" s="4"/>
      <c r="B17" s="12">
        <v>5000</v>
      </c>
      <c r="C17" s="13">
        <v>95.716700000000003</v>
      </c>
      <c r="D17" s="13">
        <v>5.5064200000000003</v>
      </c>
      <c r="E17" s="13">
        <v>95.875</v>
      </c>
      <c r="F17" s="13">
        <v>3.2925</v>
      </c>
      <c r="G17" s="13">
        <v>0.91014499999999998</v>
      </c>
      <c r="H17" s="14">
        <v>9.1323399999999994E-5</v>
      </c>
      <c r="I17" s="13">
        <v>31415.9</v>
      </c>
      <c r="J17" s="14">
        <v>29925200000</v>
      </c>
      <c r="K17" s="15">
        <v>77095400000</v>
      </c>
      <c r="L17" s="55">
        <f t="shared" si="0"/>
        <v>29925242584.925915</v>
      </c>
      <c r="M17" s="16">
        <f t="shared" si="1"/>
        <v>7481300000</v>
      </c>
      <c r="N17" s="15">
        <f t="shared" si="2"/>
        <v>7.4812999999999991E-2</v>
      </c>
      <c r="O17" s="4"/>
      <c r="P17" s="4"/>
      <c r="Q17" s="22"/>
      <c r="R17" s="22"/>
      <c r="S17" s="4"/>
      <c r="T17" s="4"/>
      <c r="U17" s="4"/>
      <c r="V17" s="4"/>
      <c r="W17" s="4"/>
      <c r="X17" s="4"/>
      <c r="Y17" s="22"/>
      <c r="Z17" s="11"/>
      <c r="AA17" s="11"/>
    </row>
    <row r="18" spans="1:27" x14ac:dyDescent="0.25">
      <c r="A18" s="4"/>
      <c r="B18" s="12">
        <v>5000</v>
      </c>
      <c r="C18" s="13">
        <v>95.568100000000001</v>
      </c>
      <c r="D18" s="13">
        <v>5.2977299999999996</v>
      </c>
      <c r="E18" s="13">
        <v>95.7149</v>
      </c>
      <c r="F18" s="13">
        <v>3.1728900000000002</v>
      </c>
      <c r="G18" s="13">
        <v>0.88206700000000005</v>
      </c>
      <c r="H18" s="14">
        <v>8.5490399999999997E-5</v>
      </c>
      <c r="I18" s="13">
        <v>31415.9</v>
      </c>
      <c r="J18" s="14">
        <v>27699900000</v>
      </c>
      <c r="K18" s="15">
        <v>80036500000</v>
      </c>
      <c r="L18" s="55">
        <f t="shared" si="0"/>
        <v>27699928811.941406</v>
      </c>
      <c r="M18" s="16">
        <f t="shared" si="1"/>
        <v>6924975000</v>
      </c>
      <c r="N18" s="15">
        <f t="shared" si="2"/>
        <v>6.9249749999999999E-2</v>
      </c>
      <c r="O18" s="4"/>
      <c r="P18" s="4"/>
      <c r="Q18" s="22"/>
      <c r="R18" s="22"/>
      <c r="S18" s="4"/>
      <c r="T18" s="4"/>
      <c r="U18" s="4"/>
      <c r="V18" s="4"/>
      <c r="W18" s="4"/>
      <c r="X18" s="4"/>
      <c r="Y18" s="22"/>
      <c r="Z18" s="11"/>
      <c r="AA18" s="11"/>
    </row>
    <row r="19" spans="1:27" x14ac:dyDescent="0.25">
      <c r="A19" s="4"/>
      <c r="B19" s="12">
        <v>5000</v>
      </c>
      <c r="C19" s="13">
        <v>95.422799999999995</v>
      </c>
      <c r="D19" s="13">
        <v>5.0947300000000002</v>
      </c>
      <c r="E19" s="13">
        <v>95.558700000000002</v>
      </c>
      <c r="F19" s="13">
        <v>3.0561799999999999</v>
      </c>
      <c r="G19" s="13">
        <v>0.854294</v>
      </c>
      <c r="H19" s="14">
        <v>8.0181199999999997E-5</v>
      </c>
      <c r="I19" s="13">
        <v>31415.9</v>
      </c>
      <c r="J19" s="14">
        <v>25617700000</v>
      </c>
      <c r="K19" s="15">
        <v>83662300000</v>
      </c>
      <c r="L19" s="55">
        <f t="shared" si="0"/>
        <v>25617772109.62178</v>
      </c>
      <c r="M19" s="16">
        <f t="shared" si="1"/>
        <v>6404425000</v>
      </c>
      <c r="N19" s="15">
        <f t="shared" si="2"/>
        <v>6.4044249999999997E-2</v>
      </c>
      <c r="O19" s="4"/>
      <c r="P19" s="4"/>
      <c r="Q19" s="22"/>
      <c r="R19" s="22"/>
      <c r="S19" s="4"/>
      <c r="T19" s="4"/>
      <c r="U19" s="4"/>
      <c r="V19" s="4"/>
      <c r="W19" s="4"/>
      <c r="X19" s="4"/>
      <c r="Y19" s="22"/>
      <c r="Z19" s="11"/>
      <c r="AA19" s="11"/>
    </row>
    <row r="20" spans="1:27" x14ac:dyDescent="0.25">
      <c r="A20" s="4"/>
      <c r="B20" s="12">
        <v>5000</v>
      </c>
      <c r="C20" s="13">
        <v>95.281199999999998</v>
      </c>
      <c r="D20" s="13">
        <v>4.9185400000000001</v>
      </c>
      <c r="E20" s="13">
        <v>95.408100000000005</v>
      </c>
      <c r="F20" s="13">
        <v>2.95506</v>
      </c>
      <c r="G20" s="13">
        <v>0.82652499999999995</v>
      </c>
      <c r="H20" s="14">
        <v>7.5515399999999999E-5</v>
      </c>
      <c r="I20" s="13">
        <v>31415.9</v>
      </c>
      <c r="J20" s="14">
        <v>23876500000</v>
      </c>
      <c r="K20" s="15">
        <v>88057700000</v>
      </c>
      <c r="L20" s="55">
        <f t="shared" si="0"/>
        <v>23876541897.435608</v>
      </c>
      <c r="M20" s="16">
        <f t="shared" si="1"/>
        <v>5969125000</v>
      </c>
      <c r="N20" s="15">
        <f t="shared" si="2"/>
        <v>5.9691249999999994E-2</v>
      </c>
      <c r="O20" s="4"/>
      <c r="P20" s="4"/>
      <c r="Q20" s="22"/>
      <c r="R20" s="22"/>
      <c r="S20" s="4"/>
      <c r="T20" s="4"/>
      <c r="U20" s="4"/>
      <c r="V20" s="4"/>
      <c r="W20" s="4"/>
      <c r="X20" s="4"/>
      <c r="Y20" s="22"/>
      <c r="Z20" s="11"/>
      <c r="AA20" s="11"/>
    </row>
    <row r="21" spans="1:27" x14ac:dyDescent="0.25">
      <c r="A21" s="4"/>
      <c r="B21" s="12">
        <v>5000</v>
      </c>
      <c r="C21" s="13">
        <v>95.146600000000007</v>
      </c>
      <c r="D21" s="13">
        <v>4.7420499999999999</v>
      </c>
      <c r="E21" s="13">
        <v>95.264700000000005</v>
      </c>
      <c r="F21" s="13">
        <v>2.8532299999999999</v>
      </c>
      <c r="G21" s="13">
        <v>0.79875399999999996</v>
      </c>
      <c r="H21" s="14">
        <v>7.16344E-5</v>
      </c>
      <c r="I21" s="13">
        <v>31415.9</v>
      </c>
      <c r="J21" s="14">
        <v>22193800000</v>
      </c>
      <c r="K21" s="15">
        <v>93041300000</v>
      </c>
      <c r="L21" s="55">
        <f t="shared" si="0"/>
        <v>22193779628.470989</v>
      </c>
      <c r="M21" s="16">
        <f t="shared" si="1"/>
        <v>5548450000</v>
      </c>
      <c r="N21" s="15">
        <f t="shared" si="2"/>
        <v>5.5484499999999999E-2</v>
      </c>
      <c r="O21" s="4"/>
      <c r="P21" s="4"/>
      <c r="Q21" s="22"/>
      <c r="R21" s="22"/>
      <c r="S21" s="4"/>
      <c r="T21" s="4"/>
      <c r="U21" s="4"/>
      <c r="V21" s="4"/>
      <c r="W21" s="4"/>
      <c r="X21" s="4"/>
      <c r="Y21" s="22"/>
      <c r="Z21" s="11"/>
      <c r="AA21" s="11"/>
    </row>
    <row r="22" spans="1:27" x14ac:dyDescent="0.25">
      <c r="A22" s="4"/>
      <c r="B22" s="12">
        <v>5000</v>
      </c>
      <c r="C22" s="13">
        <v>95.017600000000002</v>
      </c>
      <c r="D22" s="13">
        <v>4.5804400000000003</v>
      </c>
      <c r="E22" s="13">
        <v>95.127899999999997</v>
      </c>
      <c r="F22" s="13">
        <v>2.7598699999999998</v>
      </c>
      <c r="G22" s="13">
        <v>0.77067600000000003</v>
      </c>
      <c r="H22" s="14">
        <v>6.8492799999999996E-5</v>
      </c>
      <c r="I22" s="13">
        <v>31415.9</v>
      </c>
      <c r="J22" s="14">
        <v>20706800000</v>
      </c>
      <c r="K22" s="15">
        <v>98697800000</v>
      </c>
      <c r="L22" s="55">
        <f t="shared" si="0"/>
        <v>20706820031.684841</v>
      </c>
      <c r="M22" s="16">
        <f t="shared" si="1"/>
        <v>5176700000</v>
      </c>
      <c r="N22" s="15">
        <f t="shared" si="2"/>
        <v>5.1766999999999994E-2</v>
      </c>
      <c r="O22" s="4"/>
      <c r="P22" s="4"/>
      <c r="Q22" s="22"/>
      <c r="R22" s="22"/>
      <c r="S22" s="4"/>
      <c r="T22" s="4"/>
      <c r="U22" s="4"/>
      <c r="V22" s="4"/>
      <c r="W22" s="4"/>
      <c r="X22" s="4"/>
      <c r="Y22" s="22"/>
      <c r="Z22" s="11"/>
      <c r="AA22" s="11"/>
    </row>
    <row r="23" spans="1:27" x14ac:dyDescent="0.25">
      <c r="A23" s="4"/>
      <c r="B23" s="12">
        <v>5000</v>
      </c>
      <c r="C23" s="13">
        <v>94.877899999999997</v>
      </c>
      <c r="D23" s="13">
        <v>4.4323100000000002</v>
      </c>
      <c r="E23" s="13">
        <v>94.981399999999994</v>
      </c>
      <c r="F23" s="13">
        <v>2.6746799999999999</v>
      </c>
      <c r="G23" s="13">
        <v>0.74321499999999996</v>
      </c>
      <c r="H23" s="14">
        <v>6.5932400000000006E-5</v>
      </c>
      <c r="I23" s="13">
        <v>31415.9</v>
      </c>
      <c r="J23" s="14">
        <v>19389200000</v>
      </c>
      <c r="K23" s="15">
        <v>105756000000</v>
      </c>
      <c r="L23" s="55">
        <f t="shared" si="0"/>
        <v>19389172177.449272</v>
      </c>
      <c r="M23" s="16">
        <f t="shared" si="1"/>
        <v>4847300000</v>
      </c>
      <c r="N23" s="15">
        <f t="shared" si="2"/>
        <v>4.8472999999999995E-2</v>
      </c>
      <c r="O23" s="4"/>
      <c r="P23" s="4"/>
      <c r="Q23" s="22"/>
      <c r="R23" s="22"/>
      <c r="S23" s="4"/>
      <c r="T23" s="4"/>
      <c r="U23" s="4"/>
      <c r="V23" s="4"/>
      <c r="W23" s="4"/>
      <c r="X23" s="4"/>
      <c r="Y23" s="22"/>
      <c r="Z23" s="11"/>
      <c r="AA23" s="11"/>
    </row>
    <row r="24" spans="1:27" x14ac:dyDescent="0.25">
      <c r="A24" s="4"/>
      <c r="B24" s="12">
        <v>5000</v>
      </c>
      <c r="C24" s="13">
        <v>94.753399999999999</v>
      </c>
      <c r="D24" s="13">
        <v>4.2841800000000001</v>
      </c>
      <c r="E24" s="13">
        <v>94.850200000000001</v>
      </c>
      <c r="F24" s="13">
        <v>2.5888100000000001</v>
      </c>
      <c r="G24" s="13">
        <v>0.71513700000000002</v>
      </c>
      <c r="H24" s="14">
        <v>6.37387E-5</v>
      </c>
      <c r="I24" s="13">
        <v>31415.9</v>
      </c>
      <c r="J24" s="14">
        <v>18114800000</v>
      </c>
      <c r="K24" s="15">
        <v>113198000000</v>
      </c>
      <c r="L24" s="55">
        <f t="shared" si="0"/>
        <v>18114837002.839333</v>
      </c>
      <c r="M24" s="16">
        <f t="shared" si="1"/>
        <v>4528700000</v>
      </c>
      <c r="N24" s="15">
        <f t="shared" si="2"/>
        <v>4.5286999999999994E-2</v>
      </c>
      <c r="O24" s="4"/>
      <c r="P24" s="4"/>
      <c r="Q24" s="22"/>
      <c r="R24" s="22"/>
      <c r="S24" s="4"/>
      <c r="T24" s="4"/>
      <c r="U24" s="4"/>
      <c r="V24" s="4"/>
      <c r="W24" s="4"/>
      <c r="X24" s="4"/>
      <c r="Y24" s="22"/>
      <c r="Z24" s="11"/>
      <c r="AA24" s="11"/>
    </row>
    <row r="25" spans="1:27" x14ac:dyDescent="0.25">
      <c r="A25" s="4"/>
      <c r="B25" s="12">
        <v>5000</v>
      </c>
      <c r="C25" s="13">
        <v>94.640299999999996</v>
      </c>
      <c r="D25" s="13">
        <v>4.1524999999999999</v>
      </c>
      <c r="E25" s="13">
        <v>94.731399999999994</v>
      </c>
      <c r="F25" s="13">
        <v>2.51234</v>
      </c>
      <c r="G25" s="13">
        <v>0.68736799999999998</v>
      </c>
      <c r="H25" s="14">
        <v>6.1780300000000002E-5</v>
      </c>
      <c r="I25" s="13">
        <v>31415.9</v>
      </c>
      <c r="J25" s="14">
        <v>17018400000</v>
      </c>
      <c r="K25" s="15">
        <v>120952000000</v>
      </c>
      <c r="L25" s="55">
        <f t="shared" si="0"/>
        <v>17018383027.748362</v>
      </c>
      <c r="M25" s="16">
        <f t="shared" si="1"/>
        <v>4254600000</v>
      </c>
      <c r="N25" s="15">
        <f t="shared" si="2"/>
        <v>4.2546E-2</v>
      </c>
      <c r="O25" s="4"/>
      <c r="P25" s="4"/>
      <c r="Q25" s="22"/>
      <c r="R25" s="22"/>
      <c r="S25" s="4"/>
      <c r="T25" s="4"/>
      <c r="U25" s="4"/>
      <c r="V25" s="4"/>
      <c r="W25" s="4"/>
      <c r="X25" s="4"/>
      <c r="Y25" s="22"/>
      <c r="Z25" s="11"/>
      <c r="AA25" s="11"/>
    </row>
    <row r="26" spans="1:27" x14ac:dyDescent="0.25">
      <c r="A26" s="4"/>
      <c r="B26" s="12">
        <v>5000</v>
      </c>
      <c r="C26" s="13">
        <v>94.529200000000003</v>
      </c>
      <c r="D26" s="13">
        <v>4.0276899999999998</v>
      </c>
      <c r="E26" s="13">
        <v>94.614999999999995</v>
      </c>
      <c r="F26" s="13">
        <v>2.4397799999999998</v>
      </c>
      <c r="G26" s="13">
        <v>0.65929000000000004</v>
      </c>
      <c r="H26" s="14">
        <v>5.9885700000000002E-5</v>
      </c>
      <c r="I26" s="13">
        <v>31415.9</v>
      </c>
      <c r="J26" s="14">
        <v>16010700000</v>
      </c>
      <c r="K26" s="15">
        <v>129588000000</v>
      </c>
      <c r="L26" s="55">
        <f t="shared" si="0"/>
        <v>16010728209.233198</v>
      </c>
      <c r="M26" s="16">
        <f t="shared" si="1"/>
        <v>4002675000</v>
      </c>
      <c r="N26" s="15">
        <f t="shared" si="2"/>
        <v>4.002675E-2</v>
      </c>
      <c r="O26" s="4"/>
      <c r="P26" s="4"/>
      <c r="Q26" s="22"/>
      <c r="R26" s="22"/>
      <c r="S26" s="4"/>
      <c r="T26" s="4"/>
      <c r="U26" s="4"/>
      <c r="V26" s="4"/>
      <c r="W26" s="4"/>
      <c r="X26" s="4"/>
      <c r="Y26" s="22"/>
      <c r="Z26" s="11"/>
      <c r="AA26" s="11"/>
    </row>
    <row r="27" spans="1:27" x14ac:dyDescent="0.25">
      <c r="A27" s="4"/>
      <c r="B27" s="12">
        <v>5000</v>
      </c>
      <c r="C27" s="13">
        <v>94.414900000000003</v>
      </c>
      <c r="D27" s="13">
        <v>3.9057900000000001</v>
      </c>
      <c r="E27" s="13">
        <v>94.495699999999999</v>
      </c>
      <c r="F27" s="13">
        <v>2.3688799999999999</v>
      </c>
      <c r="G27" s="13">
        <v>0.631521</v>
      </c>
      <c r="H27" s="14">
        <v>5.80835E-5</v>
      </c>
      <c r="I27" s="13">
        <v>31415.9</v>
      </c>
      <c r="J27" s="14">
        <v>15056200000</v>
      </c>
      <c r="K27" s="15">
        <v>139581000000</v>
      </c>
      <c r="L27" s="55">
        <f t="shared" si="0"/>
        <v>15056249053.442343</v>
      </c>
      <c r="M27" s="16">
        <f t="shared" si="1"/>
        <v>3764050000</v>
      </c>
      <c r="N27" s="15">
        <f t="shared" si="2"/>
        <v>3.76405E-2</v>
      </c>
      <c r="O27" s="4"/>
      <c r="P27" s="4"/>
      <c r="Q27" s="22"/>
      <c r="R27" s="22"/>
      <c r="S27" s="4"/>
      <c r="T27" s="4"/>
      <c r="U27" s="4"/>
      <c r="V27" s="4"/>
      <c r="W27" s="4"/>
      <c r="X27" s="4"/>
      <c r="Y27" s="22"/>
      <c r="Z27" s="11"/>
      <c r="AA27" s="11"/>
    </row>
    <row r="28" spans="1:27" x14ac:dyDescent="0.25">
      <c r="A28" s="4"/>
      <c r="B28" s="12">
        <v>5000</v>
      </c>
      <c r="C28" s="13">
        <v>94.307900000000004</v>
      </c>
      <c r="D28" s="13">
        <v>3.8083499999999999</v>
      </c>
      <c r="E28" s="13">
        <v>94.384699999999995</v>
      </c>
      <c r="F28" s="13">
        <v>2.3124699999999998</v>
      </c>
      <c r="G28" s="13">
        <v>0.60375100000000004</v>
      </c>
      <c r="H28" s="14">
        <v>5.6256399999999999E-5</v>
      </c>
      <c r="I28" s="13">
        <v>31415.9</v>
      </c>
      <c r="J28" s="14">
        <v>14314400000</v>
      </c>
      <c r="K28" s="15">
        <v>149708000000</v>
      </c>
      <c r="L28" s="55">
        <f t="shared" si="0"/>
        <v>14314385896.331961</v>
      </c>
      <c r="M28" s="16">
        <f t="shared" si="1"/>
        <v>3578600000</v>
      </c>
      <c r="N28" s="15">
        <f t="shared" si="2"/>
        <v>3.5785999999999998E-2</v>
      </c>
      <c r="O28" s="4"/>
      <c r="P28" s="4"/>
      <c r="Q28" s="22"/>
      <c r="R28" s="22"/>
      <c r="S28" s="4"/>
      <c r="T28" s="4"/>
      <c r="U28" s="4"/>
      <c r="V28" s="4"/>
      <c r="W28" s="4"/>
      <c r="X28" s="4"/>
      <c r="Y28" s="22"/>
      <c r="Z28" s="11"/>
      <c r="AA28" s="11"/>
    </row>
    <row r="29" spans="1:27" x14ac:dyDescent="0.25">
      <c r="A29" s="4"/>
      <c r="B29" s="12">
        <v>5000</v>
      </c>
      <c r="C29" s="13">
        <v>94.221500000000006</v>
      </c>
      <c r="D29" s="13">
        <v>3.7209099999999999</v>
      </c>
      <c r="E29" s="13">
        <v>94.295000000000002</v>
      </c>
      <c r="F29" s="13">
        <v>2.2614999999999998</v>
      </c>
      <c r="G29" s="13">
        <v>0.57597699999999996</v>
      </c>
      <c r="H29" s="14">
        <v>5.4461099999999999E-5</v>
      </c>
      <c r="I29" s="13">
        <v>31415.9</v>
      </c>
      <c r="J29" s="14">
        <v>13664600000</v>
      </c>
      <c r="K29" s="15">
        <v>159053000000</v>
      </c>
      <c r="L29" s="55">
        <f t="shared" si="0"/>
        <v>13664613204.629898</v>
      </c>
      <c r="M29" s="16">
        <f t="shared" si="1"/>
        <v>3416150000</v>
      </c>
      <c r="N29" s="15">
        <f t="shared" si="2"/>
        <v>3.4161499999999997E-2</v>
      </c>
      <c r="O29" s="4"/>
      <c r="P29" s="4"/>
      <c r="Q29" s="22"/>
      <c r="R29" s="22"/>
      <c r="S29" s="4"/>
      <c r="T29" s="4"/>
      <c r="U29" s="4"/>
      <c r="V29" s="4"/>
      <c r="W29" s="4"/>
      <c r="X29" s="4"/>
      <c r="Y29" s="22"/>
      <c r="Z29" s="11"/>
      <c r="AA29" s="11"/>
    </row>
    <row r="30" spans="1:27" x14ac:dyDescent="0.25">
      <c r="A30" s="4"/>
      <c r="B30" s="12">
        <v>5000</v>
      </c>
      <c r="C30" s="13">
        <v>94.132000000000005</v>
      </c>
      <c r="D30" s="13">
        <v>3.62696</v>
      </c>
      <c r="E30" s="13">
        <v>94.201800000000006</v>
      </c>
      <c r="F30" s="13">
        <v>2.20655</v>
      </c>
      <c r="G30" s="13">
        <v>0.54790099999999997</v>
      </c>
      <c r="H30" s="14">
        <v>5.25948E-5</v>
      </c>
      <c r="I30" s="13">
        <v>31415.9</v>
      </c>
      <c r="J30" s="14">
        <v>12983300000</v>
      </c>
      <c r="K30" s="15">
        <v>169908000000</v>
      </c>
      <c r="L30" s="55">
        <f t="shared" si="0"/>
        <v>12983283599.61886</v>
      </c>
      <c r="M30" s="16">
        <f t="shared" si="1"/>
        <v>3245825000</v>
      </c>
      <c r="N30" s="15">
        <f t="shared" si="2"/>
        <v>3.2458250000000001E-2</v>
      </c>
      <c r="O30" s="4"/>
      <c r="P30" s="4"/>
      <c r="Q30" s="22"/>
      <c r="R30" s="22"/>
      <c r="S30" s="4"/>
      <c r="T30" s="4"/>
      <c r="U30" s="4"/>
      <c r="V30" s="4"/>
      <c r="W30" s="4"/>
      <c r="X30" s="4"/>
      <c r="Y30" s="22"/>
      <c r="Z30" s="11"/>
      <c r="AA30" s="11"/>
    </row>
    <row r="31" spans="1:27" x14ac:dyDescent="0.25">
      <c r="A31" s="4"/>
      <c r="B31" s="12">
        <v>5000</v>
      </c>
      <c r="C31" s="13">
        <v>94.040599999999998</v>
      </c>
      <c r="D31" s="13">
        <v>3.5466099999999998</v>
      </c>
      <c r="E31" s="13">
        <v>94.107500000000002</v>
      </c>
      <c r="F31" s="13">
        <v>2.1598099999999998</v>
      </c>
      <c r="G31" s="13">
        <v>0.52013100000000001</v>
      </c>
      <c r="H31" s="14">
        <v>5.0697900000000001E-5</v>
      </c>
      <c r="I31" s="13">
        <v>31415.9</v>
      </c>
      <c r="J31" s="14">
        <v>12414400000</v>
      </c>
      <c r="K31" s="15">
        <v>181480000000</v>
      </c>
      <c r="L31" s="55">
        <f t="shared" si="0"/>
        <v>12414404165.864176</v>
      </c>
      <c r="M31" s="16">
        <f t="shared" si="1"/>
        <v>3103600000</v>
      </c>
      <c r="N31" s="15">
        <f t="shared" si="2"/>
        <v>3.1035999999999998E-2</v>
      </c>
      <c r="O31" s="4"/>
      <c r="P31" s="4"/>
      <c r="Q31" s="22"/>
      <c r="R31" s="22"/>
      <c r="S31" s="4"/>
      <c r="T31" s="4"/>
      <c r="U31" s="4"/>
      <c r="V31" s="4"/>
      <c r="W31" s="4"/>
      <c r="X31" s="4"/>
      <c r="Y31" s="22"/>
      <c r="Z31" s="11"/>
      <c r="AA31" s="11"/>
    </row>
    <row r="32" spans="1:27" x14ac:dyDescent="0.25">
      <c r="A32" s="4"/>
      <c r="B32" s="12">
        <v>5000</v>
      </c>
      <c r="C32" s="13">
        <v>93.956400000000002</v>
      </c>
      <c r="D32" s="13">
        <v>3.4773499999999999</v>
      </c>
      <c r="E32" s="13">
        <v>94.020700000000005</v>
      </c>
      <c r="F32" s="13">
        <v>2.1195599999999999</v>
      </c>
      <c r="G32" s="13">
        <v>0.49221100000000001</v>
      </c>
      <c r="H32" s="14">
        <v>4.8804899999999998E-5</v>
      </c>
      <c r="I32" s="13">
        <v>31415.9</v>
      </c>
      <c r="J32" s="14">
        <v>11934300000</v>
      </c>
      <c r="K32" s="15">
        <v>192926000000</v>
      </c>
      <c r="L32" s="55">
        <f t="shared" si="0"/>
        <v>11934268985.550501</v>
      </c>
      <c r="M32" s="16">
        <f t="shared" si="1"/>
        <v>2983575000</v>
      </c>
      <c r="N32" s="15">
        <f t="shared" si="2"/>
        <v>2.9835749999999998E-2</v>
      </c>
      <c r="O32" s="4"/>
      <c r="P32" s="4"/>
      <c r="Q32" s="22"/>
      <c r="R32" s="22"/>
      <c r="S32" s="4"/>
      <c r="T32" s="4"/>
      <c r="U32" s="4"/>
      <c r="V32" s="4"/>
      <c r="W32" s="4"/>
      <c r="X32" s="4"/>
      <c r="Y32" s="22"/>
      <c r="Z32" s="11"/>
      <c r="AA32" s="11"/>
    </row>
    <row r="33" spans="1:27" x14ac:dyDescent="0.25">
      <c r="A33" s="4"/>
      <c r="B33" s="12">
        <v>5000</v>
      </c>
      <c r="C33" s="13">
        <v>93.884399999999999</v>
      </c>
      <c r="D33" s="13">
        <v>3.41004</v>
      </c>
      <c r="E33" s="13">
        <v>93.946299999999994</v>
      </c>
      <c r="F33" s="13">
        <v>2.0801699999999999</v>
      </c>
      <c r="G33" s="13">
        <v>0.46443699999999999</v>
      </c>
      <c r="H33" s="14">
        <v>4.68995E-5</v>
      </c>
      <c r="I33" s="13">
        <v>31415.9</v>
      </c>
      <c r="J33" s="14">
        <v>11476800000</v>
      </c>
      <c r="K33" s="15">
        <v>204028000000</v>
      </c>
      <c r="L33" s="55">
        <f t="shared" si="0"/>
        <v>11476724550.044319</v>
      </c>
      <c r="M33" s="16">
        <f t="shared" si="1"/>
        <v>2869200000</v>
      </c>
      <c r="N33" s="15">
        <f t="shared" si="2"/>
        <v>2.8691999999999999E-2</v>
      </c>
      <c r="O33" s="4"/>
      <c r="P33" s="4"/>
      <c r="Q33" s="22"/>
      <c r="R33" s="22"/>
      <c r="S33" s="4"/>
      <c r="T33" s="4"/>
      <c r="U33" s="4"/>
      <c r="V33" s="4"/>
      <c r="W33" s="4"/>
      <c r="X33" s="4"/>
      <c r="Y33" s="22"/>
      <c r="Z33" s="11"/>
      <c r="AA33" s="11"/>
    </row>
    <row r="34" spans="1:27" x14ac:dyDescent="0.25">
      <c r="A34" s="4"/>
      <c r="B34" s="12">
        <v>5000</v>
      </c>
      <c r="C34" s="13">
        <v>93.806899999999999</v>
      </c>
      <c r="D34" s="13">
        <v>3.3430399999999998</v>
      </c>
      <c r="E34" s="13">
        <v>93.866399999999999</v>
      </c>
      <c r="F34" s="13">
        <v>2.04101</v>
      </c>
      <c r="G34" s="13">
        <v>0.43654500000000002</v>
      </c>
      <c r="H34" s="14">
        <v>4.4984999999999997E-5</v>
      </c>
      <c r="I34" s="13">
        <v>31415.9</v>
      </c>
      <c r="J34" s="14">
        <v>11030200000</v>
      </c>
      <c r="K34" s="15">
        <v>216652000000</v>
      </c>
      <c r="L34" s="55">
        <f t="shared" si="0"/>
        <v>11030168776.228638</v>
      </c>
      <c r="M34" s="16">
        <f t="shared" si="1"/>
        <v>2757550000</v>
      </c>
      <c r="N34" s="15">
        <f t="shared" si="2"/>
        <v>2.7575499999999999E-2</v>
      </c>
      <c r="O34" s="4"/>
      <c r="P34" s="4"/>
      <c r="Q34" s="22"/>
      <c r="R34" s="22"/>
      <c r="S34" s="4"/>
      <c r="T34" s="4"/>
      <c r="U34" s="4"/>
      <c r="V34" s="4"/>
      <c r="W34" s="4"/>
      <c r="X34" s="4"/>
      <c r="Y34" s="22"/>
      <c r="Z34" s="11"/>
      <c r="AA34" s="11"/>
    </row>
    <row r="35" spans="1:27" x14ac:dyDescent="0.25">
      <c r="A35" s="4"/>
      <c r="B35" s="12">
        <v>5000</v>
      </c>
      <c r="C35" s="13">
        <v>93.733199999999997</v>
      </c>
      <c r="D35" s="13">
        <v>3.2788499999999998</v>
      </c>
      <c r="E35" s="13">
        <v>93.790499999999994</v>
      </c>
      <c r="F35" s="13">
        <v>2.0034299999999998</v>
      </c>
      <c r="G35" s="13">
        <v>0.40877000000000002</v>
      </c>
      <c r="H35" s="14">
        <v>4.3053999999999998E-5</v>
      </c>
      <c r="I35" s="13">
        <v>31415.9</v>
      </c>
      <c r="J35" s="14">
        <v>10610700000</v>
      </c>
      <c r="K35" s="15">
        <v>229722000000</v>
      </c>
      <c r="L35" s="55">
        <f t="shared" si="0"/>
        <v>10610652949.670004</v>
      </c>
      <c r="M35" s="16">
        <f t="shared" si="1"/>
        <v>2652675000</v>
      </c>
      <c r="N35" s="15">
        <f t="shared" si="2"/>
        <v>2.6526749999999998E-2</v>
      </c>
      <c r="O35" s="4"/>
      <c r="P35" s="4"/>
      <c r="Q35" s="22"/>
      <c r="R35" s="22"/>
      <c r="S35" s="4"/>
      <c r="T35" s="4"/>
      <c r="U35" s="4"/>
      <c r="V35" s="4"/>
      <c r="W35" s="4"/>
      <c r="X35" s="4"/>
      <c r="Y35" s="22"/>
      <c r="Z35" s="11"/>
      <c r="AA35" s="11"/>
    </row>
    <row r="36" spans="1:27" x14ac:dyDescent="0.25">
      <c r="A36" s="4"/>
      <c r="B36" s="12">
        <v>5000</v>
      </c>
      <c r="C36" s="13">
        <v>93.676699999999997</v>
      </c>
      <c r="D36" s="13">
        <v>3.2269199999999998</v>
      </c>
      <c r="E36" s="13">
        <v>93.732299999999995</v>
      </c>
      <c r="F36" s="13">
        <v>1.9729099999999999</v>
      </c>
      <c r="G36" s="13">
        <v>0.38087700000000002</v>
      </c>
      <c r="H36" s="14">
        <v>4.1097999999999999E-5</v>
      </c>
      <c r="I36" s="13">
        <v>31415.9</v>
      </c>
      <c r="J36" s="14">
        <v>10277200000</v>
      </c>
      <c r="K36" s="15">
        <v>240730000000</v>
      </c>
      <c r="L36" s="55">
        <f t="shared" si="0"/>
        <v>10277214222.224306</v>
      </c>
      <c r="M36" s="16">
        <f t="shared" si="1"/>
        <v>2569300000</v>
      </c>
      <c r="N36" s="15">
        <f t="shared" si="2"/>
        <v>2.5692999999999997E-2</v>
      </c>
      <c r="O36" s="4"/>
      <c r="P36" s="4"/>
      <c r="Q36" s="22"/>
      <c r="R36" s="22"/>
      <c r="S36" s="4"/>
      <c r="T36" s="4"/>
      <c r="U36" s="4"/>
      <c r="V36" s="4"/>
      <c r="W36" s="4"/>
      <c r="X36" s="4"/>
      <c r="Y36" s="22"/>
      <c r="Z36" s="11"/>
      <c r="AA36" s="11"/>
    </row>
    <row r="37" spans="1:27" x14ac:dyDescent="0.25">
      <c r="A37" s="4"/>
      <c r="B37" s="12">
        <v>5000</v>
      </c>
      <c r="C37" s="13">
        <v>93.616399999999999</v>
      </c>
      <c r="D37" s="13">
        <v>3.1731099999999999</v>
      </c>
      <c r="E37" s="13">
        <v>93.670100000000005</v>
      </c>
      <c r="F37" s="13">
        <v>1.94129</v>
      </c>
      <c r="G37" s="13">
        <v>0.35295199999999999</v>
      </c>
      <c r="H37" s="14">
        <v>3.91454E-5</v>
      </c>
      <c r="I37" s="13">
        <v>31415.9</v>
      </c>
      <c r="J37" s="14">
        <v>9937330000</v>
      </c>
      <c r="K37" s="15">
        <v>253153000000</v>
      </c>
      <c r="L37" s="55">
        <f t="shared" si="0"/>
        <v>9937319818.961359</v>
      </c>
      <c r="M37" s="16">
        <f t="shared" si="1"/>
        <v>2484332500</v>
      </c>
      <c r="N37" s="15">
        <f t="shared" si="2"/>
        <v>2.4843324999999999E-2</v>
      </c>
      <c r="O37" s="4"/>
      <c r="P37" s="4"/>
      <c r="Q37" s="22"/>
      <c r="R37" s="22"/>
      <c r="S37" s="4"/>
      <c r="T37" s="4"/>
      <c r="U37" s="4"/>
      <c r="V37" s="4"/>
      <c r="W37" s="4"/>
      <c r="X37" s="4"/>
      <c r="Y37" s="22"/>
      <c r="Z37" s="11"/>
      <c r="AA37" s="11"/>
    </row>
    <row r="38" spans="1:27" x14ac:dyDescent="0.25">
      <c r="A38" s="4"/>
      <c r="B38" s="12">
        <v>5000</v>
      </c>
      <c r="C38" s="13">
        <v>93.578299999999999</v>
      </c>
      <c r="D38" s="13">
        <v>3.1318100000000002</v>
      </c>
      <c r="E38" s="13">
        <v>93.630700000000004</v>
      </c>
      <c r="F38" s="13">
        <v>1.91682</v>
      </c>
      <c r="G38" s="13">
        <v>0.325212</v>
      </c>
      <c r="H38" s="14">
        <v>3.7196600000000002E-5</v>
      </c>
      <c r="I38" s="13">
        <v>31415.9</v>
      </c>
      <c r="J38" s="14">
        <v>9680310000</v>
      </c>
      <c r="K38" s="15">
        <v>262210000000</v>
      </c>
      <c r="L38" s="55">
        <f t="shared" si="0"/>
        <v>9680322469.7891273</v>
      </c>
      <c r="M38" s="16">
        <f t="shared" si="1"/>
        <v>2420077500</v>
      </c>
      <c r="N38" s="15">
        <f t="shared" si="2"/>
        <v>2.4200774999999997E-2</v>
      </c>
      <c r="O38" s="4"/>
      <c r="P38" s="4"/>
      <c r="Q38" s="22"/>
      <c r="R38" s="22"/>
      <c r="S38" s="4"/>
      <c r="T38" s="4"/>
      <c r="U38" s="4"/>
      <c r="V38" s="4"/>
      <c r="W38" s="4"/>
      <c r="X38" s="4"/>
      <c r="Y38" s="22"/>
      <c r="Z38" s="11"/>
      <c r="AA38" s="11"/>
    </row>
    <row r="39" spans="1:27" x14ac:dyDescent="0.25">
      <c r="A39" s="4"/>
      <c r="B39" s="12">
        <v>5000</v>
      </c>
      <c r="C39" s="13">
        <v>93.517799999999994</v>
      </c>
      <c r="D39" s="13">
        <v>3.08026</v>
      </c>
      <c r="E39" s="13">
        <v>93.5685</v>
      </c>
      <c r="F39" s="13">
        <v>1.8865099999999999</v>
      </c>
      <c r="G39" s="13">
        <v>0.29725800000000002</v>
      </c>
      <c r="H39" s="14">
        <v>3.5212200000000001E-5</v>
      </c>
      <c r="I39" s="13">
        <v>31415.9</v>
      </c>
      <c r="J39" s="14">
        <v>9364280000</v>
      </c>
      <c r="K39" s="15">
        <v>275965000000</v>
      </c>
      <c r="L39" s="55">
        <f t="shared" si="0"/>
        <v>9364266482.2737293</v>
      </c>
      <c r="M39" s="16">
        <f t="shared" si="1"/>
        <v>2341070000</v>
      </c>
      <c r="N39" s="15">
        <f t="shared" si="2"/>
        <v>2.34107E-2</v>
      </c>
      <c r="O39" s="4"/>
      <c r="P39" s="4"/>
      <c r="Q39" s="22"/>
      <c r="R39" s="22"/>
      <c r="S39" s="4"/>
      <c r="T39" s="4"/>
      <c r="U39" s="4"/>
      <c r="V39" s="4"/>
      <c r="W39" s="4"/>
      <c r="X39" s="4"/>
      <c r="Y39" s="22"/>
      <c r="Z39" s="11"/>
      <c r="AA39" s="11"/>
    </row>
    <row r="40" spans="1:27" x14ac:dyDescent="0.25">
      <c r="A40" s="4"/>
      <c r="B40" s="12">
        <v>5000</v>
      </c>
      <c r="C40" s="13">
        <v>93.475399999999993</v>
      </c>
      <c r="D40" s="13">
        <v>3.0440200000000002</v>
      </c>
      <c r="E40" s="13">
        <v>93.524900000000002</v>
      </c>
      <c r="F40" s="13">
        <v>1.86517</v>
      </c>
      <c r="G40" s="13">
        <v>0.26951700000000001</v>
      </c>
      <c r="H40" s="14">
        <v>3.3245499999999999E-5</v>
      </c>
      <c r="I40" s="13">
        <v>31415.9</v>
      </c>
      <c r="J40" s="14">
        <v>9145190000</v>
      </c>
      <c r="K40" s="15">
        <v>286208000000</v>
      </c>
      <c r="L40" s="55">
        <f t="shared" si="0"/>
        <v>9145216995.990963</v>
      </c>
      <c r="M40" s="16">
        <f t="shared" si="1"/>
        <v>2286297500</v>
      </c>
      <c r="N40" s="15">
        <f t="shared" si="2"/>
        <v>2.2862974999999997E-2</v>
      </c>
      <c r="O40" s="4"/>
      <c r="P40" s="4"/>
      <c r="Q40" s="22"/>
      <c r="R40" s="22"/>
      <c r="S40" s="4"/>
      <c r="T40" s="4"/>
      <c r="U40" s="4"/>
      <c r="V40" s="4"/>
      <c r="W40" s="4"/>
      <c r="X40" s="4"/>
      <c r="Y40" s="22"/>
      <c r="Z40" s="11"/>
      <c r="AA40" s="11"/>
    </row>
    <row r="41" spans="1:27" x14ac:dyDescent="0.25">
      <c r="A41" s="4"/>
      <c r="B41" s="12">
        <v>5000</v>
      </c>
      <c r="C41" s="13">
        <v>93.420900000000003</v>
      </c>
      <c r="D41" s="13">
        <v>3.0066199999999998</v>
      </c>
      <c r="E41" s="13">
        <v>93.469300000000004</v>
      </c>
      <c r="F41" s="13">
        <v>1.84335</v>
      </c>
      <c r="G41" s="13">
        <v>0.241591</v>
      </c>
      <c r="H41" s="14">
        <v>3.1268500000000001E-5</v>
      </c>
      <c r="I41" s="13">
        <v>31415.9</v>
      </c>
      <c r="J41" s="14">
        <v>8921880000</v>
      </c>
      <c r="K41" s="15">
        <v>298912000000</v>
      </c>
      <c r="L41" s="55">
        <f t="shared" si="0"/>
        <v>8921874210.6220551</v>
      </c>
      <c r="M41" s="16">
        <f t="shared" si="1"/>
        <v>2230470000</v>
      </c>
      <c r="N41" s="15">
        <f t="shared" si="2"/>
        <v>2.23047E-2</v>
      </c>
      <c r="O41" s="4"/>
      <c r="P41" s="4"/>
      <c r="Q41" s="22"/>
      <c r="R41" s="22"/>
      <c r="S41" s="4"/>
      <c r="T41" s="4"/>
      <c r="U41" s="4"/>
      <c r="V41" s="4"/>
      <c r="W41" s="4"/>
      <c r="X41" s="4"/>
      <c r="Y41" s="22"/>
      <c r="Z41" s="11"/>
      <c r="AA41" s="11"/>
    </row>
    <row r="42" spans="1:27" x14ac:dyDescent="0.25">
      <c r="A42" s="4"/>
      <c r="B42" s="12">
        <v>5000</v>
      </c>
      <c r="C42" s="13">
        <v>93.380799999999994</v>
      </c>
      <c r="D42" s="13">
        <v>2.9650799999999999</v>
      </c>
      <c r="E42" s="13">
        <v>93.427899999999994</v>
      </c>
      <c r="F42" s="13">
        <v>1.8186800000000001</v>
      </c>
      <c r="G42" s="13">
        <v>0.21385499999999999</v>
      </c>
      <c r="H42" s="14">
        <v>2.9300200000000001E-5</v>
      </c>
      <c r="I42" s="13">
        <v>31415.9</v>
      </c>
      <c r="J42" s="14">
        <v>8677060000</v>
      </c>
      <c r="K42" s="15">
        <v>310659000000</v>
      </c>
      <c r="L42" s="55">
        <f t="shared" si="0"/>
        <v>8677044857.0549507</v>
      </c>
      <c r="M42" s="16">
        <f t="shared" si="1"/>
        <v>2169265000</v>
      </c>
      <c r="N42" s="15">
        <f t="shared" si="2"/>
        <v>2.1692649999999997E-2</v>
      </c>
      <c r="O42" s="4"/>
      <c r="P42" s="4"/>
      <c r="Q42" s="22"/>
      <c r="R42" s="22"/>
      <c r="S42" s="4"/>
      <c r="T42" s="4"/>
      <c r="U42" s="4"/>
      <c r="V42" s="4"/>
      <c r="W42" s="4"/>
      <c r="X42" s="4"/>
      <c r="Y42" s="22"/>
      <c r="Z42" s="11"/>
      <c r="AA42" s="11"/>
    </row>
    <row r="43" spans="1:27" x14ac:dyDescent="0.25">
      <c r="A43" s="4"/>
      <c r="B43" s="12">
        <v>5000</v>
      </c>
      <c r="C43" s="13">
        <v>93.340699999999998</v>
      </c>
      <c r="D43" s="13">
        <v>2.9189799999999999</v>
      </c>
      <c r="E43" s="13">
        <v>93.386300000000006</v>
      </c>
      <c r="F43" s="13">
        <v>1.7911900000000001</v>
      </c>
      <c r="G43" s="13">
        <v>0.18593199999999999</v>
      </c>
      <c r="H43" s="14">
        <v>2.7305100000000001E-5</v>
      </c>
      <c r="I43" s="13">
        <v>31415.9</v>
      </c>
      <c r="J43" s="14">
        <v>8409300000</v>
      </c>
      <c r="K43" s="15">
        <v>323747000000</v>
      </c>
      <c r="L43" s="55">
        <f t="shared" si="0"/>
        <v>8409327191.3012171</v>
      </c>
      <c r="M43" s="16">
        <f t="shared" si="1"/>
        <v>2102325000</v>
      </c>
      <c r="N43" s="15">
        <f t="shared" si="2"/>
        <v>2.102325E-2</v>
      </c>
      <c r="O43" s="4"/>
      <c r="P43" s="4"/>
      <c r="Q43" s="22"/>
      <c r="R43" s="22"/>
      <c r="S43" s="4"/>
      <c r="T43" s="4"/>
      <c r="U43" s="4"/>
      <c r="V43" s="4"/>
      <c r="W43" s="4"/>
      <c r="X43" s="4"/>
      <c r="Y43" s="22"/>
      <c r="Z43" s="11"/>
      <c r="AA43" s="11"/>
    </row>
    <row r="44" spans="1:27" x14ac:dyDescent="0.25">
      <c r="A44" s="4"/>
      <c r="B44" s="12">
        <v>5000</v>
      </c>
      <c r="C44" s="13">
        <v>93.3065</v>
      </c>
      <c r="D44" s="13">
        <v>2.8904200000000002</v>
      </c>
      <c r="E44" s="13">
        <v>93.351200000000006</v>
      </c>
      <c r="F44" s="13">
        <v>1.7743199999999999</v>
      </c>
      <c r="G44" s="13">
        <v>0.158165</v>
      </c>
      <c r="H44" s="14">
        <v>2.53148E-5</v>
      </c>
      <c r="I44" s="13">
        <v>31415.9</v>
      </c>
      <c r="J44" s="14">
        <v>8245560000</v>
      </c>
      <c r="K44" s="15">
        <v>333821000000</v>
      </c>
      <c r="L44" s="55">
        <f t="shared" si="0"/>
        <v>8245574481.6028051</v>
      </c>
      <c r="M44" s="16">
        <f t="shared" si="1"/>
        <v>2061390000</v>
      </c>
      <c r="N44" s="15">
        <f t="shared" si="2"/>
        <v>2.0613899999999998E-2</v>
      </c>
      <c r="O44" s="4"/>
      <c r="P44" s="4"/>
      <c r="Q44" s="22"/>
      <c r="R44" s="22"/>
      <c r="S44" s="4"/>
      <c r="T44" s="4"/>
      <c r="U44" s="4"/>
      <c r="V44" s="4"/>
      <c r="W44" s="4"/>
      <c r="X44" s="4"/>
      <c r="Y44" s="22"/>
      <c r="Z44" s="11"/>
      <c r="AA44" s="11"/>
    </row>
    <row r="45" spans="1:27" x14ac:dyDescent="0.25">
      <c r="A45" s="4"/>
      <c r="B45" s="12">
        <v>5000</v>
      </c>
      <c r="C45" s="13">
        <v>93.264300000000006</v>
      </c>
      <c r="D45" s="13">
        <v>2.8515199999999998</v>
      </c>
      <c r="E45" s="13">
        <v>93.307900000000004</v>
      </c>
      <c r="F45" s="13">
        <v>1.75125</v>
      </c>
      <c r="G45" s="13">
        <v>0.13026499999999999</v>
      </c>
      <c r="H45" s="14">
        <v>2.33213E-5</v>
      </c>
      <c r="I45" s="13">
        <v>31415.9</v>
      </c>
      <c r="J45" s="14">
        <v>8025150000</v>
      </c>
      <c r="K45" s="15">
        <v>347430000000</v>
      </c>
      <c r="L45" s="55">
        <f t="shared" si="0"/>
        <v>8025125923.2263985</v>
      </c>
      <c r="M45" s="16">
        <f t="shared" si="1"/>
        <v>2006287500</v>
      </c>
      <c r="N45" s="15">
        <f t="shared" si="2"/>
        <v>2.0062874999999997E-2</v>
      </c>
      <c r="O45" s="4"/>
      <c r="P45" s="4"/>
      <c r="Q45" s="22"/>
      <c r="R45" s="22"/>
      <c r="S45" s="4"/>
      <c r="T45" s="4"/>
      <c r="U45" s="4"/>
      <c r="V45" s="4"/>
      <c r="W45" s="4"/>
      <c r="X45" s="4"/>
      <c r="Y45" s="22"/>
      <c r="Z45" s="11"/>
      <c r="AA45" s="11"/>
    </row>
    <row r="46" spans="1:27" x14ac:dyDescent="0.25">
      <c r="A46" s="4"/>
      <c r="B46" s="12">
        <v>5000</v>
      </c>
      <c r="C46" s="13">
        <v>93.231999999999999</v>
      </c>
      <c r="D46" s="13">
        <v>2.8144800000000001</v>
      </c>
      <c r="E46" s="13">
        <v>93.2744</v>
      </c>
      <c r="F46" s="13">
        <v>1.72912</v>
      </c>
      <c r="G46" s="13">
        <v>0.10249800000000001</v>
      </c>
      <c r="H46" s="14">
        <v>2.1350100000000001E-5</v>
      </c>
      <c r="I46" s="13">
        <v>31415.9</v>
      </c>
      <c r="J46" s="14">
        <v>7817990000</v>
      </c>
      <c r="K46" s="15">
        <v>359666000000</v>
      </c>
      <c r="L46" s="55">
        <f t="shared" si="0"/>
        <v>7817994227.8406982</v>
      </c>
      <c r="M46" s="16">
        <f t="shared" si="1"/>
        <v>1954497500</v>
      </c>
      <c r="N46" s="15">
        <f t="shared" si="2"/>
        <v>1.9544974999999999E-2</v>
      </c>
      <c r="O46" s="4"/>
      <c r="P46" s="4"/>
      <c r="Q46" s="22"/>
      <c r="R46" s="22"/>
      <c r="S46" s="4"/>
      <c r="T46" s="4"/>
      <c r="U46" s="4"/>
      <c r="V46" s="4"/>
      <c r="W46" s="4"/>
      <c r="X46" s="4"/>
      <c r="Y46" s="22"/>
      <c r="Z46" s="11"/>
      <c r="AA46" s="11"/>
    </row>
    <row r="47" spans="1:27" x14ac:dyDescent="0.25">
      <c r="A47" s="4"/>
      <c r="B47" s="12">
        <v>5000</v>
      </c>
      <c r="C47" s="13">
        <v>93.187299999999993</v>
      </c>
      <c r="D47" s="13">
        <v>2.77739</v>
      </c>
      <c r="E47" s="13">
        <v>93.228700000000003</v>
      </c>
      <c r="F47" s="13">
        <v>1.70716</v>
      </c>
      <c r="G47" s="13">
        <v>7.4605500000000005E-2</v>
      </c>
      <c r="H47" s="14">
        <v>1.9335200000000001E-5</v>
      </c>
      <c r="I47" s="13">
        <v>31415.9</v>
      </c>
      <c r="J47" s="14">
        <v>7613280000</v>
      </c>
      <c r="K47" s="15">
        <v>374848000000</v>
      </c>
      <c r="L47" s="55">
        <f t="shared" si="0"/>
        <v>7613296552.1191521</v>
      </c>
      <c r="M47" s="16">
        <f t="shared" si="1"/>
        <v>1903320000</v>
      </c>
      <c r="N47" s="15">
        <f t="shared" si="2"/>
        <v>1.90332E-2</v>
      </c>
      <c r="O47" s="4"/>
      <c r="P47" s="4"/>
      <c r="Q47" s="22"/>
      <c r="R47" s="22"/>
      <c r="S47" s="4"/>
      <c r="T47" s="4"/>
      <c r="U47" s="4"/>
      <c r="V47" s="4"/>
      <c r="W47" s="4"/>
      <c r="X47" s="4"/>
      <c r="Y47" s="22"/>
      <c r="Z47" s="11"/>
      <c r="AA47" s="11"/>
    </row>
    <row r="48" spans="1:27" x14ac:dyDescent="0.25">
      <c r="A48" s="4"/>
      <c r="B48" s="12">
        <v>5000</v>
      </c>
      <c r="C48" s="13">
        <v>93.148200000000003</v>
      </c>
      <c r="D48" s="13">
        <v>2.7532700000000001</v>
      </c>
      <c r="E48" s="13">
        <v>93.188900000000004</v>
      </c>
      <c r="F48" s="13">
        <v>1.6930499999999999</v>
      </c>
      <c r="G48" s="13">
        <v>4.6839800000000001E-2</v>
      </c>
      <c r="H48" s="14">
        <v>1.7357E-5</v>
      </c>
      <c r="I48" s="13">
        <v>31415.9</v>
      </c>
      <c r="J48" s="14">
        <v>7481640000</v>
      </c>
      <c r="K48" s="15">
        <v>387107000000</v>
      </c>
      <c r="L48" s="55">
        <f t="shared" si="0"/>
        <v>7481636726.3560762</v>
      </c>
      <c r="M48" s="16">
        <f t="shared" si="1"/>
        <v>1870410000</v>
      </c>
      <c r="N48" s="15">
        <f t="shared" si="2"/>
        <v>1.8704099999999998E-2</v>
      </c>
      <c r="O48" s="4"/>
      <c r="P48" s="4"/>
      <c r="Q48" s="22"/>
      <c r="R48" s="22"/>
      <c r="S48" s="4"/>
      <c r="T48" s="4"/>
      <c r="U48" s="4"/>
      <c r="V48" s="4"/>
      <c r="W48" s="4"/>
      <c r="X48" s="4"/>
      <c r="Y48" s="22"/>
      <c r="Z48" s="11"/>
      <c r="AA48" s="11"/>
    </row>
    <row r="49" spans="1:27" x14ac:dyDescent="0.25">
      <c r="A49" s="4"/>
      <c r="B49" s="12">
        <v>5000</v>
      </c>
      <c r="C49" s="13">
        <v>93.125100000000003</v>
      </c>
      <c r="D49" s="13">
        <v>2.7275200000000002</v>
      </c>
      <c r="E49" s="13">
        <v>93.165000000000006</v>
      </c>
      <c r="F49" s="13">
        <v>1.67764</v>
      </c>
      <c r="G49" s="13">
        <v>1.8936000000000001E-2</v>
      </c>
      <c r="H49" s="14">
        <v>1.5347899999999999E-5</v>
      </c>
      <c r="I49" s="13">
        <v>31415.9</v>
      </c>
      <c r="J49" s="14">
        <v>7342320000</v>
      </c>
      <c r="K49" s="15">
        <v>397009000000</v>
      </c>
      <c r="L49" s="55">
        <f t="shared" si="0"/>
        <v>7342346896.7160215</v>
      </c>
      <c r="M49" s="16">
        <f t="shared" si="1"/>
        <v>1835580000</v>
      </c>
      <c r="N49" s="15">
        <f t="shared" si="2"/>
        <v>1.8355799999999999E-2</v>
      </c>
      <c r="O49" s="4"/>
      <c r="P49" s="4"/>
      <c r="Q49" s="22"/>
      <c r="R49" s="22"/>
      <c r="S49" s="4"/>
      <c r="T49" s="4"/>
      <c r="U49" s="4"/>
      <c r="V49" s="4"/>
      <c r="W49" s="4"/>
      <c r="X49" s="4"/>
      <c r="Y49" s="22"/>
      <c r="Z49" s="11"/>
      <c r="AA49" s="11"/>
    </row>
    <row r="50" spans="1:27" x14ac:dyDescent="0.25">
      <c r="A50" s="4"/>
      <c r="B50" s="12">
        <v>5000</v>
      </c>
      <c r="C50" s="13">
        <v>93.084599999999995</v>
      </c>
      <c r="D50" s="13">
        <v>2.7041400000000002</v>
      </c>
      <c r="E50" s="13">
        <v>93.123900000000006</v>
      </c>
      <c r="F50" s="13">
        <v>1.6639900000000001</v>
      </c>
      <c r="G50" s="13">
        <v>-8.8328599999999997E-3</v>
      </c>
      <c r="H50" s="14">
        <v>1.3369900000000001E-5</v>
      </c>
      <c r="I50" s="13">
        <v>31415.9</v>
      </c>
      <c r="J50" s="14">
        <v>7217000000</v>
      </c>
      <c r="K50" s="15">
        <v>410301000000</v>
      </c>
      <c r="L50" s="55">
        <f t="shared" si="0"/>
        <v>7217010820.1884251</v>
      </c>
      <c r="M50" s="16">
        <f t="shared" si="1"/>
        <v>1804250000</v>
      </c>
      <c r="N50" s="15">
        <f t="shared" si="2"/>
        <v>1.80425E-2</v>
      </c>
      <c r="O50" s="4"/>
      <c r="P50" s="4"/>
      <c r="Q50" s="22"/>
      <c r="R50" s="22"/>
      <c r="S50" s="4"/>
      <c r="T50" s="4"/>
      <c r="U50" s="4"/>
      <c r="V50" s="4"/>
      <c r="W50" s="4"/>
      <c r="X50" s="4"/>
      <c r="Y50" s="22"/>
      <c r="Z50" s="11"/>
      <c r="AA50" s="11"/>
    </row>
    <row r="51" spans="1:27" x14ac:dyDescent="0.25">
      <c r="A51" s="4"/>
      <c r="B51" s="12">
        <v>5000</v>
      </c>
      <c r="C51" s="13">
        <v>93.049899999999994</v>
      </c>
      <c r="D51" s="13">
        <v>2.6672500000000001</v>
      </c>
      <c r="E51" s="13">
        <v>93.088099999999997</v>
      </c>
      <c r="F51" s="13">
        <v>1.64192</v>
      </c>
      <c r="G51" s="13">
        <v>-3.6744100000000002E-2</v>
      </c>
      <c r="H51" s="14">
        <v>1.1381400000000001E-5</v>
      </c>
      <c r="I51" s="13">
        <v>31415.9</v>
      </c>
      <c r="J51" s="14">
        <v>7021470000</v>
      </c>
      <c r="K51" s="15">
        <v>426068000000</v>
      </c>
      <c r="L51" s="55">
        <f t="shared" si="0"/>
        <v>7021444369.7822151</v>
      </c>
      <c r="M51" s="16">
        <f t="shared" si="1"/>
        <v>1755367500</v>
      </c>
      <c r="N51" s="15">
        <f t="shared" si="2"/>
        <v>1.7553674999999998E-2</v>
      </c>
      <c r="O51" s="4"/>
      <c r="P51" s="4"/>
      <c r="Q51" s="22"/>
      <c r="R51" s="22"/>
      <c r="S51" s="4"/>
      <c r="T51" s="4"/>
      <c r="U51" s="4"/>
      <c r="V51" s="4"/>
      <c r="W51" s="4"/>
      <c r="X51" s="4"/>
      <c r="Y51" s="22"/>
      <c r="Z51" s="11"/>
      <c r="AA51" s="11"/>
    </row>
    <row r="52" spans="1:27" x14ac:dyDescent="0.25">
      <c r="A52" s="4"/>
      <c r="B52" s="12">
        <v>5000</v>
      </c>
      <c r="C52" s="13">
        <v>93.009500000000003</v>
      </c>
      <c r="D52" s="13">
        <v>2.6440600000000001</v>
      </c>
      <c r="E52" s="13">
        <v>93.0471</v>
      </c>
      <c r="F52" s="13">
        <v>1.62836</v>
      </c>
      <c r="G52" s="13">
        <v>-6.4523999999999998E-2</v>
      </c>
      <c r="H52" s="14">
        <v>9.3793500000000002E-6</v>
      </c>
      <c r="I52" s="13">
        <v>31415.9</v>
      </c>
      <c r="J52" s="14">
        <v>6899880000</v>
      </c>
      <c r="K52" s="15">
        <v>440476000000</v>
      </c>
      <c r="L52" s="55">
        <f t="shared" si="0"/>
        <v>6899881369.4311771</v>
      </c>
      <c r="M52" s="16">
        <f t="shared" si="1"/>
        <v>1724970000</v>
      </c>
      <c r="N52" s="15">
        <f t="shared" si="2"/>
        <v>1.72497E-2</v>
      </c>
      <c r="O52" s="4"/>
      <c r="P52" s="4"/>
      <c r="Q52" s="22"/>
      <c r="R52" s="22"/>
      <c r="S52" s="4"/>
      <c r="T52" s="4"/>
      <c r="U52" s="4"/>
      <c r="V52" s="4"/>
      <c r="W52" s="4"/>
      <c r="X52" s="4"/>
      <c r="Y52" s="22"/>
      <c r="Z52" s="11"/>
      <c r="AA52" s="11"/>
    </row>
    <row r="53" spans="1:27" x14ac:dyDescent="0.25">
      <c r="A53" s="4"/>
      <c r="B53" s="12">
        <v>5000</v>
      </c>
      <c r="C53" s="13">
        <v>92.982799999999997</v>
      </c>
      <c r="D53" s="13">
        <v>2.6183100000000001</v>
      </c>
      <c r="E53" s="13">
        <v>93.0197</v>
      </c>
      <c r="F53" s="13">
        <v>1.61297</v>
      </c>
      <c r="G53" s="13">
        <v>-9.2446500000000001E-2</v>
      </c>
      <c r="H53" s="14">
        <v>7.3857100000000001E-6</v>
      </c>
      <c r="I53" s="13">
        <v>31415.9</v>
      </c>
      <c r="J53" s="14">
        <v>6766150000</v>
      </c>
      <c r="K53" s="15">
        <v>453034000000</v>
      </c>
      <c r="L53" s="55">
        <f t="shared" si="0"/>
        <v>6766142506.8214207</v>
      </c>
      <c r="M53" s="16">
        <f t="shared" si="1"/>
        <v>1691537500</v>
      </c>
      <c r="N53" s="15">
        <f t="shared" si="2"/>
        <v>1.6915375E-2</v>
      </c>
    </row>
    <row r="54" spans="1:27" x14ac:dyDescent="0.25">
      <c r="A54" s="4"/>
      <c r="B54" s="12">
        <v>5000</v>
      </c>
      <c r="C54" s="13">
        <v>92.942599999999999</v>
      </c>
      <c r="D54" s="13">
        <v>2.5899800000000002</v>
      </c>
      <c r="E54" s="13">
        <v>92.9786</v>
      </c>
      <c r="F54" s="13">
        <v>1.59622</v>
      </c>
      <c r="G54" s="13">
        <v>-0.12021900000000001</v>
      </c>
      <c r="H54" s="14">
        <v>5.4094299999999998E-6</v>
      </c>
      <c r="I54" s="13">
        <v>31415.9</v>
      </c>
      <c r="J54" s="14">
        <v>6620530000</v>
      </c>
      <c r="K54" s="15">
        <v>469939000000</v>
      </c>
      <c r="L54" s="55">
        <f t="shared" si="0"/>
        <v>6620515895.3526831</v>
      </c>
      <c r="M54" s="16">
        <f t="shared" si="1"/>
        <v>1655132500</v>
      </c>
      <c r="N54" s="15">
        <f t="shared" si="2"/>
        <v>1.6551324999999999E-2</v>
      </c>
    </row>
    <row r="55" spans="1:27" x14ac:dyDescent="0.25">
      <c r="A55" s="4"/>
      <c r="B55" s="12">
        <v>5000</v>
      </c>
      <c r="C55" s="13">
        <v>92.906800000000004</v>
      </c>
      <c r="D55" s="13">
        <v>2.5671599999999999</v>
      </c>
      <c r="E55" s="13">
        <v>92.9422</v>
      </c>
      <c r="F55" s="13">
        <v>1.58277</v>
      </c>
      <c r="G55" s="13">
        <v>-0.14818000000000001</v>
      </c>
      <c r="H55" s="14">
        <v>3.4218800000000001E-6</v>
      </c>
      <c r="I55" s="13">
        <v>31415.9</v>
      </c>
      <c r="J55" s="14">
        <v>6504360000</v>
      </c>
      <c r="K55" s="15">
        <v>484936000000</v>
      </c>
      <c r="L55" s="55">
        <f t="shared" si="0"/>
        <v>6504364729.5654755</v>
      </c>
      <c r="M55" s="16">
        <f t="shared" si="1"/>
        <v>1626090000</v>
      </c>
      <c r="N55" s="15">
        <f t="shared" si="2"/>
        <v>1.6260899999999998E-2</v>
      </c>
    </row>
    <row r="56" spans="1:27" x14ac:dyDescent="0.25">
      <c r="A56" s="4"/>
      <c r="B56" s="12">
        <v>5000</v>
      </c>
      <c r="C56" s="13">
        <v>92.868399999999994</v>
      </c>
      <c r="D56" s="13">
        <v>2.5415899999999998</v>
      </c>
      <c r="E56" s="13">
        <v>92.903199999999998</v>
      </c>
      <c r="F56" s="13">
        <v>1.5676600000000001</v>
      </c>
      <c r="G56" s="13">
        <v>-0.17595</v>
      </c>
      <c r="H56" s="14">
        <v>1.42815E-6</v>
      </c>
      <c r="I56" s="13">
        <v>31415.9</v>
      </c>
      <c r="J56" s="14">
        <v>6375410000</v>
      </c>
      <c r="K56" s="15">
        <v>501988000000</v>
      </c>
      <c r="L56" s="55">
        <f t="shared" si="0"/>
        <v>6375437577.1912107</v>
      </c>
      <c r="M56" s="16">
        <f t="shared" si="1"/>
        <v>1593852500</v>
      </c>
      <c r="N56" s="15">
        <f t="shared" si="2"/>
        <v>1.5938524999999999E-2</v>
      </c>
    </row>
    <row r="57" spans="1:27" x14ac:dyDescent="0.25">
      <c r="A57" s="4"/>
      <c r="B57" s="12">
        <v>5000</v>
      </c>
      <c r="C57" s="13">
        <v>92.844800000000006</v>
      </c>
      <c r="D57" s="13">
        <v>2.5184600000000001</v>
      </c>
      <c r="E57" s="13">
        <v>92.878900000000002</v>
      </c>
      <c r="F57" s="13">
        <v>1.55379</v>
      </c>
      <c r="G57" s="13">
        <v>-0.203872</v>
      </c>
      <c r="H57" s="14">
        <v>-5.4025099999999996E-7</v>
      </c>
      <c r="I57" s="13">
        <v>31415.9</v>
      </c>
      <c r="J57" s="14">
        <v>6259900000</v>
      </c>
      <c r="K57" s="15">
        <v>515189000000</v>
      </c>
      <c r="L57" s="55">
        <f t="shared" si="0"/>
        <v>6259924952.3130083</v>
      </c>
      <c r="M57" s="16">
        <f t="shared" si="1"/>
        <v>1564975000</v>
      </c>
      <c r="N57" s="15">
        <f t="shared" si="2"/>
        <v>1.564975E-2</v>
      </c>
    </row>
    <row r="58" spans="1:27" x14ac:dyDescent="0.25">
      <c r="A58" s="4"/>
      <c r="B58" s="12">
        <v>5000</v>
      </c>
      <c r="C58" s="13">
        <v>92.8035</v>
      </c>
      <c r="D58" s="13">
        <v>2.4940799999999999</v>
      </c>
      <c r="E58" s="13">
        <v>92.837000000000003</v>
      </c>
      <c r="F58" s="13">
        <v>1.53945</v>
      </c>
      <c r="G58" s="13">
        <v>-0.23164199999999999</v>
      </c>
      <c r="H58" s="14">
        <v>-2.51104E-6</v>
      </c>
      <c r="I58" s="13">
        <v>31415.9</v>
      </c>
      <c r="J58" s="14">
        <v>6139330000</v>
      </c>
      <c r="K58" s="15">
        <v>533937000000</v>
      </c>
      <c r="L58" s="55">
        <f t="shared" si="0"/>
        <v>6139312939.7392588</v>
      </c>
      <c r="M58" s="16">
        <f t="shared" si="1"/>
        <v>1534832500</v>
      </c>
      <c r="N58" s="15">
        <f t="shared" si="2"/>
        <v>1.5348324999999999E-2</v>
      </c>
    </row>
    <row r="59" spans="1:27" x14ac:dyDescent="0.25">
      <c r="A59" s="4"/>
      <c r="B59" s="12">
        <v>5000</v>
      </c>
      <c r="C59" s="13">
        <v>92.758799999999994</v>
      </c>
      <c r="D59" s="13">
        <v>2.46882</v>
      </c>
      <c r="E59" s="13">
        <v>92.791700000000006</v>
      </c>
      <c r="F59" s="13">
        <v>1.5245899999999999</v>
      </c>
      <c r="G59" s="13">
        <v>-0.25956499999999999</v>
      </c>
      <c r="H59" s="14">
        <v>-4.46635E-6</v>
      </c>
      <c r="I59" s="13">
        <v>31415.9</v>
      </c>
      <c r="J59" s="14">
        <v>6015580000</v>
      </c>
      <c r="K59" s="15">
        <v>554724000000</v>
      </c>
      <c r="L59" s="55">
        <f t="shared" si="0"/>
        <v>6015584971.19946</v>
      </c>
      <c r="M59" s="16">
        <f t="shared" si="1"/>
        <v>1503895000</v>
      </c>
      <c r="N59" s="15">
        <f t="shared" si="2"/>
        <v>1.5038949999999999E-2</v>
      </c>
    </row>
    <row r="60" spans="1:27" x14ac:dyDescent="0.25">
      <c r="A60" s="4"/>
      <c r="B60" s="12">
        <v>5000</v>
      </c>
      <c r="C60" s="13">
        <v>92.717100000000002</v>
      </c>
      <c r="D60" s="13">
        <v>2.44529</v>
      </c>
      <c r="E60" s="13">
        <v>92.749300000000005</v>
      </c>
      <c r="F60" s="13">
        <v>1.51075</v>
      </c>
      <c r="G60" s="13">
        <v>-0.28733399999999998</v>
      </c>
      <c r="H60" s="14">
        <v>-6.4256799999999996E-6</v>
      </c>
      <c r="I60" s="13">
        <v>31415.9</v>
      </c>
      <c r="J60" s="14">
        <v>5901460000</v>
      </c>
      <c r="K60" s="15">
        <v>574961000000</v>
      </c>
      <c r="L60" s="55">
        <f t="shared" si="0"/>
        <v>5901463907.0664558</v>
      </c>
      <c r="M60" s="16">
        <f t="shared" si="1"/>
        <v>1475365000</v>
      </c>
      <c r="N60" s="15">
        <f t="shared" si="2"/>
        <v>1.4753649999999998E-2</v>
      </c>
    </row>
    <row r="61" spans="1:27" x14ac:dyDescent="0.25">
      <c r="A61" s="4"/>
      <c r="B61" s="12">
        <v>5000</v>
      </c>
      <c r="C61" s="13">
        <v>92.68</v>
      </c>
      <c r="D61" s="13">
        <v>2.42103</v>
      </c>
      <c r="E61" s="13">
        <v>92.711600000000004</v>
      </c>
      <c r="F61" s="13">
        <v>1.49637</v>
      </c>
      <c r="G61" s="13">
        <v>-0.31528800000000001</v>
      </c>
      <c r="H61" s="14">
        <v>-8.3891000000000007E-6</v>
      </c>
      <c r="I61" s="13">
        <v>31415.9</v>
      </c>
      <c r="J61" s="14">
        <v>5784930000</v>
      </c>
      <c r="K61" s="15">
        <v>595005000000</v>
      </c>
      <c r="L61" s="55">
        <f t="shared" si="0"/>
        <v>5784946591.0232582</v>
      </c>
      <c r="M61" s="16">
        <f t="shared" si="1"/>
        <v>1446232500</v>
      </c>
      <c r="N61" s="15">
        <f t="shared" si="2"/>
        <v>1.4462325E-2</v>
      </c>
    </row>
    <row r="62" spans="1:27" x14ac:dyDescent="0.25">
      <c r="A62" s="4"/>
      <c r="B62" s="12">
        <v>5000</v>
      </c>
      <c r="C62" s="13">
        <v>92.639099999999999</v>
      </c>
      <c r="D62" s="13">
        <v>2.4038300000000001</v>
      </c>
      <c r="E62" s="13">
        <v>92.670299999999997</v>
      </c>
      <c r="F62" s="13">
        <v>1.4863900000000001</v>
      </c>
      <c r="G62" s="13">
        <v>-0.34305799999999997</v>
      </c>
      <c r="H62" s="14">
        <v>-1.03356E-5</v>
      </c>
      <c r="I62" s="13">
        <v>31415.9</v>
      </c>
      <c r="J62" s="14">
        <v>5703020000</v>
      </c>
      <c r="K62" s="15">
        <v>614083000000</v>
      </c>
      <c r="L62" s="55">
        <f t="shared" si="0"/>
        <v>5703041259.0644827</v>
      </c>
      <c r="M62" s="16">
        <f t="shared" si="1"/>
        <v>1425755000</v>
      </c>
      <c r="N62" s="15">
        <f t="shared" si="2"/>
        <v>1.4257549999999999E-2</v>
      </c>
    </row>
    <row r="63" spans="1:27" x14ac:dyDescent="0.25">
      <c r="A63" s="4"/>
      <c r="B63" s="12">
        <v>5000</v>
      </c>
      <c r="C63" s="13">
        <v>92.590999999999994</v>
      </c>
      <c r="D63" s="13">
        <v>2.3723800000000002</v>
      </c>
      <c r="E63" s="13">
        <v>92.621399999999994</v>
      </c>
      <c r="F63" s="13">
        <v>1.4677199999999999</v>
      </c>
      <c r="G63" s="13">
        <v>-0.37098399999999998</v>
      </c>
      <c r="H63" s="14">
        <v>-1.22974E-5</v>
      </c>
      <c r="I63" s="13">
        <v>31415.9</v>
      </c>
      <c r="J63" s="14">
        <v>5554810000</v>
      </c>
      <c r="K63" s="15">
        <v>642303000000</v>
      </c>
      <c r="L63" s="55">
        <f t="shared" si="0"/>
        <v>5554788400.8335876</v>
      </c>
      <c r="M63" s="16">
        <f t="shared" si="1"/>
        <v>1388702500</v>
      </c>
      <c r="N63" s="15">
        <f t="shared" si="2"/>
        <v>1.3887024999999999E-2</v>
      </c>
    </row>
    <row r="64" spans="1:27" x14ac:dyDescent="0.25">
      <c r="A64" s="4"/>
      <c r="B64" s="12">
        <v>5000</v>
      </c>
      <c r="C64" s="13">
        <v>92.559799999999996</v>
      </c>
      <c r="D64" s="13">
        <v>2.3399100000000002</v>
      </c>
      <c r="E64" s="13">
        <v>92.589399999999998</v>
      </c>
      <c r="F64" s="13">
        <v>1.4481299999999999</v>
      </c>
      <c r="G64" s="13">
        <v>-0.398754</v>
      </c>
      <c r="H64" s="14">
        <v>-1.42305E-5</v>
      </c>
      <c r="I64" s="13">
        <v>31415.9</v>
      </c>
      <c r="J64" s="14">
        <v>5403770000</v>
      </c>
      <c r="K64" s="15">
        <v>667059000000</v>
      </c>
      <c r="L64" s="55">
        <f t="shared" si="0"/>
        <v>5403775757.3576956</v>
      </c>
      <c r="M64" s="16">
        <f t="shared" si="1"/>
        <v>1350942500</v>
      </c>
      <c r="N64" s="15">
        <f t="shared" si="2"/>
        <v>1.3509424999999999E-2</v>
      </c>
    </row>
    <row r="65" spans="1:14" x14ac:dyDescent="0.25">
      <c r="A65" s="4"/>
      <c r="B65" s="12">
        <v>5000</v>
      </c>
      <c r="C65" s="13">
        <v>92.516499999999994</v>
      </c>
      <c r="D65" s="13">
        <v>2.3253699999999999</v>
      </c>
      <c r="E65" s="13">
        <v>92.5458</v>
      </c>
      <c r="F65" s="13">
        <v>1.4398</v>
      </c>
      <c r="G65" s="13">
        <v>-0.42667899999999997</v>
      </c>
      <c r="H65" s="14">
        <v>-1.6210199999999999E-5</v>
      </c>
      <c r="I65" s="13">
        <v>31415.9</v>
      </c>
      <c r="J65" s="14">
        <v>5336800000</v>
      </c>
      <c r="K65" s="15">
        <v>688318000000</v>
      </c>
      <c r="L65" s="55">
        <f t="shared" si="0"/>
        <v>5336827213.9543324</v>
      </c>
      <c r="M65" s="16">
        <f t="shared" si="1"/>
        <v>1334200000</v>
      </c>
      <c r="N65" s="15">
        <f t="shared" si="2"/>
        <v>1.3342E-2</v>
      </c>
    </row>
    <row r="66" spans="1:14" x14ac:dyDescent="0.25">
      <c r="A66" s="4"/>
      <c r="B66" s="12">
        <v>5000</v>
      </c>
      <c r="C66" s="13">
        <v>92.481099999999998</v>
      </c>
      <c r="D66" s="13">
        <v>2.3064200000000001</v>
      </c>
      <c r="E66" s="13">
        <v>92.509799999999998</v>
      </c>
      <c r="F66" s="13">
        <v>1.42862</v>
      </c>
      <c r="G66" s="13">
        <v>-0.45445200000000002</v>
      </c>
      <c r="H66" s="14">
        <v>-1.81929E-5</v>
      </c>
      <c r="I66" s="13">
        <v>31415.9</v>
      </c>
      <c r="J66" s="14">
        <v>5250180000</v>
      </c>
      <c r="K66" s="15">
        <v>709837000000</v>
      </c>
      <c r="L66" s="55">
        <f t="shared" si="0"/>
        <v>5250199453.5310898</v>
      </c>
      <c r="M66" s="16">
        <f t="shared" si="1"/>
        <v>1312545000</v>
      </c>
      <c r="N66" s="15">
        <f t="shared" si="2"/>
        <v>1.3125449999999999E-2</v>
      </c>
    </row>
    <row r="67" spans="1:14" x14ac:dyDescent="0.25">
      <c r="A67" s="4"/>
      <c r="B67" s="12">
        <v>5000</v>
      </c>
      <c r="C67" s="13">
        <v>92.443299999999994</v>
      </c>
      <c r="D67" s="13">
        <v>2.27189</v>
      </c>
      <c r="E67" s="13">
        <v>92.471199999999996</v>
      </c>
      <c r="F67" s="13">
        <v>1.4078200000000001</v>
      </c>
      <c r="G67" s="13">
        <v>-0.482402</v>
      </c>
      <c r="H67" s="14">
        <v>-2.02231E-5</v>
      </c>
      <c r="I67" s="13">
        <v>31415.9</v>
      </c>
      <c r="J67" s="14">
        <v>5094190000</v>
      </c>
      <c r="K67" s="15">
        <v>741339000000</v>
      </c>
      <c r="L67" s="55">
        <f t="shared" si="0"/>
        <v>5094172084.3740559</v>
      </c>
      <c r="M67" s="16">
        <f t="shared" si="1"/>
        <v>1273547500</v>
      </c>
      <c r="N67" s="15">
        <f t="shared" si="2"/>
        <v>1.2735475E-2</v>
      </c>
    </row>
    <row r="68" spans="1:14" x14ac:dyDescent="0.25">
      <c r="A68" s="4"/>
      <c r="B68" s="12">
        <v>5000</v>
      </c>
      <c r="C68" s="13">
        <v>92.396900000000002</v>
      </c>
      <c r="D68" s="13">
        <v>2.2519</v>
      </c>
      <c r="E68" s="13">
        <v>92.424300000000002</v>
      </c>
      <c r="F68" s="13">
        <v>1.3961399999999999</v>
      </c>
      <c r="G68" s="13">
        <v>-0.51045200000000002</v>
      </c>
      <c r="H68" s="14">
        <v>-2.22769E-5</v>
      </c>
      <c r="I68" s="13">
        <v>31415.9</v>
      </c>
      <c r="J68" s="14">
        <v>5004920000</v>
      </c>
      <c r="K68" s="15">
        <v>769495000000</v>
      </c>
      <c r="L68" s="55">
        <f t="shared" ref="L68:L82" si="3">(-D68*I68)^2</f>
        <v>5004920847.7793217</v>
      </c>
      <c r="M68" s="16">
        <f t="shared" ref="M68:M82" si="4">J68*0.5^2</f>
        <v>1251230000</v>
      </c>
      <c r="N68" s="15">
        <f t="shared" ref="N68:N82" si="5">M68*10^-11</f>
        <v>1.2512299999999999E-2</v>
      </c>
    </row>
    <row r="69" spans="1:14" x14ac:dyDescent="0.25">
      <c r="A69" s="4"/>
      <c r="B69" s="12">
        <v>5000</v>
      </c>
      <c r="C69" s="13">
        <v>92.365799999999993</v>
      </c>
      <c r="D69" s="13">
        <v>2.23034</v>
      </c>
      <c r="E69" s="13">
        <v>92.392700000000005</v>
      </c>
      <c r="F69" s="13">
        <v>1.38324</v>
      </c>
      <c r="G69" s="13">
        <v>-0.53822099999999995</v>
      </c>
      <c r="H69" s="14">
        <v>-2.43967E-5</v>
      </c>
      <c r="I69" s="13">
        <v>31415.9</v>
      </c>
      <c r="J69" s="14">
        <v>4909550000</v>
      </c>
      <c r="K69" s="15">
        <v>793877000000</v>
      </c>
      <c r="L69" s="55">
        <f t="shared" si="3"/>
        <v>4909544019.6823721</v>
      </c>
      <c r="M69" s="16">
        <f t="shared" si="4"/>
        <v>1227387500</v>
      </c>
      <c r="N69" s="15">
        <f t="shared" si="5"/>
        <v>1.2273875E-2</v>
      </c>
    </row>
    <row r="70" spans="1:14" x14ac:dyDescent="0.25">
      <c r="A70" s="4"/>
      <c r="B70" s="12">
        <v>5000</v>
      </c>
      <c r="C70" s="13">
        <v>92.325699999999998</v>
      </c>
      <c r="D70" s="13">
        <v>2.2031800000000001</v>
      </c>
      <c r="E70" s="13">
        <v>92.352000000000004</v>
      </c>
      <c r="F70" s="13">
        <v>1.367</v>
      </c>
      <c r="G70" s="13">
        <v>-0.565994</v>
      </c>
      <c r="H70" s="14">
        <v>-2.6625500000000001E-5</v>
      </c>
      <c r="I70" s="13">
        <v>31415.9</v>
      </c>
      <c r="J70" s="14">
        <v>4790690000</v>
      </c>
      <c r="K70" s="15">
        <v>826320000000</v>
      </c>
      <c r="L70" s="55">
        <f t="shared" si="3"/>
        <v>4790699968.0714531</v>
      </c>
      <c r="M70" s="16">
        <f t="shared" si="4"/>
        <v>1197672500</v>
      </c>
      <c r="N70" s="15">
        <f t="shared" si="5"/>
        <v>1.1976724999999999E-2</v>
      </c>
    </row>
    <row r="71" spans="1:14" x14ac:dyDescent="0.25">
      <c r="A71" s="4"/>
      <c r="B71" s="12">
        <v>5000</v>
      </c>
      <c r="C71" s="13">
        <v>92.277100000000004</v>
      </c>
      <c r="D71" s="13">
        <v>2.17916</v>
      </c>
      <c r="E71" s="13">
        <v>92.302899999999994</v>
      </c>
      <c r="F71" s="13">
        <v>1.3528100000000001</v>
      </c>
      <c r="G71" s="13">
        <v>-0.59406899999999996</v>
      </c>
      <c r="H71" s="14">
        <v>-2.90062E-5</v>
      </c>
      <c r="I71" s="13">
        <v>31415.9</v>
      </c>
      <c r="J71" s="14">
        <v>4686810000</v>
      </c>
      <c r="K71" s="15">
        <v>861737000000</v>
      </c>
      <c r="L71" s="55">
        <f t="shared" si="3"/>
        <v>4686808930.4908142</v>
      </c>
      <c r="M71" s="16">
        <f t="shared" si="4"/>
        <v>1171702500</v>
      </c>
      <c r="N71" s="15">
        <f t="shared" si="5"/>
        <v>1.1717024999999999E-2</v>
      </c>
    </row>
    <row r="72" spans="1:14" x14ac:dyDescent="0.25">
      <c r="A72" s="4"/>
      <c r="B72" s="12">
        <v>5000</v>
      </c>
      <c r="C72" s="13">
        <v>92.228200000000001</v>
      </c>
      <c r="D72" s="13">
        <v>2.1481400000000002</v>
      </c>
      <c r="E72" s="13">
        <v>92.253299999999996</v>
      </c>
      <c r="F72" s="13">
        <v>1.3342700000000001</v>
      </c>
      <c r="G72" s="13">
        <v>-0.62183999999999995</v>
      </c>
      <c r="H72" s="14">
        <v>-3.1693599999999998E-5</v>
      </c>
      <c r="I72" s="13">
        <v>31415.9</v>
      </c>
      <c r="J72" s="14">
        <v>4554340000</v>
      </c>
      <c r="K72" s="15">
        <v>904057000000</v>
      </c>
      <c r="L72" s="55">
        <f t="shared" si="3"/>
        <v>4554326645.5318613</v>
      </c>
      <c r="M72" s="16">
        <f t="shared" si="4"/>
        <v>1138585000</v>
      </c>
      <c r="N72" s="15">
        <f t="shared" si="5"/>
        <v>1.1385849999999999E-2</v>
      </c>
    </row>
    <row r="73" spans="1:14" x14ac:dyDescent="0.25">
      <c r="A73" s="4"/>
      <c r="B73" s="12">
        <v>5000</v>
      </c>
      <c r="C73" s="13">
        <v>92.178299999999993</v>
      </c>
      <c r="D73" s="13">
        <v>2.1148400000000001</v>
      </c>
      <c r="E73" s="13">
        <v>92.202600000000004</v>
      </c>
      <c r="F73" s="13">
        <v>1.3143</v>
      </c>
      <c r="G73" s="13">
        <v>-0.64961100000000005</v>
      </c>
      <c r="H73" s="14">
        <v>-3.5080399999999997E-5</v>
      </c>
      <c r="I73" s="13">
        <v>31415.9</v>
      </c>
      <c r="J73" s="14">
        <v>4414220000</v>
      </c>
      <c r="K73" s="15">
        <v>951118000000</v>
      </c>
      <c r="L73" s="55">
        <f t="shared" si="3"/>
        <v>4414220708.0717192</v>
      </c>
      <c r="M73" s="16">
        <f t="shared" si="4"/>
        <v>1103555000</v>
      </c>
      <c r="N73" s="15">
        <f t="shared" si="5"/>
        <v>1.103555E-2</v>
      </c>
    </row>
    <row r="74" spans="1:14" x14ac:dyDescent="0.25">
      <c r="A74" s="4"/>
      <c r="B74" s="12">
        <v>5000</v>
      </c>
      <c r="C74" s="13">
        <v>92.113</v>
      </c>
      <c r="D74" s="13">
        <v>2.0846200000000001</v>
      </c>
      <c r="E74" s="13">
        <v>92.136600000000001</v>
      </c>
      <c r="F74" s="13">
        <v>1.29644</v>
      </c>
      <c r="G74" s="13">
        <v>-0.67738399999999999</v>
      </c>
      <c r="H74" s="14">
        <v>-4.00973E-5</v>
      </c>
      <c r="I74" s="13">
        <v>31415.9</v>
      </c>
      <c r="J74" s="14">
        <v>4288950000</v>
      </c>
      <c r="K74" s="15">
        <v>1005870000000</v>
      </c>
      <c r="L74" s="55">
        <f t="shared" si="3"/>
        <v>4288968058.774405</v>
      </c>
      <c r="M74" s="16">
        <f t="shared" si="4"/>
        <v>1072237500</v>
      </c>
      <c r="N74" s="15">
        <f t="shared" si="5"/>
        <v>1.0722374999999999E-2</v>
      </c>
    </row>
    <row r="75" spans="1:14" x14ac:dyDescent="0.25">
      <c r="A75" s="4"/>
      <c r="B75" s="12">
        <v>5000</v>
      </c>
      <c r="C75" s="13">
        <v>92.064599999999999</v>
      </c>
      <c r="D75" s="13">
        <v>2.0485099999999998</v>
      </c>
      <c r="E75" s="13">
        <v>92.087400000000002</v>
      </c>
      <c r="F75" s="13">
        <v>1.27467</v>
      </c>
      <c r="G75" s="13">
        <v>-0.70515099999999997</v>
      </c>
      <c r="H75" s="14">
        <v>-4.8749799999999999E-5</v>
      </c>
      <c r="I75" s="13">
        <v>31415.9</v>
      </c>
      <c r="J75" s="14">
        <v>4141660000</v>
      </c>
      <c r="K75" s="15">
        <v>1061020000000</v>
      </c>
      <c r="L75" s="55">
        <f t="shared" si="3"/>
        <v>4141667102.7381001</v>
      </c>
      <c r="M75" s="16">
        <f t="shared" si="4"/>
        <v>1035415000</v>
      </c>
      <c r="N75" s="15">
        <f t="shared" si="5"/>
        <v>1.0354149999999999E-2</v>
      </c>
    </row>
    <row r="76" spans="1:14" x14ac:dyDescent="0.25">
      <c r="A76" s="4"/>
      <c r="B76" s="12">
        <v>5000</v>
      </c>
      <c r="C76" s="13">
        <v>91.982500000000002</v>
      </c>
      <c r="D76" s="13">
        <v>1.9984900000000001</v>
      </c>
      <c r="E76" s="13">
        <v>92.004300000000001</v>
      </c>
      <c r="F76" s="13">
        <v>1.2446600000000001</v>
      </c>
      <c r="G76" s="13">
        <v>-0.73322500000000002</v>
      </c>
      <c r="H76" s="14">
        <v>-6.23849E-5</v>
      </c>
      <c r="I76" s="13">
        <v>31415.9</v>
      </c>
      <c r="J76" s="14">
        <v>3941860000</v>
      </c>
      <c r="K76" s="15">
        <v>1151870000000</v>
      </c>
      <c r="L76" s="55">
        <f t="shared" si="3"/>
        <v>3941876110.6169262</v>
      </c>
      <c r="M76" s="16">
        <f t="shared" si="4"/>
        <v>985465000</v>
      </c>
      <c r="N76" s="15">
        <f t="shared" si="5"/>
        <v>9.8546499999999995E-3</v>
      </c>
    </row>
    <row r="77" spans="1:14" x14ac:dyDescent="0.25">
      <c r="A77" s="4"/>
      <c r="B77" s="12">
        <v>5000</v>
      </c>
      <c r="C77" s="13">
        <v>91.924599999999998</v>
      </c>
      <c r="D77" s="13">
        <v>1.94371</v>
      </c>
      <c r="E77" s="13">
        <v>91.945099999999996</v>
      </c>
      <c r="F77" s="13">
        <v>1.21132</v>
      </c>
      <c r="G77" s="13">
        <v>-0.76099700000000003</v>
      </c>
      <c r="H77" s="14">
        <v>-7.6134800000000002E-5</v>
      </c>
      <c r="I77" s="13">
        <v>31415.9</v>
      </c>
      <c r="J77" s="14">
        <v>3728730000</v>
      </c>
      <c r="K77" s="15">
        <v>1243420000000</v>
      </c>
      <c r="L77" s="55">
        <f t="shared" si="3"/>
        <v>3728738696.0898066</v>
      </c>
      <c r="M77" s="16">
        <f t="shared" si="4"/>
        <v>932182500</v>
      </c>
      <c r="N77" s="15">
        <f t="shared" si="5"/>
        <v>9.3218249999999989E-3</v>
      </c>
    </row>
    <row r="78" spans="1:14" x14ac:dyDescent="0.25">
      <c r="A78" s="4"/>
      <c r="B78" s="12">
        <v>5000</v>
      </c>
      <c r="C78" s="13">
        <v>91.831100000000006</v>
      </c>
      <c r="D78" s="13">
        <v>1.8691</v>
      </c>
      <c r="E78" s="13">
        <v>91.850200000000001</v>
      </c>
      <c r="F78" s="13">
        <v>1.1660200000000001</v>
      </c>
      <c r="G78" s="13">
        <v>-0.78876999999999997</v>
      </c>
      <c r="H78" s="14">
        <v>-8.2418900000000005E-5</v>
      </c>
      <c r="I78" s="13">
        <v>31415.9</v>
      </c>
      <c r="J78" s="14">
        <v>3447970000</v>
      </c>
      <c r="K78" s="15">
        <v>1393170000000</v>
      </c>
      <c r="L78" s="55">
        <f t="shared" si="3"/>
        <v>3447974828.8466163</v>
      </c>
      <c r="M78" s="16">
        <f t="shared" si="4"/>
        <v>861992500</v>
      </c>
      <c r="N78" s="15">
        <f t="shared" si="5"/>
        <v>8.6199249999999988E-3</v>
      </c>
    </row>
    <row r="79" spans="1:14" x14ac:dyDescent="0.25">
      <c r="A79" s="4"/>
      <c r="B79" s="12">
        <v>5000</v>
      </c>
      <c r="C79" s="13">
        <v>91.741600000000005</v>
      </c>
      <c r="D79" s="13">
        <v>1.8112200000000001</v>
      </c>
      <c r="E79" s="13">
        <v>91.759500000000003</v>
      </c>
      <c r="F79" s="13">
        <v>1.1310199999999999</v>
      </c>
      <c r="G79" s="13">
        <v>-0.81653699999999996</v>
      </c>
      <c r="H79" s="14">
        <v>-8.3491000000000004E-5</v>
      </c>
      <c r="I79" s="13">
        <v>31415.9</v>
      </c>
      <c r="J79" s="14">
        <v>3237720000</v>
      </c>
      <c r="K79" s="15">
        <v>1537260000000</v>
      </c>
      <c r="L79" s="55">
        <f t="shared" si="3"/>
        <v>3237735909.3165169</v>
      </c>
      <c r="M79" s="16">
        <f t="shared" si="4"/>
        <v>809430000</v>
      </c>
      <c r="N79" s="15">
        <f t="shared" si="5"/>
        <v>8.0942999999999987E-3</v>
      </c>
    </row>
    <row r="80" spans="1:14" x14ac:dyDescent="0.25">
      <c r="A80" s="4"/>
      <c r="B80" s="12">
        <v>5000</v>
      </c>
      <c r="C80" s="13">
        <v>91.638199999999998</v>
      </c>
      <c r="D80" s="13">
        <v>1.7407600000000001</v>
      </c>
      <c r="E80" s="13">
        <v>91.654799999999994</v>
      </c>
      <c r="F80" s="13">
        <v>1.08826</v>
      </c>
      <c r="G80" s="13">
        <v>-0.844306</v>
      </c>
      <c r="H80" s="14">
        <v>-8.3717500000000006E-5</v>
      </c>
      <c r="I80" s="13">
        <v>31415.9</v>
      </c>
      <c r="J80" s="14">
        <v>2990710000</v>
      </c>
      <c r="K80" s="15">
        <v>1733280000000</v>
      </c>
      <c r="L80" s="55">
        <f t="shared" si="3"/>
        <v>2990727259.1892719</v>
      </c>
      <c r="M80" s="16">
        <f t="shared" si="4"/>
        <v>747677500</v>
      </c>
      <c r="N80" s="15">
        <f t="shared" si="5"/>
        <v>7.4767749999999997E-3</v>
      </c>
    </row>
    <row r="81" spans="1:14" x14ac:dyDescent="0.25">
      <c r="A81" s="4"/>
      <c r="B81" s="12">
        <v>5000</v>
      </c>
      <c r="C81" s="13">
        <v>91.538499999999999</v>
      </c>
      <c r="D81" s="13">
        <v>1.6897200000000001</v>
      </c>
      <c r="E81" s="13">
        <v>91.554000000000002</v>
      </c>
      <c r="F81" s="13">
        <v>1.05751</v>
      </c>
      <c r="G81" s="13">
        <v>-0.87238199999999999</v>
      </c>
      <c r="H81" s="14">
        <v>-8.4628400000000004E-5</v>
      </c>
      <c r="I81" s="13">
        <v>31415.9</v>
      </c>
      <c r="J81" s="14">
        <v>2817920000</v>
      </c>
      <c r="K81" s="15">
        <v>1916160000000</v>
      </c>
      <c r="L81" s="55">
        <f t="shared" si="3"/>
        <v>2817918970.6176219</v>
      </c>
      <c r="M81" s="16">
        <f t="shared" si="4"/>
        <v>704480000</v>
      </c>
      <c r="N81" s="15">
        <f t="shared" si="5"/>
        <v>7.0447999999999995E-3</v>
      </c>
    </row>
    <row r="82" spans="1:14" ht="16.5" thickBot="1" x14ac:dyDescent="0.3">
      <c r="A82" s="4"/>
      <c r="B82" s="17">
        <v>5000</v>
      </c>
      <c r="C82" s="18">
        <v>91.439499999999995</v>
      </c>
      <c r="D82" s="18">
        <v>1.65913</v>
      </c>
      <c r="E82" s="18">
        <v>91.454499999999996</v>
      </c>
      <c r="F82" s="18">
        <v>1.03949</v>
      </c>
      <c r="G82" s="18">
        <v>-0.90015800000000001</v>
      </c>
      <c r="H82" s="19">
        <v>-8.6191299999999996E-5</v>
      </c>
      <c r="I82" s="18">
        <v>31415.9</v>
      </c>
      <c r="J82" s="19">
        <v>2716810000</v>
      </c>
      <c r="K82" s="20">
        <v>2072870000000</v>
      </c>
      <c r="L82" s="49">
        <f t="shared" si="3"/>
        <v>2716813609.664947</v>
      </c>
      <c r="M82" s="21">
        <f t="shared" si="4"/>
        <v>679202500</v>
      </c>
      <c r="N82" s="20">
        <f t="shared" si="5"/>
        <v>6.7920249999999993E-3</v>
      </c>
    </row>
  </sheetData>
  <mergeCells count="1">
    <mergeCell ref="B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D13" sqref="D13"/>
    </sheetView>
  </sheetViews>
  <sheetFormatPr baseColWidth="10" defaultColWidth="9.140625" defaultRowHeight="15.75" x14ac:dyDescent="0.25"/>
  <cols>
    <col min="1" max="1" width="16.140625" style="57" customWidth="1"/>
    <col min="2" max="2" width="13.7109375" style="57" customWidth="1"/>
    <col min="3" max="3" width="14.85546875" style="57" customWidth="1"/>
    <col min="4" max="4" width="14.7109375" style="57" customWidth="1"/>
    <col min="5" max="5" width="11.28515625" style="57" customWidth="1"/>
    <col min="6" max="6" width="13.7109375" style="57" customWidth="1"/>
    <col min="7" max="7" width="12.28515625" style="57" customWidth="1"/>
    <col min="8" max="8" width="16.7109375" style="57" customWidth="1"/>
    <col min="9" max="13" width="9.140625" style="57"/>
    <col min="14" max="14" width="20.7109375" style="57" customWidth="1"/>
    <col min="15" max="15" width="16.7109375" style="57" customWidth="1"/>
    <col min="16" max="16384" width="9.140625" style="57"/>
  </cols>
  <sheetData>
    <row r="1" spans="2:8" x14ac:dyDescent="0.25">
      <c r="B1" s="56" t="s">
        <v>21</v>
      </c>
    </row>
    <row r="2" spans="2:8" ht="16.5" thickBot="1" x14ac:dyDescent="0.3">
      <c r="B2" s="6"/>
      <c r="C2" s="6"/>
      <c r="D2" s="6"/>
      <c r="E2" s="6"/>
      <c r="F2" s="6"/>
      <c r="G2" s="6"/>
      <c r="H2" s="6"/>
    </row>
    <row r="3" spans="2:8" x14ac:dyDescent="0.25">
      <c r="B3" s="58" t="s">
        <v>22</v>
      </c>
      <c r="C3" s="59">
        <f>1.6*10^-19</f>
        <v>1.6000000000000002E-19</v>
      </c>
      <c r="D3" s="6"/>
      <c r="E3" s="6"/>
      <c r="F3" s="6"/>
      <c r="G3" s="6"/>
      <c r="H3" s="6"/>
    </row>
    <row r="4" spans="2:8" ht="17.25" x14ac:dyDescent="0.25">
      <c r="B4" s="60" t="s">
        <v>37</v>
      </c>
      <c r="C4" s="61">
        <v>50</v>
      </c>
      <c r="D4" s="6"/>
      <c r="E4" s="6"/>
      <c r="F4" s="6"/>
      <c r="G4" s="6"/>
      <c r="H4" s="6"/>
    </row>
    <row r="5" spans="2:8" ht="17.25" x14ac:dyDescent="0.25">
      <c r="B5" s="60" t="s">
        <v>38</v>
      </c>
      <c r="C5" s="61">
        <v>50</v>
      </c>
      <c r="D5" s="6"/>
      <c r="E5" s="6"/>
      <c r="F5" s="6"/>
      <c r="G5" s="6"/>
      <c r="H5" s="6"/>
    </row>
    <row r="6" spans="2:8" ht="20.25" thickBot="1" x14ac:dyDescent="0.3">
      <c r="B6" s="62" t="s">
        <v>25</v>
      </c>
      <c r="C6" s="63">
        <f>8.85*10^-14</f>
        <v>8.8500000000000002E-14</v>
      </c>
      <c r="D6" s="6"/>
      <c r="E6" s="6"/>
      <c r="F6" s="6"/>
      <c r="G6" s="6"/>
      <c r="H6" s="6"/>
    </row>
    <row r="7" spans="2:8" ht="16.5" thickBot="1" x14ac:dyDescent="0.3">
      <c r="B7" s="6"/>
      <c r="C7" s="6"/>
      <c r="D7" s="6"/>
      <c r="E7" s="6"/>
      <c r="F7" s="6"/>
      <c r="G7" s="6"/>
      <c r="H7" s="6"/>
    </row>
    <row r="8" spans="2:8" ht="21" thickBot="1" x14ac:dyDescent="0.3">
      <c r="B8" s="80" t="s">
        <v>41</v>
      </c>
      <c r="C8" s="81"/>
      <c r="D8" s="2" t="s">
        <v>26</v>
      </c>
      <c r="E8" s="2" t="s">
        <v>27</v>
      </c>
      <c r="F8" s="2" t="s">
        <v>28</v>
      </c>
      <c r="G8" s="2" t="s">
        <v>29</v>
      </c>
      <c r="H8" s="3" t="s">
        <v>42</v>
      </c>
    </row>
    <row r="9" spans="2:8" x14ac:dyDescent="0.25">
      <c r="B9" s="82">
        <v>0</v>
      </c>
      <c r="C9" s="83"/>
      <c r="D9" s="64">
        <f>-1.9*10^8</f>
        <v>-190000000</v>
      </c>
      <c r="E9" s="64">
        <f>9.5*10^8</f>
        <v>950000000</v>
      </c>
      <c r="F9" s="65">
        <f>-D9/E9</f>
        <v>0.2</v>
      </c>
      <c r="G9" s="64">
        <f>2/($C$4*$C$6*$C$3*E9)</f>
        <v>2.9735355337496278E+21</v>
      </c>
      <c r="H9" s="75">
        <f>G9/10^19</f>
        <v>297.35355337496276</v>
      </c>
    </row>
    <row r="10" spans="2:8" x14ac:dyDescent="0.25">
      <c r="B10" s="82">
        <v>1E-3</v>
      </c>
      <c r="C10" s="83"/>
      <c r="D10" s="64">
        <f>-7.1*10^8</f>
        <v>-710000000</v>
      </c>
      <c r="E10" s="64">
        <f>5.23*10^9</f>
        <v>5230000000</v>
      </c>
      <c r="F10" s="65">
        <f t="shared" ref="F10:F12" si="0">-D10/E10</f>
        <v>0.13575525812619502</v>
      </c>
      <c r="G10" s="64">
        <f>2/($C$5*$C$6*$C$3*E10)</f>
        <v>5.4012595737325935E+20</v>
      </c>
      <c r="H10" s="75">
        <f t="shared" ref="H10:H11" si="1">G10/10^19</f>
        <v>54.012595737325938</v>
      </c>
    </row>
    <row r="11" spans="2:8" x14ac:dyDescent="0.25">
      <c r="B11" s="82">
        <v>0.01</v>
      </c>
      <c r="C11" s="83"/>
      <c r="D11" s="64">
        <v>-190000000</v>
      </c>
      <c r="E11" s="64">
        <f>1.96*10^9</f>
        <v>1960000000</v>
      </c>
      <c r="F11" s="65">
        <f t="shared" si="0"/>
        <v>9.6938775510204078E-2</v>
      </c>
      <c r="G11" s="64">
        <f>2/($C$5*$C$6*$C$3*E11)</f>
        <v>1.4412544678888504E+21</v>
      </c>
      <c r="H11" s="75">
        <f t="shared" si="1"/>
        <v>144.12544678888503</v>
      </c>
    </row>
    <row r="12" spans="2:8" ht="16.5" thickBot="1" x14ac:dyDescent="0.3">
      <c r="B12" s="84">
        <v>0.1</v>
      </c>
      <c r="C12" s="85"/>
      <c r="D12" s="66">
        <v>-200000000</v>
      </c>
      <c r="E12" s="66">
        <v>7420000000</v>
      </c>
      <c r="F12" s="67">
        <f t="shared" si="0"/>
        <v>2.6954177897574125E-2</v>
      </c>
      <c r="G12" s="66">
        <f>2/($C$5*$C$6*$C$3*E12)</f>
        <v>3.8070872736686611E+20</v>
      </c>
      <c r="H12" s="76">
        <f>G12/10^19</f>
        <v>38.07087273668661</v>
      </c>
    </row>
    <row r="13" spans="2:8" x14ac:dyDescent="0.25">
      <c r="B13" s="68"/>
      <c r="C13" s="68"/>
      <c r="D13" s="69"/>
      <c r="E13" s="69"/>
      <c r="H13" s="70"/>
    </row>
    <row r="14" spans="2:8" x14ac:dyDescent="0.25">
      <c r="B14" s="68"/>
      <c r="C14" s="68"/>
      <c r="D14" s="69"/>
      <c r="E14" s="64"/>
      <c r="H14" s="70"/>
    </row>
    <row r="15" spans="2:8" x14ac:dyDescent="0.25">
      <c r="B15" s="57" t="s">
        <v>30</v>
      </c>
      <c r="E15" s="64"/>
    </row>
    <row r="16" spans="2:8" ht="18.75" x14ac:dyDescent="0.35">
      <c r="B16" s="57" t="s">
        <v>39</v>
      </c>
      <c r="C16" s="71"/>
      <c r="D16" s="71"/>
      <c r="E16" s="71"/>
      <c r="F16" s="71"/>
    </row>
    <row r="17" spans="2:8" ht="18.75" x14ac:dyDescent="0.35">
      <c r="B17" s="57" t="s">
        <v>40</v>
      </c>
      <c r="C17" s="72"/>
      <c r="D17" s="72"/>
      <c r="E17" s="73"/>
      <c r="F17" s="74"/>
    </row>
    <row r="18" spans="2:8" ht="18.75" x14ac:dyDescent="0.35">
      <c r="B18" s="57" t="s">
        <v>33</v>
      </c>
    </row>
    <row r="19" spans="2:8" ht="18.75" x14ac:dyDescent="0.35">
      <c r="B19" s="57" t="s">
        <v>34</v>
      </c>
    </row>
    <row r="20" spans="2:8" ht="18.75" x14ac:dyDescent="0.35">
      <c r="B20" s="68" t="s">
        <v>35</v>
      </c>
      <c r="C20" s="68"/>
      <c r="D20" s="70"/>
      <c r="E20" s="70"/>
      <c r="H20" s="70"/>
    </row>
    <row r="21" spans="2:8" x14ac:dyDescent="0.25">
      <c r="B21" s="68"/>
      <c r="C21" s="68"/>
      <c r="D21" s="70"/>
      <c r="E21" s="70"/>
      <c r="H21" s="70"/>
    </row>
    <row r="22" spans="2:8" x14ac:dyDescent="0.25">
      <c r="B22" s="68"/>
      <c r="C22" s="68"/>
      <c r="D22" s="70"/>
      <c r="E22" s="64"/>
      <c r="H22" s="70"/>
    </row>
    <row r="23" spans="2:8" x14ac:dyDescent="0.25">
      <c r="B23" s="68"/>
      <c r="C23" s="68"/>
      <c r="D23" s="70"/>
      <c r="E23" s="64"/>
      <c r="H23" s="70"/>
    </row>
  </sheetData>
  <mergeCells count="5"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2</vt:i4>
      </vt:variant>
    </vt:vector>
  </HeadingPairs>
  <TitlesOfParts>
    <vt:vector size="12" baseType="lpstr">
      <vt:lpstr>Data_M-S_WO3</vt:lpstr>
      <vt:lpstr>Data_M-S_0.001 M Mob</vt:lpstr>
      <vt:lpstr>Data_M-S_0.01 M Mob</vt:lpstr>
      <vt:lpstr>Data_M-S_0.1 M Mob</vt:lpstr>
      <vt:lpstr>Data_M-S_TiO2</vt:lpstr>
      <vt:lpstr>Data_M-S_0.001 M Zn(NO3)2</vt:lpstr>
      <vt:lpstr>Data_M-S_0.005 M Zn(NO3)2</vt:lpstr>
      <vt:lpstr>Data_M-S_0.01 M Zn(NO3)2</vt:lpstr>
      <vt:lpstr>Calculation_ND_WO3_Mob</vt:lpstr>
      <vt:lpstr>Calculation_ND_TiO2_Zn(NO3)2</vt:lpstr>
      <vt:lpstr>Fig. M-S_WO3_Mob</vt:lpstr>
      <vt:lpstr>Fig. M-S_TiO2_Zn(NO3)2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2021-02-08T14:47:17Z</dcterms:created>
  <dcterms:modified xsi:type="dcterms:W3CDTF">2024-08-01T10:06:03Z</dcterms:modified>
</cp:coreProperties>
</file>