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au\Documents\5 TELECAU\TFG TELECO PAU MAYOR BORONAT\TFG\"/>
    </mc:Choice>
  </mc:AlternateContent>
  <xr:revisionPtr revIDLastSave="0" documentId="13_ncr:1_{87CD3BCB-F362-4165-8D47-11A3C38798A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REVERB COMPARACIÓN 374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H22" i="1" l="1"/>
  <c r="AO22" i="1" s="1"/>
  <c r="AH21" i="1"/>
  <c r="AO21" i="1" s="1"/>
  <c r="AH20" i="1"/>
  <c r="AN20" i="1" s="1"/>
  <c r="AH19" i="1"/>
  <c r="AO19" i="1" s="1"/>
  <c r="AH18" i="1"/>
  <c r="AM18" i="1" s="1"/>
  <c r="AH17" i="1"/>
  <c r="AN17" i="1" s="1"/>
  <c r="AH16" i="1"/>
  <c r="AO16" i="1" s="1"/>
  <c r="AH15" i="1"/>
  <c r="AL15" i="1" s="1"/>
  <c r="AH14" i="1"/>
  <c r="AO14" i="1" s="1"/>
  <c r="AH13" i="1"/>
  <c r="AO13" i="1" s="1"/>
  <c r="AH12" i="1"/>
  <c r="AN12" i="1" s="1"/>
  <c r="AH11" i="1"/>
  <c r="AO11" i="1" s="1"/>
  <c r="AH10" i="1"/>
  <c r="AM10" i="1" s="1"/>
  <c r="AH9" i="1"/>
  <c r="AN9" i="1" s="1"/>
  <c r="AH8" i="1"/>
  <c r="AO8" i="1" s="1"/>
  <c r="AH7" i="1"/>
  <c r="AL7" i="1" s="1"/>
  <c r="AH6" i="1"/>
  <c r="AO6" i="1" s="1"/>
  <c r="AH5" i="1"/>
  <c r="AO5" i="1" s="1"/>
  <c r="AH4" i="1"/>
  <c r="AN4" i="1" s="1"/>
  <c r="AH3" i="1"/>
  <c r="AJ3" i="1" s="1"/>
  <c r="AH2" i="1"/>
  <c r="AM2" i="1" s="1"/>
  <c r="AJ12" i="1" l="1"/>
  <c r="AJ4" i="1"/>
  <c r="AK8" i="1"/>
  <c r="AJ13" i="1"/>
  <c r="AK5" i="1"/>
  <c r="AL13" i="1"/>
  <c r="AN5" i="1"/>
  <c r="AJ11" i="1"/>
  <c r="AK16" i="1"/>
  <c r="AJ5" i="1"/>
  <c r="AK13" i="1"/>
  <c r="AL5" i="1"/>
  <c r="AN13" i="1"/>
  <c r="AO9" i="1"/>
  <c r="AO17" i="1"/>
  <c r="AN19" i="1"/>
  <c r="AJ21" i="1"/>
  <c r="AK21" i="1"/>
  <c r="AN2" i="1"/>
  <c r="AK12" i="1"/>
  <c r="AN18" i="1"/>
  <c r="AJ20" i="1"/>
  <c r="AL21" i="1"/>
  <c r="AK20" i="1"/>
  <c r="AN21" i="1"/>
  <c r="AJ9" i="1"/>
  <c r="AL12" i="1"/>
  <c r="AJ17" i="1"/>
  <c r="AK3" i="1"/>
  <c r="AM4" i="1"/>
  <c r="AJ6" i="1"/>
  <c r="AK9" i="1"/>
  <c r="AK11" i="1"/>
  <c r="AM12" i="1"/>
  <c r="AJ14" i="1"/>
  <c r="AK17" i="1"/>
  <c r="AJ19" i="1"/>
  <c r="AL20" i="1"/>
  <c r="AL3" i="1"/>
  <c r="AO4" i="1"/>
  <c r="AK6" i="1"/>
  <c r="AL9" i="1"/>
  <c r="AL11" i="1"/>
  <c r="AO12" i="1"/>
  <c r="AK14" i="1"/>
  <c r="AL17" i="1"/>
  <c r="AK19" i="1"/>
  <c r="AM20" i="1"/>
  <c r="AJ22" i="1"/>
  <c r="AK4" i="1"/>
  <c r="AL4" i="1"/>
  <c r="AM3" i="1"/>
  <c r="AM6" i="1"/>
  <c r="AM9" i="1"/>
  <c r="AM11" i="1"/>
  <c r="AM14" i="1"/>
  <c r="AM17" i="1"/>
  <c r="AL19" i="1"/>
  <c r="AO20" i="1"/>
  <c r="AK22" i="1"/>
  <c r="AN3" i="1"/>
  <c r="AN11" i="1"/>
  <c r="AM19" i="1"/>
  <c r="AM22" i="1"/>
  <c r="AO2" i="1"/>
  <c r="AJ7" i="1"/>
  <c r="AO10" i="1"/>
  <c r="AJ15" i="1"/>
  <c r="AO18" i="1"/>
  <c r="AN10" i="1"/>
  <c r="AO3" i="1"/>
  <c r="AM5" i="1"/>
  <c r="AL6" i="1"/>
  <c r="AK7" i="1"/>
  <c r="AJ8" i="1"/>
  <c r="AM13" i="1"/>
  <c r="AL14" i="1"/>
  <c r="AK15" i="1"/>
  <c r="AJ16" i="1"/>
  <c r="AM21" i="1"/>
  <c r="AL22" i="1"/>
  <c r="AJ2" i="1"/>
  <c r="AN6" i="1"/>
  <c r="AM7" i="1"/>
  <c r="AL8" i="1"/>
  <c r="AJ10" i="1"/>
  <c r="AN14" i="1"/>
  <c r="AM15" i="1"/>
  <c r="AL16" i="1"/>
  <c r="AJ18" i="1"/>
  <c r="AN22" i="1"/>
  <c r="AK2" i="1"/>
  <c r="AN7" i="1"/>
  <c r="AM8" i="1"/>
  <c r="AK10" i="1"/>
  <c r="AN15" i="1"/>
  <c r="AM16" i="1"/>
  <c r="AK18" i="1"/>
  <c r="AL2" i="1"/>
  <c r="AO7" i="1"/>
  <c r="AN8" i="1"/>
  <c r="AL10" i="1"/>
  <c r="AO15" i="1"/>
  <c r="AN16" i="1"/>
  <c r="AL18" i="1"/>
  <c r="AQ13" i="1" l="1"/>
  <c r="AS13" i="1" s="1"/>
  <c r="AQ20" i="1"/>
  <c r="AS20" i="1" s="1"/>
  <c r="AQ3" i="1"/>
  <c r="AS3" i="1" s="1"/>
  <c r="AQ11" i="1"/>
  <c r="AS11" i="1" s="1"/>
  <c r="AQ19" i="1"/>
  <c r="AS19" i="1" s="1"/>
  <c r="AQ14" i="1"/>
  <c r="AS14" i="1" s="1"/>
  <c r="AQ6" i="1"/>
  <c r="AS6" i="1" s="1"/>
  <c r="AQ12" i="1"/>
  <c r="AS12" i="1" s="1"/>
  <c r="AQ5" i="1"/>
  <c r="AS5" i="1" s="1"/>
  <c r="AQ4" i="1"/>
  <c r="AS4" i="1" s="1"/>
  <c r="AQ9" i="1"/>
  <c r="AS9" i="1" s="1"/>
  <c r="AQ17" i="1"/>
  <c r="AS17" i="1" s="1"/>
  <c r="AQ2" i="1"/>
  <c r="AS2" i="1" s="1"/>
  <c r="AQ22" i="1"/>
  <c r="AS22" i="1" s="1"/>
  <c r="AQ21" i="1"/>
  <c r="AS21" i="1" s="1"/>
  <c r="AQ15" i="1"/>
  <c r="AS15" i="1" s="1"/>
  <c r="AQ8" i="1"/>
  <c r="AS8" i="1" s="1"/>
  <c r="AQ7" i="1"/>
  <c r="AS7" i="1" s="1"/>
  <c r="AQ16" i="1"/>
  <c r="AS16" i="1" s="1"/>
  <c r="AQ18" i="1"/>
  <c r="AS18" i="1" s="1"/>
  <c r="AQ10" i="1"/>
  <c r="AS10" i="1" s="1"/>
  <c r="C69" i="1" l="1"/>
  <c r="D69" i="1"/>
  <c r="E69" i="1"/>
  <c r="F69" i="1"/>
  <c r="G69" i="1"/>
  <c r="C70" i="1"/>
  <c r="D70" i="1"/>
  <c r="E70" i="1"/>
  <c r="F70" i="1"/>
  <c r="G70" i="1"/>
  <c r="C71" i="1"/>
  <c r="D71" i="1"/>
  <c r="E71" i="1"/>
  <c r="F71" i="1"/>
  <c r="G71" i="1"/>
  <c r="C72" i="1"/>
  <c r="D72" i="1"/>
  <c r="E72" i="1"/>
  <c r="F72" i="1"/>
  <c r="G72" i="1"/>
  <c r="C73" i="1"/>
  <c r="D73" i="1"/>
  <c r="E73" i="1"/>
  <c r="F73" i="1"/>
  <c r="G73" i="1"/>
  <c r="C74" i="1"/>
  <c r="D74" i="1"/>
  <c r="E74" i="1"/>
  <c r="F74" i="1"/>
  <c r="G74" i="1"/>
  <c r="C75" i="1"/>
  <c r="D75" i="1"/>
  <c r="E75" i="1"/>
  <c r="F75" i="1"/>
  <c r="G75" i="1"/>
  <c r="C76" i="1"/>
  <c r="D76" i="1"/>
  <c r="E76" i="1"/>
  <c r="F76" i="1"/>
  <c r="G76" i="1"/>
  <c r="C77" i="1"/>
  <c r="D77" i="1"/>
  <c r="E77" i="1"/>
  <c r="F77" i="1"/>
  <c r="G77" i="1"/>
  <c r="C78" i="1"/>
  <c r="D78" i="1"/>
  <c r="E78" i="1"/>
  <c r="F78" i="1"/>
  <c r="G78" i="1"/>
  <c r="C79" i="1"/>
  <c r="D79" i="1"/>
  <c r="E79" i="1"/>
  <c r="F79" i="1"/>
  <c r="G79" i="1"/>
  <c r="C80" i="1"/>
  <c r="D80" i="1"/>
  <c r="E80" i="1"/>
  <c r="F80" i="1"/>
  <c r="G80" i="1"/>
  <c r="C81" i="1"/>
  <c r="D81" i="1"/>
  <c r="E81" i="1"/>
  <c r="F81" i="1"/>
  <c r="G81" i="1"/>
  <c r="C82" i="1"/>
  <c r="D82" i="1"/>
  <c r="E82" i="1"/>
  <c r="F82" i="1"/>
  <c r="G82" i="1"/>
  <c r="C83" i="1"/>
  <c r="D83" i="1"/>
  <c r="E83" i="1"/>
  <c r="F83" i="1"/>
  <c r="G83" i="1"/>
  <c r="C84" i="1"/>
  <c r="D84" i="1"/>
  <c r="E84" i="1"/>
  <c r="F84" i="1"/>
  <c r="G84" i="1"/>
  <c r="C85" i="1"/>
  <c r="D85" i="1"/>
  <c r="E85" i="1"/>
  <c r="F85" i="1"/>
  <c r="G85" i="1"/>
  <c r="C86" i="1"/>
  <c r="D86" i="1"/>
  <c r="E86" i="1"/>
  <c r="F86" i="1"/>
  <c r="G86" i="1"/>
  <c r="C87" i="1"/>
  <c r="D87" i="1"/>
  <c r="E87" i="1"/>
  <c r="F87" i="1"/>
  <c r="G87" i="1"/>
  <c r="C88" i="1"/>
  <c r="D88" i="1"/>
  <c r="E88" i="1"/>
  <c r="F88" i="1"/>
  <c r="G88" i="1"/>
  <c r="C89" i="1"/>
  <c r="D89" i="1"/>
  <c r="E89" i="1"/>
  <c r="F89" i="1"/>
  <c r="G8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69" i="1"/>
  <c r="I72" i="1" l="1"/>
  <c r="M72" i="1" s="1"/>
  <c r="I88" i="1"/>
  <c r="O88" i="1" s="1"/>
  <c r="I80" i="1"/>
  <c r="Q80" i="1" s="1"/>
  <c r="I69" i="1"/>
  <c r="L69" i="1" s="1"/>
  <c r="Q69" i="1"/>
  <c r="M69" i="1"/>
  <c r="P69" i="1"/>
  <c r="I84" i="1"/>
  <c r="L84" i="1" s="1"/>
  <c r="I76" i="1"/>
  <c r="P76" i="1" s="1"/>
  <c r="I83" i="1"/>
  <c r="M83" i="1" s="1"/>
  <c r="I86" i="1"/>
  <c r="N86" i="1" s="1"/>
  <c r="I75" i="1"/>
  <c r="M75" i="1" s="1"/>
  <c r="I78" i="1"/>
  <c r="N78" i="1" s="1"/>
  <c r="I77" i="1"/>
  <c r="L77" i="1" s="1"/>
  <c r="I70" i="1"/>
  <c r="N70" i="1" s="1"/>
  <c r="O80" i="1"/>
  <c r="O76" i="1"/>
  <c r="L76" i="1"/>
  <c r="Q88" i="1"/>
  <c r="P80" i="1"/>
  <c r="M88" i="1"/>
  <c r="M80" i="1"/>
  <c r="P88" i="1"/>
  <c r="N88" i="1"/>
  <c r="L83" i="1"/>
  <c r="I87" i="1"/>
  <c r="M87" i="1" s="1"/>
  <c r="I79" i="1"/>
  <c r="M79" i="1" s="1"/>
  <c r="I71" i="1"/>
  <c r="O71" i="1" s="1"/>
  <c r="I85" i="1"/>
  <c r="L85" i="1" s="1"/>
  <c r="I82" i="1"/>
  <c r="Q82" i="1" s="1"/>
  <c r="I74" i="1"/>
  <c r="Q74" i="1" s="1"/>
  <c r="L80" i="1"/>
  <c r="L88" i="1"/>
  <c r="I89" i="1"/>
  <c r="M89" i="1" s="1"/>
  <c r="I81" i="1"/>
  <c r="M81" i="1" s="1"/>
  <c r="I73" i="1"/>
  <c r="Q73" i="1" s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AB39" i="1"/>
  <c r="Y48" i="1" s="1"/>
  <c r="O39" i="1"/>
  <c r="AB38" i="1"/>
  <c r="O38" i="1"/>
  <c r="U49" i="1" s="1"/>
  <c r="O37" i="1"/>
  <c r="U48" i="1" s="1"/>
  <c r="O36" i="1"/>
  <c r="U47" i="1" s="1"/>
  <c r="O35" i="1"/>
  <c r="U46" i="1" s="1"/>
  <c r="O34" i="1"/>
  <c r="U45" i="1" s="1"/>
  <c r="O33" i="1"/>
  <c r="O32" i="1"/>
  <c r="U43" i="1" s="1"/>
  <c r="O31" i="1"/>
  <c r="U42" i="1" s="1"/>
  <c r="O30" i="1"/>
  <c r="U41" i="1" s="1"/>
  <c r="O29" i="1"/>
  <c r="U40" i="1" s="1"/>
  <c r="O28" i="1"/>
  <c r="O27" i="1"/>
  <c r="U38" i="1" s="1"/>
  <c r="O26" i="1"/>
  <c r="U37" i="1" s="1"/>
  <c r="O25" i="1"/>
  <c r="O24" i="1"/>
  <c r="U35" i="1" s="1"/>
  <c r="O23" i="1"/>
  <c r="O22" i="1"/>
  <c r="U33" i="1" s="1"/>
  <c r="O21" i="1"/>
  <c r="O20" i="1"/>
  <c r="U31" i="1" s="1"/>
  <c r="O19" i="1"/>
  <c r="U30" i="1" s="1"/>
  <c r="N80" i="1" l="1"/>
  <c r="O77" i="1"/>
  <c r="O72" i="1"/>
  <c r="N72" i="1"/>
  <c r="N77" i="1"/>
  <c r="Q78" i="1"/>
  <c r="P72" i="1"/>
  <c r="Q72" i="1"/>
  <c r="L72" i="1"/>
  <c r="Q83" i="1"/>
  <c r="N76" i="1"/>
  <c r="AD48" i="1"/>
  <c r="N69" i="1"/>
  <c r="L82" i="1"/>
  <c r="M76" i="1"/>
  <c r="Q70" i="1"/>
  <c r="N87" i="1"/>
  <c r="Q75" i="1"/>
  <c r="O74" i="1"/>
  <c r="M74" i="1"/>
  <c r="P82" i="1"/>
  <c r="N75" i="1"/>
  <c r="O87" i="1"/>
  <c r="P75" i="1"/>
  <c r="N83" i="1"/>
  <c r="L75" i="1"/>
  <c r="Q76" i="1"/>
  <c r="L86" i="1"/>
  <c r="O75" i="1"/>
  <c r="O69" i="1"/>
  <c r="T69" i="1" s="1"/>
  <c r="V69" i="1" s="1"/>
  <c r="W69" i="1" s="1"/>
  <c r="O70" i="1"/>
  <c r="Q32" i="1"/>
  <c r="M77" i="1"/>
  <c r="P73" i="1"/>
  <c r="M82" i="1"/>
  <c r="N79" i="1"/>
  <c r="M84" i="1"/>
  <c r="O78" i="1"/>
  <c r="P70" i="1"/>
  <c r="P83" i="1"/>
  <c r="Q84" i="1"/>
  <c r="P84" i="1"/>
  <c r="P78" i="1"/>
  <c r="Q86" i="1"/>
  <c r="M85" i="1"/>
  <c r="M70" i="1"/>
  <c r="M78" i="1"/>
  <c r="O84" i="1"/>
  <c r="M73" i="1"/>
  <c r="O86" i="1"/>
  <c r="P86" i="1"/>
  <c r="L70" i="1"/>
  <c r="N84" i="1"/>
  <c r="M86" i="1"/>
  <c r="L74" i="1"/>
  <c r="N74" i="1"/>
  <c r="L79" i="1"/>
  <c r="Q77" i="1"/>
  <c r="O83" i="1"/>
  <c r="P77" i="1"/>
  <c r="L78" i="1"/>
  <c r="Q89" i="1"/>
  <c r="Q39" i="1"/>
  <c r="P85" i="1"/>
  <c r="Q85" i="1"/>
  <c r="O81" i="1"/>
  <c r="N81" i="1"/>
  <c r="T88" i="1"/>
  <c r="V88" i="1" s="1"/>
  <c r="W88" i="1" s="1"/>
  <c r="N85" i="1"/>
  <c r="P81" i="1"/>
  <c r="T80" i="1"/>
  <c r="V80" i="1" s="1"/>
  <c r="W80" i="1" s="1"/>
  <c r="P89" i="1"/>
  <c r="O89" i="1"/>
  <c r="N89" i="1"/>
  <c r="P71" i="1"/>
  <c r="Q71" i="1"/>
  <c r="O85" i="1"/>
  <c r="P74" i="1"/>
  <c r="L73" i="1"/>
  <c r="Q81" i="1"/>
  <c r="P79" i="1"/>
  <c r="Q79" i="1"/>
  <c r="N82" i="1"/>
  <c r="L71" i="1"/>
  <c r="O82" i="1"/>
  <c r="L81" i="1"/>
  <c r="N73" i="1"/>
  <c r="O73" i="1"/>
  <c r="P87" i="1"/>
  <c r="Q87" i="1"/>
  <c r="N71" i="1"/>
  <c r="M71" i="1"/>
  <c r="L87" i="1"/>
  <c r="O79" i="1"/>
  <c r="L89" i="1"/>
  <c r="Q34" i="1"/>
  <c r="Y34" i="1"/>
  <c r="Y31" i="1"/>
  <c r="AD31" i="1" s="1"/>
  <c r="Y49" i="1"/>
  <c r="AD49" i="1" s="1"/>
  <c r="Y45" i="1"/>
  <c r="AD45" i="1" s="1"/>
  <c r="Y35" i="1"/>
  <c r="AD35" i="1" s="1"/>
  <c r="Y39" i="1"/>
  <c r="Y36" i="1"/>
  <c r="Y40" i="1"/>
  <c r="AD40" i="1" s="1"/>
  <c r="Y42" i="1"/>
  <c r="AD42" i="1" s="1"/>
  <c r="Y47" i="1"/>
  <c r="AD47" i="1" s="1"/>
  <c r="Y46" i="1"/>
  <c r="AD46" i="1" s="1"/>
  <c r="Y33" i="1"/>
  <c r="AD33" i="1" s="1"/>
  <c r="Y37" i="1"/>
  <c r="AD37" i="1" s="1"/>
  <c r="Y44" i="1"/>
  <c r="Q36" i="1"/>
  <c r="Q50" i="1"/>
  <c r="Q44" i="1"/>
  <c r="U36" i="1"/>
  <c r="U44" i="1"/>
  <c r="Q30" i="1"/>
  <c r="U34" i="1"/>
  <c r="Q42" i="1"/>
  <c r="Q48" i="1"/>
  <c r="Q38" i="1"/>
  <c r="Q43" i="1"/>
  <c r="Q46" i="1"/>
  <c r="Q49" i="1"/>
  <c r="Q31" i="1"/>
  <c r="Q33" i="1"/>
  <c r="U39" i="1"/>
  <c r="AD39" i="1" s="1"/>
  <c r="Q41" i="1"/>
  <c r="U32" i="1"/>
  <c r="Q37" i="1"/>
  <c r="Q40" i="1"/>
  <c r="Q47" i="1"/>
  <c r="U50" i="1"/>
  <c r="Y32" i="1"/>
  <c r="Y50" i="1"/>
  <c r="Q35" i="1"/>
  <c r="Y41" i="1"/>
  <c r="AD41" i="1" s="1"/>
  <c r="Y43" i="1"/>
  <c r="AD43" i="1" s="1"/>
  <c r="Q45" i="1"/>
  <c r="Y30" i="1"/>
  <c r="AD30" i="1" s="1"/>
  <c r="Y38" i="1"/>
  <c r="AD38" i="1" s="1"/>
  <c r="T72" i="1" l="1"/>
  <c r="V72" i="1" s="1"/>
  <c r="W72" i="1" s="1"/>
  <c r="T74" i="1"/>
  <c r="V74" i="1" s="1"/>
  <c r="W74" i="1" s="1"/>
  <c r="AD36" i="1"/>
  <c r="T75" i="1"/>
  <c r="V75" i="1" s="1"/>
  <c r="W75" i="1" s="1"/>
  <c r="T84" i="1"/>
  <c r="V84" i="1" s="1"/>
  <c r="W84" i="1" s="1"/>
  <c r="T83" i="1"/>
  <c r="V83" i="1" s="1"/>
  <c r="W83" i="1" s="1"/>
  <c r="AD34" i="1"/>
  <c r="T76" i="1"/>
  <c r="V76" i="1" s="1"/>
  <c r="W76" i="1" s="1"/>
  <c r="AD44" i="1"/>
  <c r="T77" i="1"/>
  <c r="V77" i="1" s="1"/>
  <c r="W77" i="1" s="1"/>
  <c r="T87" i="1"/>
  <c r="V87" i="1" s="1"/>
  <c r="W87" i="1" s="1"/>
  <c r="T82" i="1"/>
  <c r="V82" i="1" s="1"/>
  <c r="W82" i="1" s="1"/>
  <c r="T78" i="1"/>
  <c r="V78" i="1" s="1"/>
  <c r="W78" i="1" s="1"/>
  <c r="T86" i="1"/>
  <c r="V86" i="1" s="1"/>
  <c r="W86" i="1" s="1"/>
  <c r="T70" i="1"/>
  <c r="V70" i="1" s="1"/>
  <c r="W70" i="1" s="1"/>
  <c r="AD50" i="1"/>
  <c r="T79" i="1"/>
  <c r="V79" i="1" s="1"/>
  <c r="W79" i="1" s="1"/>
  <c r="T85" i="1"/>
  <c r="V85" i="1" s="1"/>
  <c r="W85" i="1" s="1"/>
  <c r="T89" i="1"/>
  <c r="V89" i="1" s="1"/>
  <c r="W89" i="1" s="1"/>
  <c r="AD32" i="1"/>
  <c r="T81" i="1"/>
  <c r="V81" i="1" s="1"/>
  <c r="W81" i="1" s="1"/>
  <c r="T71" i="1"/>
  <c r="V71" i="1" s="1"/>
  <c r="W71" i="1" s="1"/>
  <c r="T73" i="1"/>
  <c r="V73" i="1" s="1"/>
  <c r="W73" i="1" s="1"/>
</calcChain>
</file>

<file path=xl/sharedStrings.xml><?xml version="1.0" encoding="utf-8"?>
<sst xmlns="http://schemas.openxmlformats.org/spreadsheetml/2006/main" count="190" uniqueCount="86">
  <si>
    <t>Project Name</t>
  </si>
  <si>
    <t>LZeq 100Hz</t>
  </si>
  <si>
    <t>LZeq 125Hz</t>
  </si>
  <si>
    <t>LZeq 160Hz</t>
  </si>
  <si>
    <t>LZeq 200Hz</t>
  </si>
  <si>
    <t>LZeq 250Hz</t>
  </si>
  <si>
    <t>LZeq 315Hz</t>
  </si>
  <si>
    <t>LZeq 400Hz</t>
  </si>
  <si>
    <t>LZeq 500Hz</t>
  </si>
  <si>
    <t>LZeq 630Hz</t>
  </si>
  <si>
    <t>LZeq 800Hz</t>
  </si>
  <si>
    <t>LZeq 1kHz</t>
  </si>
  <si>
    <t>LZeq 1.25kHz</t>
  </si>
  <si>
    <t>LZeq 1.6kHz</t>
  </si>
  <si>
    <t>LZeq 2kHz</t>
  </si>
  <si>
    <t>LZeq 2.5kHz</t>
  </si>
  <si>
    <t>LZeq 3.15kHz</t>
  </si>
  <si>
    <t>LZeq 4kHz</t>
  </si>
  <si>
    <t>LZeq 5kHz</t>
  </si>
  <si>
    <t>LZeq 6.3kHz</t>
  </si>
  <si>
    <t>LZeq 8kHz</t>
  </si>
  <si>
    <t>LZeq 10kHz</t>
  </si>
  <si>
    <t>M1</t>
  </si>
  <si>
    <t>M2</t>
  </si>
  <si>
    <t>M3</t>
  </si>
  <si>
    <t>M4</t>
  </si>
  <si>
    <t>M5</t>
  </si>
  <si>
    <t>M6</t>
  </si>
  <si>
    <t>RF1</t>
  </si>
  <si>
    <t>RF2</t>
  </si>
  <si>
    <t>RF3</t>
  </si>
  <si>
    <t>RF4</t>
  </si>
  <si>
    <t>RF5</t>
  </si>
  <si>
    <t>RF6</t>
  </si>
  <si>
    <t>EQ</t>
  </si>
  <si>
    <t>Δlpi</t>
  </si>
  <si>
    <t>K</t>
  </si>
  <si>
    <t>LP FINAL</t>
  </si>
  <si>
    <t>TR</t>
  </si>
  <si>
    <t>A. ABSORCIÓN</t>
  </si>
  <si>
    <t>LW</t>
  </si>
  <si>
    <t>Ao</t>
  </si>
  <si>
    <t>Superficie de la cámara</t>
  </si>
  <si>
    <t>Volumen de la cámara</t>
  </si>
  <si>
    <t>Temperatura</t>
  </si>
  <si>
    <t>Presión atmosférica</t>
  </si>
  <si>
    <t>Bo</t>
  </si>
  <si>
    <t>Velocidad de sonido</t>
  </si>
  <si>
    <t>LP</t>
  </si>
  <si>
    <t>PROMEDIO</t>
  </si>
  <si>
    <t>K=2</t>
  </si>
  <si>
    <t>σomc</t>
  </si>
  <si>
    <t>σR0</t>
  </si>
  <si>
    <t>σtot</t>
  </si>
  <si>
    <t>U</t>
  </si>
  <si>
    <t>CÁLCULO DE SM CON 6 POSICIONES</t>
  </si>
  <si>
    <t>L'pm</t>
  </si>
  <si>
    <t>((L'pi-L'pm)^2)/5 1</t>
  </si>
  <si>
    <t>((L'pi-L'pm)^2)/5 2</t>
  </si>
  <si>
    <t>((L'pi-L'pm)^2)/5 3</t>
  </si>
  <si>
    <t>((L'pi-L'pm)^2)/5 4</t>
  </si>
  <si>
    <t>((L'pi-L'pm)^2)/5 5</t>
  </si>
  <si>
    <t>((L'pi-L'pm)^2)/5 6</t>
  </si>
  <si>
    <t>SUMA</t>
  </si>
  <si>
    <t>SM</t>
  </si>
  <si>
    <t>100 Hz</t>
  </si>
  <si>
    <t>125 Hz</t>
  </si>
  <si>
    <t>160 Hz</t>
  </si>
  <si>
    <t>200 Hz</t>
  </si>
  <si>
    <t>250 Hz</t>
  </si>
  <si>
    <t>315 Hz</t>
  </si>
  <si>
    <t>400 Hz</t>
  </si>
  <si>
    <t>500 Hz</t>
  </si>
  <si>
    <t>630 Hz</t>
  </si>
  <si>
    <t>800 Hz</t>
  </si>
  <si>
    <t>1000 Hz</t>
  </si>
  <si>
    <t>1250 Hz</t>
  </si>
  <si>
    <t>1600 Hz</t>
  </si>
  <si>
    <t>2000 Hz</t>
  </si>
  <si>
    <t>2500 Hz</t>
  </si>
  <si>
    <t>3150 Hz</t>
  </si>
  <si>
    <t>4000 Hz</t>
  </si>
  <si>
    <t>5000 Hz</t>
  </si>
  <si>
    <t>6300 Hz</t>
  </si>
  <si>
    <t>8000 Hz</t>
  </si>
  <si>
    <t>10000 Hz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</si>
</sst>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" x14ac:knownFonts="1">
    <font>
      <sz val="11"/>
      <color theme="1"/>
      <name val="Aptos Narrow"/>
      <family val="2"/>
      <scheme val="minor"/>
    </font>
    <font>
      <b/>
      <sz val="20"/>
      <color rgb="FFFF0000"/>
      <name val="Aptos Narrow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5" borderId="1" xfId="0" applyFill="1" applyBorder="1"/>
    <xf numFmtId="1" fontId="0" fillId="0" borderId="0" xfId="0" applyNumberFormat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6" borderId="1" xfId="0" quotePrefix="1" applyFill="1" applyBorder="1" applyAlignment="1">
      <alignment horizontal="center" vertical="center"/>
    </xf>
    <xf numFmtId="0" fontId="0" fillId="7" borderId="1" xfId="0" quotePrefix="1" applyFill="1" applyBorder="1" applyAlignment="1">
      <alignment horizontal="center" vertical="center"/>
    </xf>
    <xf numFmtId="0" fontId="0" fillId="0" borderId="0" xfId="0" quotePrefix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10" borderId="2" xfId="0" quotePrefix="1" applyFill="1" applyBorder="1" applyAlignment="1">
      <alignment horizontal="center" vertical="center"/>
    </xf>
    <xf numFmtId="0" fontId="0" fillId="10" borderId="1" xfId="0" quotePrefix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164" fontId="0" fillId="9" borderId="1" xfId="0" applyNumberFormat="1" applyFill="1" applyBorder="1" applyAlignment="1">
      <alignment horizontal="center" vertical="center"/>
    </xf>
    <xf numFmtId="164" fontId="0" fillId="8" borderId="1" xfId="0" applyNumberFormat="1" applyFill="1" applyBorder="1" applyAlignment="1">
      <alignment horizontal="center" vertical="center"/>
    </xf>
    <xf numFmtId="164" fontId="0" fillId="11" borderId="1" xfId="0" applyNumberForma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11" borderId="1" xfId="0" applyFill="1" applyBorder="1" applyAlignment="1">
      <alignment horizontal="center" vertical="center"/>
    </xf>
    <xf numFmtId="0" fontId="0" fillId="3" borderId="1" xfId="0" quotePrefix="1" applyFill="1" applyBorder="1" applyAlignment="1">
      <alignment horizontal="center" vertical="center"/>
    </xf>
    <xf numFmtId="164" fontId="0" fillId="12" borderId="1" xfId="0" applyNumberFormat="1" applyFill="1" applyBorder="1" applyAlignment="1">
      <alignment horizontal="center" vertical="center"/>
    </xf>
    <xf numFmtId="164" fontId="0" fillId="0" borderId="0" xfId="0" applyNumberFormat="1"/>
    <xf numFmtId="0" fontId="1" fillId="0" borderId="0" xfId="0" applyFont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720285</xdr:colOff>
      <xdr:row>92</xdr:row>
      <xdr:rowOff>79666</xdr:rowOff>
    </xdr:from>
    <xdr:to>
      <xdr:col>10</xdr:col>
      <xdr:colOff>309891</xdr:colOff>
      <xdr:row>96</xdr:row>
      <xdr:rowOff>76553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8751586-7354-4594-95E5-CB9B24B2FF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488228" y="17104923"/>
          <a:ext cx="2768234" cy="737115"/>
        </a:xfrm>
        <a:prstGeom prst="rect">
          <a:avLst/>
        </a:prstGeom>
      </xdr:spPr>
    </xdr:pic>
    <xdr:clientData/>
  </xdr:twoCellAnchor>
  <xdr:twoCellAnchor editAs="oneCell">
    <xdr:from>
      <xdr:col>5</xdr:col>
      <xdr:colOff>206827</xdr:colOff>
      <xdr:row>98</xdr:row>
      <xdr:rowOff>79490</xdr:rowOff>
    </xdr:from>
    <xdr:to>
      <xdr:col>18</xdr:col>
      <xdr:colOff>110019</xdr:colOff>
      <xdr:row>126</xdr:row>
      <xdr:rowOff>104084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EA7633FE-013A-4D7B-8999-E8A9EA40B7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180113" y="18215090"/>
          <a:ext cx="10233735" cy="5206195"/>
        </a:xfrm>
        <a:prstGeom prst="rect">
          <a:avLst/>
        </a:prstGeom>
      </xdr:spPr>
    </xdr:pic>
    <xdr:clientData/>
  </xdr:twoCellAnchor>
  <xdr:twoCellAnchor editAs="oneCell">
    <xdr:from>
      <xdr:col>10</xdr:col>
      <xdr:colOff>730612</xdr:colOff>
      <xdr:row>91</xdr:row>
      <xdr:rowOff>87086</xdr:rowOff>
    </xdr:from>
    <xdr:to>
      <xdr:col>13</xdr:col>
      <xdr:colOff>669998</xdr:colOff>
      <xdr:row>95</xdr:row>
      <xdr:rowOff>129296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488C1CC8-05FC-4F2D-9686-09122A68A8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677183" y="16927286"/>
          <a:ext cx="2323358" cy="782439"/>
        </a:xfrm>
        <a:prstGeom prst="rect">
          <a:avLst/>
        </a:prstGeom>
      </xdr:spPr>
    </xdr:pic>
    <xdr:clientData/>
  </xdr:twoCellAnchor>
  <xdr:twoCellAnchor editAs="oneCell">
    <xdr:from>
      <xdr:col>14</xdr:col>
      <xdr:colOff>746485</xdr:colOff>
      <xdr:row>93</xdr:row>
      <xdr:rowOff>52916</xdr:rowOff>
    </xdr:from>
    <xdr:to>
      <xdr:col>16</xdr:col>
      <xdr:colOff>493458</xdr:colOff>
      <xdr:row>96</xdr:row>
      <xdr:rowOff>65851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24FAF64B-A740-492B-9E22-3CCF56BB345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871685" y="17263230"/>
          <a:ext cx="1336287" cy="5681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89"/>
  <sheetViews>
    <sheetView tabSelected="1" topLeftCell="F13" zoomScale="52" zoomScaleNormal="37" workbookViewId="0">
      <selection activeCell="O44" sqref="O44:O64"/>
    </sheetView>
  </sheetViews>
  <sheetFormatPr baseColWidth="10" defaultRowHeight="14.4" x14ac:dyDescent="0.3"/>
  <cols>
    <col min="25" max="25" width="16.6640625" bestFit="1" customWidth="1"/>
    <col min="27" max="27" width="19.88671875" bestFit="1" customWidth="1"/>
  </cols>
  <sheetData>
    <row r="1" spans="1:45" ht="14.4" customHeigh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Y1" s="25" t="s">
        <v>55</v>
      </c>
      <c r="AA1" s="22" t="s">
        <v>22</v>
      </c>
      <c r="AB1" s="22" t="s">
        <v>23</v>
      </c>
      <c r="AC1" s="22" t="s">
        <v>24</v>
      </c>
      <c r="AD1" s="22" t="s">
        <v>25</v>
      </c>
      <c r="AE1" s="22" t="s">
        <v>26</v>
      </c>
      <c r="AF1" s="22" t="s">
        <v>27</v>
      </c>
      <c r="AH1" s="22" t="s">
        <v>56</v>
      </c>
      <c r="AJ1" s="22" t="s">
        <v>57</v>
      </c>
      <c r="AK1" s="22" t="s">
        <v>58</v>
      </c>
      <c r="AL1" s="22" t="s">
        <v>59</v>
      </c>
      <c r="AM1" s="22" t="s">
        <v>60</v>
      </c>
      <c r="AN1" s="22" t="s">
        <v>61</v>
      </c>
      <c r="AO1" s="22" t="s">
        <v>62</v>
      </c>
      <c r="AQ1" s="22" t="s">
        <v>63</v>
      </c>
      <c r="AS1" s="22" t="s">
        <v>64</v>
      </c>
    </row>
    <row r="2" spans="1:45" x14ac:dyDescent="0.3">
      <c r="A2" s="9" t="s">
        <v>22</v>
      </c>
      <c r="B2" s="18">
        <v>88.73</v>
      </c>
      <c r="C2" s="18">
        <v>93.73</v>
      </c>
      <c r="D2" s="18">
        <v>98.25</v>
      </c>
      <c r="E2" s="18">
        <v>101.85</v>
      </c>
      <c r="F2" s="18">
        <v>98.19</v>
      </c>
      <c r="G2" s="18">
        <v>99.32</v>
      </c>
      <c r="H2" s="18">
        <v>99.65</v>
      </c>
      <c r="I2" s="18">
        <v>99.12</v>
      </c>
      <c r="J2" s="18">
        <v>99.32</v>
      </c>
      <c r="K2" s="18">
        <v>99.06</v>
      </c>
      <c r="L2" s="18">
        <v>97.16</v>
      </c>
      <c r="M2" s="18">
        <v>94.67</v>
      </c>
      <c r="N2" s="18">
        <v>93.45</v>
      </c>
      <c r="O2" s="18">
        <v>96.35</v>
      </c>
      <c r="P2" s="18">
        <v>94.8</v>
      </c>
      <c r="Q2" s="18">
        <v>88.86</v>
      </c>
      <c r="R2" s="18">
        <v>88.27</v>
      </c>
      <c r="S2" s="18">
        <v>82.45</v>
      </c>
      <c r="T2" s="18">
        <v>71.95</v>
      </c>
      <c r="U2" s="18">
        <v>66.67</v>
      </c>
      <c r="V2" s="18">
        <v>58.83</v>
      </c>
      <c r="Y2" s="25"/>
      <c r="Z2" s="1" t="s">
        <v>65</v>
      </c>
      <c r="AA2" s="19">
        <v>88.73</v>
      </c>
      <c r="AB2" s="19">
        <v>86.4</v>
      </c>
      <c r="AC2" s="19">
        <v>84.44</v>
      </c>
      <c r="AD2" s="19">
        <v>85.79</v>
      </c>
      <c r="AE2" s="19">
        <v>87.83</v>
      </c>
      <c r="AF2" s="19">
        <v>85.01</v>
      </c>
      <c r="AH2" s="23">
        <f t="shared" ref="AH2:AH22" si="0">AVERAGE(AA2:AF2)</f>
        <v>86.366666666666674</v>
      </c>
      <c r="AJ2" s="23">
        <f t="shared" ref="AJ2:AO2" si="1">((AA2-$AH$2)^2)/5</f>
        <v>1.1170688888888853</v>
      </c>
      <c r="AK2" s="23">
        <f t="shared" si="1"/>
        <v>2.2222222222219694E-4</v>
      </c>
      <c r="AL2" s="23">
        <f t="shared" si="1"/>
        <v>0.74240888888889645</v>
      </c>
      <c r="AM2" s="23">
        <f t="shared" si="1"/>
        <v>6.65088888888892E-2</v>
      </c>
      <c r="AN2" s="23">
        <f t="shared" si="1"/>
        <v>0.42826888888888348</v>
      </c>
      <c r="AO2" s="23">
        <f t="shared" si="1"/>
        <v>0.36810888888889026</v>
      </c>
      <c r="AQ2" s="23">
        <f t="shared" ref="AQ2:AQ22" si="2">SUM(AJ2:AO2)</f>
        <v>2.7225866666666669</v>
      </c>
      <c r="AS2" s="23">
        <f t="shared" ref="AS2:AS22" si="3">SQRT(AQ2)</f>
        <v>1.6500262624172584</v>
      </c>
    </row>
    <row r="3" spans="1:45" x14ac:dyDescent="0.3">
      <c r="A3" s="9" t="s">
        <v>23</v>
      </c>
      <c r="B3" s="18">
        <v>86.4</v>
      </c>
      <c r="C3" s="18">
        <v>93.11</v>
      </c>
      <c r="D3" s="18">
        <v>97.58</v>
      </c>
      <c r="E3" s="18">
        <v>98.09</v>
      </c>
      <c r="F3" s="18">
        <v>99.1</v>
      </c>
      <c r="G3" s="18">
        <v>99.23</v>
      </c>
      <c r="H3" s="18">
        <v>99.45</v>
      </c>
      <c r="I3" s="18">
        <v>99.15</v>
      </c>
      <c r="J3" s="18">
        <v>99.69</v>
      </c>
      <c r="K3" s="18">
        <v>99.07</v>
      </c>
      <c r="L3" s="18">
        <v>97.05</v>
      </c>
      <c r="M3" s="18">
        <v>94.23</v>
      </c>
      <c r="N3" s="18">
        <v>92.8</v>
      </c>
      <c r="O3" s="18">
        <v>95.77</v>
      </c>
      <c r="P3" s="18">
        <v>94.18</v>
      </c>
      <c r="Q3" s="18">
        <v>88.53</v>
      </c>
      <c r="R3" s="18">
        <v>87.37</v>
      </c>
      <c r="S3" s="18">
        <v>82.69</v>
      </c>
      <c r="T3" s="18">
        <v>71.19</v>
      </c>
      <c r="U3" s="18">
        <v>64.7</v>
      </c>
      <c r="V3" s="18">
        <v>57.25</v>
      </c>
      <c r="Y3" s="25"/>
      <c r="Z3" s="1" t="s">
        <v>66</v>
      </c>
      <c r="AA3" s="19">
        <v>93.73</v>
      </c>
      <c r="AB3" s="19">
        <v>93.11</v>
      </c>
      <c r="AC3" s="19">
        <v>92.99</v>
      </c>
      <c r="AD3" s="19">
        <v>94.79</v>
      </c>
      <c r="AE3" s="19">
        <v>94.87</v>
      </c>
      <c r="AF3" s="19">
        <v>95.33</v>
      </c>
      <c r="AH3" s="23">
        <f t="shared" si="0"/>
        <v>94.13666666666667</v>
      </c>
      <c r="AJ3" s="23">
        <f t="shared" ref="AJ3:AO3" si="4">((AA3-$AH$3)^2)/5</f>
        <v>3.307555555555549E-2</v>
      </c>
      <c r="AK3" s="23">
        <f t="shared" si="4"/>
        <v>0.2108088888888906</v>
      </c>
      <c r="AL3" s="23">
        <f t="shared" si="4"/>
        <v>0.26296888888889292</v>
      </c>
      <c r="AM3" s="23">
        <f t="shared" si="4"/>
        <v>8.5368888888889577E-2</v>
      </c>
      <c r="AN3" s="23">
        <f t="shared" si="4"/>
        <v>0.10755555555555582</v>
      </c>
      <c r="AO3" s="23">
        <f t="shared" si="4"/>
        <v>0.28480888888888634</v>
      </c>
      <c r="AQ3" s="23">
        <f t="shared" si="2"/>
        <v>0.98458666666667083</v>
      </c>
      <c r="AS3" s="23">
        <f t="shared" si="3"/>
        <v>0.9922634058891171</v>
      </c>
    </row>
    <row r="4" spans="1:45" x14ac:dyDescent="0.3">
      <c r="A4" s="9" t="s">
        <v>24</v>
      </c>
      <c r="B4" s="18">
        <v>84.44</v>
      </c>
      <c r="C4" s="18">
        <v>92.99</v>
      </c>
      <c r="D4" s="18">
        <v>97.3</v>
      </c>
      <c r="E4" s="18">
        <v>100.39</v>
      </c>
      <c r="F4" s="18">
        <v>100.08</v>
      </c>
      <c r="G4" s="18">
        <v>98.62</v>
      </c>
      <c r="H4" s="18">
        <v>98.99</v>
      </c>
      <c r="I4" s="18">
        <v>99.15</v>
      </c>
      <c r="J4" s="18">
        <v>99.06</v>
      </c>
      <c r="K4" s="18">
        <v>99.12</v>
      </c>
      <c r="L4" s="18">
        <v>96.69</v>
      </c>
      <c r="M4" s="18">
        <v>94.39</v>
      </c>
      <c r="N4" s="18">
        <v>93.08</v>
      </c>
      <c r="O4" s="18">
        <v>95.78</v>
      </c>
      <c r="P4" s="18">
        <v>93.69</v>
      </c>
      <c r="Q4" s="18">
        <v>87.94</v>
      </c>
      <c r="R4" s="18">
        <v>86.4</v>
      </c>
      <c r="S4" s="18">
        <v>81.709999999999994</v>
      </c>
      <c r="T4" s="18">
        <v>70.540000000000006</v>
      </c>
      <c r="U4" s="18">
        <v>63.05</v>
      </c>
      <c r="V4" s="18">
        <v>56.02</v>
      </c>
      <c r="Y4" s="25"/>
      <c r="Z4" s="1" t="s">
        <v>67</v>
      </c>
      <c r="AA4" s="19">
        <v>98.25</v>
      </c>
      <c r="AB4" s="19">
        <v>97.58</v>
      </c>
      <c r="AC4" s="19">
        <v>97.3</v>
      </c>
      <c r="AD4" s="19">
        <v>98.94</v>
      </c>
      <c r="AE4" s="19">
        <v>97.53</v>
      </c>
      <c r="AF4" s="19">
        <v>99.53</v>
      </c>
      <c r="AH4" s="23">
        <f t="shared" si="0"/>
        <v>98.188333333333333</v>
      </c>
      <c r="AJ4" s="23">
        <f t="shared" ref="AJ4:AO4" si="5">((AA4-$AH$4)^2)/5</f>
        <v>7.6055555555557431E-4</v>
      </c>
      <c r="AK4" s="23">
        <f t="shared" si="5"/>
        <v>7.4013888888889129E-2</v>
      </c>
      <c r="AL4" s="23">
        <f t="shared" si="5"/>
        <v>0.15782722222222295</v>
      </c>
      <c r="AM4" s="23">
        <f t="shared" si="5"/>
        <v>0.1130005555555551</v>
      </c>
      <c r="AN4" s="23">
        <f t="shared" si="5"/>
        <v>8.6680555555555067E-2</v>
      </c>
      <c r="AO4" s="23">
        <f t="shared" si="5"/>
        <v>0.36001388888888991</v>
      </c>
      <c r="AQ4" s="23">
        <f t="shared" si="2"/>
        <v>0.79229666666666776</v>
      </c>
      <c r="AS4" s="23">
        <f t="shared" si="3"/>
        <v>0.89011048003417403</v>
      </c>
    </row>
    <row r="5" spans="1:45" x14ac:dyDescent="0.3">
      <c r="A5" s="9" t="s">
        <v>25</v>
      </c>
      <c r="B5" s="18">
        <v>85.79</v>
      </c>
      <c r="C5" s="18">
        <v>94.79</v>
      </c>
      <c r="D5" s="18">
        <v>98.94</v>
      </c>
      <c r="E5" s="18">
        <v>99.29</v>
      </c>
      <c r="F5" s="18">
        <v>100.04</v>
      </c>
      <c r="G5" s="18">
        <v>99.82</v>
      </c>
      <c r="H5" s="18">
        <v>99.02</v>
      </c>
      <c r="I5" s="18">
        <v>98.71</v>
      </c>
      <c r="J5" s="18">
        <v>99.34</v>
      </c>
      <c r="K5" s="18">
        <v>99.63</v>
      </c>
      <c r="L5" s="18">
        <v>96.49</v>
      </c>
      <c r="M5" s="18">
        <v>94.64</v>
      </c>
      <c r="N5" s="18">
        <v>92.97</v>
      </c>
      <c r="O5" s="18">
        <v>96.18</v>
      </c>
      <c r="P5" s="18">
        <v>94.06</v>
      </c>
      <c r="Q5" s="18">
        <v>88.26</v>
      </c>
      <c r="R5" s="18">
        <v>85.86</v>
      </c>
      <c r="S5" s="18">
        <v>80.650000000000006</v>
      </c>
      <c r="T5" s="18">
        <v>70.040000000000006</v>
      </c>
      <c r="U5" s="18">
        <v>62.84</v>
      </c>
      <c r="V5" s="18">
        <v>56.18</v>
      </c>
      <c r="Y5" s="25"/>
      <c r="Z5" s="1" t="s">
        <v>68</v>
      </c>
      <c r="AA5" s="19">
        <v>101.85</v>
      </c>
      <c r="AB5" s="19">
        <v>98.09</v>
      </c>
      <c r="AC5" s="19">
        <v>100.39</v>
      </c>
      <c r="AD5" s="19">
        <v>99.29</v>
      </c>
      <c r="AE5" s="19">
        <v>100.2</v>
      </c>
      <c r="AF5" s="19">
        <v>99.83</v>
      </c>
      <c r="AH5" s="23">
        <f t="shared" si="0"/>
        <v>99.941666666666663</v>
      </c>
      <c r="AJ5" s="23">
        <f t="shared" ref="AJ5:AO5" si="6">((AA5-$AH$5)^2)/5</f>
        <v>0.7283472222222207</v>
      </c>
      <c r="AK5" s="23">
        <f t="shared" si="6"/>
        <v>0.68573388888888354</v>
      </c>
      <c r="AL5" s="23">
        <f t="shared" si="6"/>
        <v>4.0200555555556336E-2</v>
      </c>
      <c r="AM5" s="23">
        <f t="shared" si="6"/>
        <v>8.4933888888886269E-2</v>
      </c>
      <c r="AN5" s="23">
        <f t="shared" si="6"/>
        <v>1.3347222222222907E-2</v>
      </c>
      <c r="AO5" s="23">
        <f t="shared" si="6"/>
        <v>2.493888888888796E-3</v>
      </c>
      <c r="AQ5" s="23">
        <f t="shared" si="2"/>
        <v>1.5550566666666583</v>
      </c>
      <c r="AS5" s="23">
        <f t="shared" si="3"/>
        <v>1.2470191123902867</v>
      </c>
    </row>
    <row r="6" spans="1:45" x14ac:dyDescent="0.3">
      <c r="A6" s="9" t="s">
        <v>26</v>
      </c>
      <c r="B6" s="18">
        <v>87.83</v>
      </c>
      <c r="C6" s="18">
        <v>94.87</v>
      </c>
      <c r="D6" s="18">
        <v>97.53</v>
      </c>
      <c r="E6" s="18">
        <v>100.2</v>
      </c>
      <c r="F6" s="18">
        <v>101.24</v>
      </c>
      <c r="G6" s="18">
        <v>99.31</v>
      </c>
      <c r="H6" s="18">
        <v>100.3</v>
      </c>
      <c r="I6" s="18">
        <v>99.59</v>
      </c>
      <c r="J6" s="18">
        <v>99.25</v>
      </c>
      <c r="K6" s="18">
        <v>99.01</v>
      </c>
      <c r="L6" s="18">
        <v>97.5</v>
      </c>
      <c r="M6" s="18">
        <v>95.29</v>
      </c>
      <c r="N6" s="18">
        <v>93.55</v>
      </c>
      <c r="O6" s="18">
        <v>95.96</v>
      </c>
      <c r="P6" s="18">
        <v>93.85</v>
      </c>
      <c r="Q6" s="18">
        <v>88.1</v>
      </c>
      <c r="R6" s="18">
        <v>86.61</v>
      </c>
      <c r="S6" s="18">
        <v>81.45</v>
      </c>
      <c r="T6" s="18">
        <v>71.760000000000005</v>
      </c>
      <c r="U6" s="18">
        <v>64.38</v>
      </c>
      <c r="V6" s="18">
        <v>59.16</v>
      </c>
      <c r="Y6" s="25"/>
      <c r="Z6" s="1" t="s">
        <v>69</v>
      </c>
      <c r="AA6" s="19">
        <v>98.19</v>
      </c>
      <c r="AB6" s="19">
        <v>99.1</v>
      </c>
      <c r="AC6" s="19">
        <v>100.08</v>
      </c>
      <c r="AD6" s="19">
        <v>100.04</v>
      </c>
      <c r="AE6" s="19">
        <v>101.24</v>
      </c>
      <c r="AF6" s="19">
        <v>99.64</v>
      </c>
      <c r="AH6" s="23">
        <f t="shared" si="0"/>
        <v>99.715000000000018</v>
      </c>
      <c r="AJ6" s="23">
        <f t="shared" ref="AJ6:AO6" si="7">((AA6-$AH$6)^2)/5</f>
        <v>0.46512500000001217</v>
      </c>
      <c r="AK6" s="23">
        <f t="shared" si="7"/>
        <v>7.5645000000005735E-2</v>
      </c>
      <c r="AL6" s="23">
        <f t="shared" si="7"/>
        <v>2.6644999999997178E-2</v>
      </c>
      <c r="AM6" s="23">
        <f t="shared" si="7"/>
        <v>2.1124999999998523E-2</v>
      </c>
      <c r="AN6" s="23">
        <f t="shared" si="7"/>
        <v>0.46512499999998613</v>
      </c>
      <c r="AO6" s="23">
        <f t="shared" si="7"/>
        <v>1.1250000000005114E-3</v>
      </c>
      <c r="AQ6" s="23">
        <f t="shared" si="2"/>
        <v>1.0547900000000001</v>
      </c>
      <c r="AS6" s="23">
        <f t="shared" si="3"/>
        <v>1.0270296977205675</v>
      </c>
    </row>
    <row r="7" spans="1:45" x14ac:dyDescent="0.3">
      <c r="A7" s="9" t="s">
        <v>27</v>
      </c>
      <c r="B7" s="18">
        <v>85.01</v>
      </c>
      <c r="C7" s="18">
        <v>95.33</v>
      </c>
      <c r="D7" s="18">
        <v>99.53</v>
      </c>
      <c r="E7" s="18">
        <v>99.83</v>
      </c>
      <c r="F7" s="18">
        <v>99.64</v>
      </c>
      <c r="G7" s="18">
        <v>99.73</v>
      </c>
      <c r="H7" s="18">
        <v>98.92</v>
      </c>
      <c r="I7" s="18">
        <v>99.41</v>
      </c>
      <c r="J7" s="18">
        <v>100.04</v>
      </c>
      <c r="K7" s="18">
        <v>99.36</v>
      </c>
      <c r="L7" s="18">
        <v>98</v>
      </c>
      <c r="M7" s="18">
        <v>95.77</v>
      </c>
      <c r="N7" s="18">
        <v>94.21</v>
      </c>
      <c r="O7" s="18">
        <v>97.24</v>
      </c>
      <c r="P7" s="18">
        <v>94.93</v>
      </c>
      <c r="Q7" s="18">
        <v>89.13</v>
      </c>
      <c r="R7" s="18">
        <v>87.29</v>
      </c>
      <c r="S7" s="18">
        <v>82.47</v>
      </c>
      <c r="T7" s="18">
        <v>72.64</v>
      </c>
      <c r="U7" s="18">
        <v>67.38</v>
      </c>
      <c r="V7" s="18">
        <v>60.99</v>
      </c>
      <c r="Y7" s="25"/>
      <c r="Z7" s="1" t="s">
        <v>70</v>
      </c>
      <c r="AA7" s="19">
        <v>99.32</v>
      </c>
      <c r="AB7" s="19">
        <v>99.23</v>
      </c>
      <c r="AC7" s="19">
        <v>98.62</v>
      </c>
      <c r="AD7" s="19">
        <v>99.82</v>
      </c>
      <c r="AE7" s="19">
        <v>99.31</v>
      </c>
      <c r="AF7" s="19">
        <v>99.73</v>
      </c>
      <c r="AH7" s="23">
        <f t="shared" si="0"/>
        <v>99.338333333333324</v>
      </c>
      <c r="AJ7" s="23">
        <f t="shared" ref="AJ7:AO7" si="8">((AA7-$AH$7)^2)/5</f>
        <v>6.7222222222204154E-5</v>
      </c>
      <c r="AK7" s="23">
        <f t="shared" si="8"/>
        <v>2.3472222222216477E-3</v>
      </c>
      <c r="AL7" s="23">
        <f t="shared" si="8"/>
        <v>0.10320055555555159</v>
      </c>
      <c r="AM7" s="23">
        <f t="shared" si="8"/>
        <v>4.6400555555556028E-2</v>
      </c>
      <c r="AN7" s="23">
        <f t="shared" si="8"/>
        <v>1.6055555555542458E-4</v>
      </c>
      <c r="AO7" s="23">
        <f t="shared" si="8"/>
        <v>3.0680555555557633E-2</v>
      </c>
      <c r="AQ7" s="23">
        <f t="shared" si="2"/>
        <v>0.1828566666666645</v>
      </c>
      <c r="AS7" s="23">
        <f t="shared" si="3"/>
        <v>0.42761743026526</v>
      </c>
    </row>
    <row r="8" spans="1:45" x14ac:dyDescent="0.3">
      <c r="A8" s="10" t="s">
        <v>28</v>
      </c>
      <c r="B8" s="17">
        <v>30.46</v>
      </c>
      <c r="C8" s="17">
        <v>23.94</v>
      </c>
      <c r="D8" s="17">
        <v>15.27</v>
      </c>
      <c r="E8" s="17">
        <v>11.77</v>
      </c>
      <c r="F8" s="17">
        <v>13.13</v>
      </c>
      <c r="G8" s="17">
        <v>10.14</v>
      </c>
      <c r="H8" s="17">
        <v>6.34</v>
      </c>
      <c r="I8" s="17">
        <v>5.43</v>
      </c>
      <c r="J8" s="17">
        <v>2.61</v>
      </c>
      <c r="K8" s="17">
        <v>1.57</v>
      </c>
      <c r="L8" s="17">
        <v>1.27</v>
      </c>
      <c r="M8" s="17">
        <v>1.86</v>
      </c>
      <c r="N8" s="17">
        <v>2.85</v>
      </c>
      <c r="O8" s="17">
        <v>3.68</v>
      </c>
      <c r="P8" s="17">
        <v>4.6399999999999997</v>
      </c>
      <c r="Q8" s="17">
        <v>5.71</v>
      </c>
      <c r="R8" s="17">
        <v>6.65</v>
      </c>
      <c r="S8" s="17">
        <v>7.77</v>
      </c>
      <c r="T8" s="17">
        <v>8.7799999999999994</v>
      </c>
      <c r="U8" s="17">
        <v>9.8000000000000007</v>
      </c>
      <c r="V8" s="17">
        <v>10.86</v>
      </c>
      <c r="Y8" s="25"/>
      <c r="Z8" s="1" t="s">
        <v>71</v>
      </c>
      <c r="AA8" s="19">
        <v>99.65</v>
      </c>
      <c r="AB8" s="19">
        <v>99.45</v>
      </c>
      <c r="AC8" s="19">
        <v>98.99</v>
      </c>
      <c r="AD8" s="19">
        <v>99.02</v>
      </c>
      <c r="AE8" s="19">
        <v>100.3</v>
      </c>
      <c r="AF8" s="19">
        <v>98.92</v>
      </c>
      <c r="AH8" s="23">
        <f t="shared" si="0"/>
        <v>99.388333333333335</v>
      </c>
      <c r="AJ8" s="23">
        <f t="shared" ref="AJ8:AO8" si="9">((AA8-$AH$8)^2)/5</f>
        <v>1.3693888888889266E-2</v>
      </c>
      <c r="AK8" s="23">
        <f t="shared" si="9"/>
        <v>7.6055555555557431E-4</v>
      </c>
      <c r="AL8" s="23">
        <f t="shared" si="9"/>
        <v>3.173388888889004E-2</v>
      </c>
      <c r="AM8" s="23">
        <f t="shared" si="9"/>
        <v>2.7133888888889783E-2</v>
      </c>
      <c r="AN8" s="23">
        <f t="shared" si="9"/>
        <v>0.16622722222222042</v>
      </c>
      <c r="AO8" s="23">
        <f t="shared" si="9"/>
        <v>4.3867222222222294E-2</v>
      </c>
      <c r="AQ8" s="23">
        <f t="shared" si="2"/>
        <v>0.28341666666666737</v>
      </c>
      <c r="AS8" s="23">
        <f t="shared" si="3"/>
        <v>0.53236891970387168</v>
      </c>
    </row>
    <row r="9" spans="1:45" x14ac:dyDescent="0.3">
      <c r="A9" s="10" t="s">
        <v>29</v>
      </c>
      <c r="B9" s="17">
        <v>23.09</v>
      </c>
      <c r="C9" s="17">
        <v>17.77</v>
      </c>
      <c r="D9" s="17">
        <v>14.83</v>
      </c>
      <c r="E9" s="17">
        <v>12.67</v>
      </c>
      <c r="F9" s="17">
        <v>10.89</v>
      </c>
      <c r="G9" s="17">
        <v>7.35</v>
      </c>
      <c r="H9" s="17">
        <v>4.9000000000000004</v>
      </c>
      <c r="I9" s="17">
        <v>3.08</v>
      </c>
      <c r="J9" s="17">
        <v>1.19</v>
      </c>
      <c r="K9" s="17">
        <v>1.1599999999999999</v>
      </c>
      <c r="L9" s="17">
        <v>1.46</v>
      </c>
      <c r="M9" s="17">
        <v>2.0499999999999998</v>
      </c>
      <c r="N9" s="17">
        <v>2.82</v>
      </c>
      <c r="O9" s="17">
        <v>3.66</v>
      </c>
      <c r="P9" s="17">
        <v>4.6900000000000004</v>
      </c>
      <c r="Q9" s="17">
        <v>5.68</v>
      </c>
      <c r="R9" s="17">
        <v>6.65</v>
      </c>
      <c r="S9" s="17">
        <v>7.75</v>
      </c>
      <c r="T9" s="17">
        <v>8.77</v>
      </c>
      <c r="U9" s="17">
        <v>9.83</v>
      </c>
      <c r="V9" s="17">
        <v>10.87</v>
      </c>
      <c r="Y9" s="25"/>
      <c r="Z9" s="1" t="s">
        <v>72</v>
      </c>
      <c r="AA9" s="19">
        <v>99.12</v>
      </c>
      <c r="AB9" s="19">
        <v>99.15</v>
      </c>
      <c r="AC9" s="19">
        <v>99.15</v>
      </c>
      <c r="AD9" s="19">
        <v>98.71</v>
      </c>
      <c r="AE9" s="19">
        <v>99.59</v>
      </c>
      <c r="AF9" s="19">
        <v>99.41</v>
      </c>
      <c r="AH9" s="23">
        <f t="shared" si="0"/>
        <v>99.188333333333333</v>
      </c>
      <c r="AJ9" s="23">
        <f t="shared" ref="AJ9:AO9" si="10">((AA9-$AH$9)^2)/5</f>
        <v>9.3388888888874398E-4</v>
      </c>
      <c r="AK9" s="23">
        <f t="shared" si="10"/>
        <v>2.9388888888879012E-4</v>
      </c>
      <c r="AL9" s="23">
        <f t="shared" si="10"/>
        <v>2.9388888888879012E-4</v>
      </c>
      <c r="AM9" s="23">
        <f t="shared" si="10"/>
        <v>4.5760555555556609E-2</v>
      </c>
      <c r="AN9" s="23">
        <f t="shared" si="10"/>
        <v>3.2267222222222891E-2</v>
      </c>
      <c r="AO9" s="23">
        <f t="shared" si="10"/>
        <v>9.8272222222219874E-3</v>
      </c>
      <c r="AQ9" s="23">
        <f t="shared" si="2"/>
        <v>8.9376666666667812E-2</v>
      </c>
      <c r="AS9" s="23">
        <f t="shared" si="3"/>
        <v>0.29895930603790849</v>
      </c>
    </row>
    <row r="10" spans="1:45" x14ac:dyDescent="0.3">
      <c r="A10" s="10" t="s">
        <v>30</v>
      </c>
      <c r="B10" s="17">
        <v>28.18</v>
      </c>
      <c r="C10" s="17">
        <v>26.6</v>
      </c>
      <c r="D10" s="17">
        <v>23.12</v>
      </c>
      <c r="E10" s="17">
        <v>17.46</v>
      </c>
      <c r="F10" s="17">
        <v>16.05</v>
      </c>
      <c r="G10" s="17">
        <v>11.66</v>
      </c>
      <c r="H10" s="17">
        <v>8.9499999999999993</v>
      </c>
      <c r="I10" s="17">
        <v>5.96</v>
      </c>
      <c r="J10" s="17">
        <v>2.68</v>
      </c>
      <c r="K10" s="17">
        <v>1.67</v>
      </c>
      <c r="L10" s="17">
        <v>1.44</v>
      </c>
      <c r="M10" s="17">
        <v>2.12</v>
      </c>
      <c r="N10" s="17">
        <v>2.81</v>
      </c>
      <c r="O10" s="17">
        <v>3.69</v>
      </c>
      <c r="P10" s="17">
        <v>4.7</v>
      </c>
      <c r="Q10" s="17">
        <v>5.57</v>
      </c>
      <c r="R10" s="17">
        <v>6.65</v>
      </c>
      <c r="S10" s="17">
        <v>7.69</v>
      </c>
      <c r="T10" s="17">
        <v>8.7799999999999994</v>
      </c>
      <c r="U10" s="17">
        <v>9.86</v>
      </c>
      <c r="V10" s="17">
        <v>10.85</v>
      </c>
      <c r="Y10" s="25"/>
      <c r="Z10" s="1" t="s">
        <v>73</v>
      </c>
      <c r="AA10" s="19">
        <v>99.32</v>
      </c>
      <c r="AB10" s="19">
        <v>99.69</v>
      </c>
      <c r="AC10" s="19">
        <v>99.06</v>
      </c>
      <c r="AD10" s="19">
        <v>99.34</v>
      </c>
      <c r="AE10" s="19">
        <v>99.25</v>
      </c>
      <c r="AF10" s="19">
        <v>100.04</v>
      </c>
      <c r="AH10" s="23">
        <f t="shared" si="0"/>
        <v>99.449999999999989</v>
      </c>
      <c r="AJ10" s="23">
        <f t="shared" ref="AJ10:AO10" si="11">((AA10-$AH$10)^2)/5</f>
        <v>3.3799999999997638E-3</v>
      </c>
      <c r="AK10" s="23">
        <f t="shared" si="11"/>
        <v>1.1520000000000873E-2</v>
      </c>
      <c r="AL10" s="23">
        <f t="shared" si="11"/>
        <v>3.0419999999997872E-2</v>
      </c>
      <c r="AM10" s="23">
        <f t="shared" si="11"/>
        <v>2.4199999999993498E-3</v>
      </c>
      <c r="AN10" s="23">
        <f t="shared" si="11"/>
        <v>7.9999999999990912E-3</v>
      </c>
      <c r="AO10" s="23">
        <f t="shared" si="11"/>
        <v>6.9620000000004151E-2</v>
      </c>
      <c r="AQ10" s="23">
        <f t="shared" si="2"/>
        <v>0.12536000000000108</v>
      </c>
      <c r="AS10" s="23">
        <f t="shared" si="3"/>
        <v>0.35406214143847842</v>
      </c>
    </row>
    <row r="11" spans="1:45" x14ac:dyDescent="0.3">
      <c r="A11" s="10" t="s">
        <v>31</v>
      </c>
      <c r="B11" s="17">
        <v>29.91</v>
      </c>
      <c r="C11" s="17">
        <v>21.99</v>
      </c>
      <c r="D11" s="17">
        <v>16.73</v>
      </c>
      <c r="E11" s="17">
        <v>16.079999999999998</v>
      </c>
      <c r="F11" s="17">
        <v>13.71</v>
      </c>
      <c r="G11" s="17">
        <v>9.6999999999999993</v>
      </c>
      <c r="H11" s="17">
        <v>7.95</v>
      </c>
      <c r="I11" s="17">
        <v>5.41</v>
      </c>
      <c r="J11" s="17">
        <v>2.79</v>
      </c>
      <c r="K11" s="17">
        <v>2.21</v>
      </c>
      <c r="L11" s="17">
        <v>1.86</v>
      </c>
      <c r="M11" s="17">
        <v>2.16</v>
      </c>
      <c r="N11" s="17">
        <v>2.84</v>
      </c>
      <c r="O11" s="17">
        <v>3.65</v>
      </c>
      <c r="P11" s="17">
        <v>4.67</v>
      </c>
      <c r="Q11" s="17">
        <v>5.58</v>
      </c>
      <c r="R11" s="17">
        <v>6.65</v>
      </c>
      <c r="S11" s="17">
        <v>7.74</v>
      </c>
      <c r="T11" s="17">
        <v>8.81</v>
      </c>
      <c r="U11" s="17">
        <v>9.82</v>
      </c>
      <c r="V11" s="17">
        <v>10.84</v>
      </c>
      <c r="Y11" s="25"/>
      <c r="Z11" s="1" t="s">
        <v>74</v>
      </c>
      <c r="AA11" s="19">
        <v>99.06</v>
      </c>
      <c r="AB11" s="19">
        <v>99.07</v>
      </c>
      <c r="AC11" s="19">
        <v>99.12</v>
      </c>
      <c r="AD11" s="19">
        <v>99.63</v>
      </c>
      <c r="AE11" s="19">
        <v>99.01</v>
      </c>
      <c r="AF11" s="19">
        <v>99.36</v>
      </c>
      <c r="AH11" s="23">
        <f t="shared" si="0"/>
        <v>99.208333333333329</v>
      </c>
      <c r="AJ11" s="23">
        <f t="shared" ref="AJ11:AO11" si="12">((AA11-$AH$11)^2)/5</f>
        <v>4.4005555555551397E-3</v>
      </c>
      <c r="AK11" s="23">
        <f t="shared" si="12"/>
        <v>3.8272222222223372E-3</v>
      </c>
      <c r="AL11" s="23">
        <f t="shared" si="12"/>
        <v>1.5605555555552274E-3</v>
      </c>
      <c r="AM11" s="23">
        <f t="shared" si="12"/>
        <v>3.5560555555555588E-2</v>
      </c>
      <c r="AN11" s="23">
        <f t="shared" si="12"/>
        <v>7.8672222222214393E-3</v>
      </c>
      <c r="AO11" s="23">
        <f t="shared" si="12"/>
        <v>4.6005555555558081E-3</v>
      </c>
      <c r="AQ11" s="23">
        <f t="shared" si="2"/>
        <v>5.7816666666665538E-2</v>
      </c>
      <c r="AS11" s="23">
        <f t="shared" si="3"/>
        <v>0.24045096520219156</v>
      </c>
    </row>
    <row r="12" spans="1:45" x14ac:dyDescent="0.3">
      <c r="A12" s="10" t="s">
        <v>32</v>
      </c>
      <c r="B12" s="17">
        <v>25.05</v>
      </c>
      <c r="C12" s="17">
        <v>18.829999999999998</v>
      </c>
      <c r="D12" s="17">
        <v>15.15</v>
      </c>
      <c r="E12" s="17">
        <v>13.04</v>
      </c>
      <c r="F12" s="17">
        <v>11.06</v>
      </c>
      <c r="G12" s="17">
        <v>9.2100000000000009</v>
      </c>
      <c r="H12" s="17">
        <v>6.68</v>
      </c>
      <c r="I12" s="17">
        <v>5.65</v>
      </c>
      <c r="J12" s="17">
        <v>3.47</v>
      </c>
      <c r="K12" s="17">
        <v>3.05</v>
      </c>
      <c r="L12" s="17">
        <v>2.73</v>
      </c>
      <c r="M12" s="17">
        <v>2.58</v>
      </c>
      <c r="N12" s="17">
        <v>3.03</v>
      </c>
      <c r="O12" s="17">
        <v>3.68</v>
      </c>
      <c r="P12" s="17">
        <v>4.6399999999999997</v>
      </c>
      <c r="Q12" s="17">
        <v>5.61</v>
      </c>
      <c r="R12" s="17">
        <v>6.65</v>
      </c>
      <c r="S12" s="17">
        <v>7.77</v>
      </c>
      <c r="T12" s="17">
        <v>8.84</v>
      </c>
      <c r="U12" s="17">
        <v>9.8800000000000008</v>
      </c>
      <c r="V12" s="17">
        <v>10.86</v>
      </c>
      <c r="Y12" s="25"/>
      <c r="Z12" s="1" t="s">
        <v>75</v>
      </c>
      <c r="AA12" s="19">
        <v>97.16</v>
      </c>
      <c r="AB12" s="19">
        <v>97.05</v>
      </c>
      <c r="AC12" s="19">
        <v>96.69</v>
      </c>
      <c r="AD12" s="19">
        <v>96.49</v>
      </c>
      <c r="AE12" s="19">
        <v>97.5</v>
      </c>
      <c r="AF12" s="19">
        <v>98</v>
      </c>
      <c r="AH12" s="23">
        <f t="shared" si="0"/>
        <v>97.148333333333326</v>
      </c>
      <c r="AJ12" s="23">
        <f t="shared" ref="AJ12:AO12" si="13">((AA12-$AH$12)^2)/5</f>
        <v>2.7222222222239025E-5</v>
      </c>
      <c r="AK12" s="23">
        <f t="shared" si="13"/>
        <v>1.9338888888887251E-3</v>
      </c>
      <c r="AL12" s="23">
        <f t="shared" si="13"/>
        <v>4.2013888888888018E-2</v>
      </c>
      <c r="AM12" s="23">
        <f t="shared" si="13"/>
        <v>8.6680555555555067E-2</v>
      </c>
      <c r="AN12" s="23">
        <f t="shared" si="13"/>
        <v>2.4733888888889874E-2</v>
      </c>
      <c r="AO12" s="23">
        <f t="shared" si="13"/>
        <v>0.14506722222222462</v>
      </c>
      <c r="AQ12" s="23">
        <f t="shared" si="2"/>
        <v>0.30045666666666854</v>
      </c>
      <c r="AS12" s="23">
        <f t="shared" si="3"/>
        <v>0.54813927670498908</v>
      </c>
    </row>
    <row r="13" spans="1:45" x14ac:dyDescent="0.3">
      <c r="A13" s="10" t="s">
        <v>33</v>
      </c>
      <c r="B13" s="17">
        <v>26.68</v>
      </c>
      <c r="C13" s="17">
        <v>20.440000000000001</v>
      </c>
      <c r="D13" s="17">
        <v>16.11</v>
      </c>
      <c r="E13" s="17">
        <v>12.27</v>
      </c>
      <c r="F13" s="17">
        <v>12.6</v>
      </c>
      <c r="G13" s="17">
        <v>8.76</v>
      </c>
      <c r="H13" s="17">
        <v>14.1</v>
      </c>
      <c r="I13" s="17">
        <v>2.82</v>
      </c>
      <c r="J13" s="17">
        <v>1.34</v>
      </c>
      <c r="K13" s="17">
        <v>1.91</v>
      </c>
      <c r="L13" s="17">
        <v>1.76</v>
      </c>
      <c r="M13" s="17">
        <v>2.13</v>
      </c>
      <c r="N13" s="17">
        <v>2.87</v>
      </c>
      <c r="O13" s="17">
        <v>3.74</v>
      </c>
      <c r="P13" s="17">
        <v>4.6500000000000004</v>
      </c>
      <c r="Q13" s="17">
        <v>5.67</v>
      </c>
      <c r="R13" s="17">
        <v>6.67</v>
      </c>
      <c r="S13" s="17">
        <v>7.76</v>
      </c>
      <c r="T13" s="17">
        <v>8.7799999999999994</v>
      </c>
      <c r="U13" s="17">
        <v>9.81</v>
      </c>
      <c r="V13" s="17">
        <v>10.79</v>
      </c>
      <c r="Y13" s="25"/>
      <c r="Z13" s="1" t="s">
        <v>76</v>
      </c>
      <c r="AA13" s="19">
        <v>94.67</v>
      </c>
      <c r="AB13" s="19">
        <v>94.23</v>
      </c>
      <c r="AC13" s="19">
        <v>94.39</v>
      </c>
      <c r="AD13" s="19">
        <v>94.64</v>
      </c>
      <c r="AE13" s="19">
        <v>95.29</v>
      </c>
      <c r="AF13" s="19">
        <v>95.77</v>
      </c>
      <c r="AH13" s="23">
        <f t="shared" si="0"/>
        <v>94.831666666666663</v>
      </c>
      <c r="AJ13" s="23">
        <f t="shared" ref="AJ13:AO13" si="14">((AA13-$AH$13)^2)/5</f>
        <v>5.2272222222219033E-3</v>
      </c>
      <c r="AK13" s="23">
        <f t="shared" si="14"/>
        <v>7.240055555555383E-2</v>
      </c>
      <c r="AL13" s="23">
        <f t="shared" si="14"/>
        <v>3.9013888888888223E-2</v>
      </c>
      <c r="AM13" s="23">
        <f t="shared" si="14"/>
        <v>7.3472222222219314E-3</v>
      </c>
      <c r="AN13" s="23">
        <f t="shared" si="14"/>
        <v>4.2013888888890627E-2</v>
      </c>
      <c r="AO13" s="23">
        <f t="shared" si="14"/>
        <v>0.17609388888888861</v>
      </c>
      <c r="AQ13" s="23">
        <f t="shared" si="2"/>
        <v>0.34209666666666511</v>
      </c>
      <c r="AS13" s="23">
        <f t="shared" si="3"/>
        <v>0.5848903031053474</v>
      </c>
    </row>
    <row r="14" spans="1:45" x14ac:dyDescent="0.3">
      <c r="Y14" s="25"/>
      <c r="Z14" s="1" t="s">
        <v>77</v>
      </c>
      <c r="AA14" s="19">
        <v>93.45</v>
      </c>
      <c r="AB14" s="19">
        <v>92.8</v>
      </c>
      <c r="AC14" s="19">
        <v>93.08</v>
      </c>
      <c r="AD14" s="19">
        <v>92.97</v>
      </c>
      <c r="AE14" s="19">
        <v>93.55</v>
      </c>
      <c r="AF14" s="19">
        <v>94.21</v>
      </c>
      <c r="AH14" s="23">
        <f t="shared" si="0"/>
        <v>93.34333333333332</v>
      </c>
      <c r="AJ14" s="23">
        <f t="shared" ref="AJ14:AO14" si="15">((AA14-$AH$14)^2)/5</f>
        <v>2.2755555555562671E-3</v>
      </c>
      <c r="AK14" s="23">
        <f t="shared" si="15"/>
        <v>5.9042222222219831E-2</v>
      </c>
      <c r="AL14" s="23">
        <f t="shared" si="15"/>
        <v>1.3868888888887612E-2</v>
      </c>
      <c r="AM14" s="23">
        <f t="shared" si="15"/>
        <v>2.7875555555553662E-2</v>
      </c>
      <c r="AN14" s="23">
        <f t="shared" si="15"/>
        <v>8.5422222222231309E-3</v>
      </c>
      <c r="AO14" s="23">
        <f t="shared" si="15"/>
        <v>0.15022222222222487</v>
      </c>
      <c r="AQ14" s="23">
        <f t="shared" si="2"/>
        <v>0.26182666666666538</v>
      </c>
      <c r="AS14" s="23">
        <f t="shared" si="3"/>
        <v>0.51169001032526062</v>
      </c>
    </row>
    <row r="15" spans="1:45" x14ac:dyDescent="0.3">
      <c r="Y15" s="25"/>
      <c r="Z15" s="1" t="s">
        <v>78</v>
      </c>
      <c r="AA15" s="19">
        <v>96.35</v>
      </c>
      <c r="AB15" s="19">
        <v>95.77</v>
      </c>
      <c r="AC15" s="19">
        <v>95.78</v>
      </c>
      <c r="AD15" s="19">
        <v>96.18</v>
      </c>
      <c r="AE15" s="19">
        <v>95.96</v>
      </c>
      <c r="AF15" s="19">
        <v>97.24</v>
      </c>
      <c r="AH15" s="23">
        <f t="shared" si="0"/>
        <v>96.213333333333324</v>
      </c>
      <c r="AJ15" s="23">
        <f t="shared" ref="AJ15:AO15" si="16">((AA15-$AH$15)^2)/5</f>
        <v>3.7355555555557522E-3</v>
      </c>
      <c r="AK15" s="23">
        <f t="shared" si="16"/>
        <v>3.930888888888795E-2</v>
      </c>
      <c r="AL15" s="23">
        <f t="shared" si="16"/>
        <v>3.7555555555553746E-2</v>
      </c>
      <c r="AM15" s="23">
        <f t="shared" si="16"/>
        <v>2.2222222222200745E-4</v>
      </c>
      <c r="AN15" s="23">
        <f t="shared" si="16"/>
        <v>1.2835555555555248E-2</v>
      </c>
      <c r="AO15" s="23">
        <f t="shared" si="16"/>
        <v>0.2108088888888906</v>
      </c>
      <c r="AQ15" s="23">
        <f t="shared" si="2"/>
        <v>0.30446666666666533</v>
      </c>
      <c r="AS15" s="23">
        <f t="shared" si="3"/>
        <v>0.55178498227721395</v>
      </c>
    </row>
    <row r="16" spans="1:45" x14ac:dyDescent="0.3">
      <c r="Y16" s="25"/>
      <c r="Z16" s="1" t="s">
        <v>79</v>
      </c>
      <c r="AA16" s="19">
        <v>94.8</v>
      </c>
      <c r="AB16" s="19">
        <v>94.18</v>
      </c>
      <c r="AC16" s="19">
        <v>93.69</v>
      </c>
      <c r="AD16" s="19">
        <v>94.06</v>
      </c>
      <c r="AE16" s="19">
        <v>93.85</v>
      </c>
      <c r="AF16" s="19">
        <v>94.93</v>
      </c>
      <c r="AH16" s="23">
        <f t="shared" si="0"/>
        <v>94.251666666666665</v>
      </c>
      <c r="AJ16" s="23">
        <f t="shared" ref="AJ16:AO16" si="17">((AA16-$AH$16)^2)/5</f>
        <v>6.0133888888888598E-2</v>
      </c>
      <c r="AK16" s="23">
        <f t="shared" si="17"/>
        <v>1.0272222222219832E-3</v>
      </c>
      <c r="AL16" s="23">
        <f t="shared" si="17"/>
        <v>6.309388888888906E-2</v>
      </c>
      <c r="AM16" s="23">
        <f t="shared" si="17"/>
        <v>7.3472222222219314E-3</v>
      </c>
      <c r="AN16" s="23">
        <f t="shared" si="17"/>
        <v>3.2267222222222891E-2</v>
      </c>
      <c r="AO16" s="23">
        <f t="shared" si="17"/>
        <v>9.2027222222224481E-2</v>
      </c>
      <c r="AQ16" s="23">
        <f t="shared" si="2"/>
        <v>0.25589666666666894</v>
      </c>
      <c r="AS16" s="23">
        <f t="shared" si="3"/>
        <v>0.50586230010415778</v>
      </c>
    </row>
    <row r="17" spans="1:45" x14ac:dyDescent="0.3">
      <c r="Y17" s="25"/>
      <c r="Z17" s="1" t="s">
        <v>80</v>
      </c>
      <c r="AA17" s="19">
        <v>88.86</v>
      </c>
      <c r="AB17" s="19">
        <v>88.53</v>
      </c>
      <c r="AC17" s="19">
        <v>87.94</v>
      </c>
      <c r="AD17" s="19">
        <v>88.26</v>
      </c>
      <c r="AE17" s="19">
        <v>88.1</v>
      </c>
      <c r="AF17" s="19">
        <v>89.13</v>
      </c>
      <c r="AH17" s="23">
        <f t="shared" si="0"/>
        <v>88.469999999999985</v>
      </c>
      <c r="AJ17" s="23">
        <f t="shared" ref="AJ17:AO17" si="18">((AA17-$AH$17)^2)/5</f>
        <v>3.0420000000002306E-2</v>
      </c>
      <c r="AK17" s="23">
        <f t="shared" si="18"/>
        <v>7.2000000000039567E-4</v>
      </c>
      <c r="AL17" s="23">
        <f t="shared" si="18"/>
        <v>5.6179999999997232E-2</v>
      </c>
      <c r="AM17" s="23">
        <f t="shared" si="18"/>
        <v>8.8199999999982806E-3</v>
      </c>
      <c r="AN17" s="23">
        <f t="shared" si="18"/>
        <v>2.7379999999998572E-2</v>
      </c>
      <c r="AO17" s="23">
        <f t="shared" si="18"/>
        <v>8.7120000000002848E-2</v>
      </c>
      <c r="AQ17" s="23">
        <f t="shared" si="2"/>
        <v>0.21063999999999961</v>
      </c>
      <c r="AS17" s="23">
        <f t="shared" si="3"/>
        <v>0.45895533551752027</v>
      </c>
    </row>
    <row r="18" spans="1:45" x14ac:dyDescent="0.3">
      <c r="A18" s="1" t="s">
        <v>0</v>
      </c>
      <c r="B18" s="9" t="s">
        <v>22</v>
      </c>
      <c r="C18" s="9" t="s">
        <v>23</v>
      </c>
      <c r="D18" s="9" t="s">
        <v>24</v>
      </c>
      <c r="E18" s="9" t="s">
        <v>25</v>
      </c>
      <c r="F18" s="9" t="s">
        <v>26</v>
      </c>
      <c r="G18" s="9" t="s">
        <v>27</v>
      </c>
      <c r="H18" s="11"/>
      <c r="I18" s="11"/>
      <c r="J18" s="11"/>
      <c r="K18" s="11"/>
      <c r="L18" s="11"/>
      <c r="M18" s="11"/>
      <c r="O18" s="2" t="s">
        <v>34</v>
      </c>
      <c r="Y18" s="25"/>
      <c r="Z18" s="1" t="s">
        <v>81</v>
      </c>
      <c r="AA18" s="19">
        <v>88.27</v>
      </c>
      <c r="AB18" s="19">
        <v>87.37</v>
      </c>
      <c r="AC18" s="19">
        <v>86.4</v>
      </c>
      <c r="AD18" s="19">
        <v>85.86</v>
      </c>
      <c r="AE18" s="19">
        <v>86.61</v>
      </c>
      <c r="AF18" s="19">
        <v>87.29</v>
      </c>
      <c r="AH18" s="23">
        <f t="shared" si="0"/>
        <v>86.966666666666654</v>
      </c>
      <c r="AJ18" s="23">
        <f t="shared" ref="AJ18:AO18" si="19">((AA18-$AH$18)^2)/5</f>
        <v>0.3397355555555599</v>
      </c>
      <c r="AK18" s="23">
        <f t="shared" si="19"/>
        <v>3.2535555555558274E-2</v>
      </c>
      <c r="AL18" s="23">
        <f t="shared" si="19"/>
        <v>6.4222222222218142E-2</v>
      </c>
      <c r="AM18" s="23">
        <f t="shared" si="19"/>
        <v>0.24494222222221701</v>
      </c>
      <c r="AN18" s="23">
        <f t="shared" si="19"/>
        <v>2.5442222222220544E-2</v>
      </c>
      <c r="AO18" s="23">
        <f t="shared" si="19"/>
        <v>2.0908888888891291E-2</v>
      </c>
      <c r="AQ18" s="23">
        <f t="shared" si="2"/>
        <v>0.72778666666666525</v>
      </c>
      <c r="AS18" s="23">
        <f t="shared" si="3"/>
        <v>0.8531041358865078</v>
      </c>
    </row>
    <row r="19" spans="1:45" x14ac:dyDescent="0.3">
      <c r="A19" s="1" t="s">
        <v>1</v>
      </c>
      <c r="B19" s="19">
        <v>88.73</v>
      </c>
      <c r="C19" s="19">
        <v>86.4</v>
      </c>
      <c r="D19" s="19">
        <v>84.44</v>
      </c>
      <c r="E19" s="19">
        <v>85.79</v>
      </c>
      <c r="F19" s="19">
        <v>87.83</v>
      </c>
      <c r="G19" s="19">
        <v>85.01</v>
      </c>
      <c r="H19" s="3"/>
      <c r="I19" s="3"/>
      <c r="J19" s="3"/>
      <c r="K19" s="3"/>
      <c r="L19" s="3"/>
      <c r="M19" s="3"/>
      <c r="O19" s="19">
        <f t="shared" ref="O19:O39" si="20">10*LOG10((1/12)*((10^(B19/10))+(10^(C19/10))+(10^(D19/10))+(10^(E19/10))+(10^(F19/10))+(10^(G19/10))+(10^(H19/10))+(10^(I19/10))+(10^(J19/10))+(10^(K19/10))+(10^(L19/10))+(10^(M19/10))))</f>
        <v>83.623479910774407</v>
      </c>
      <c r="Y19" s="25"/>
      <c r="Z19" s="1" t="s">
        <v>82</v>
      </c>
      <c r="AA19" s="19">
        <v>82.45</v>
      </c>
      <c r="AB19" s="19">
        <v>82.69</v>
      </c>
      <c r="AC19" s="19">
        <v>81.709999999999994</v>
      </c>
      <c r="AD19" s="19">
        <v>80.650000000000006</v>
      </c>
      <c r="AE19" s="19">
        <v>81.45</v>
      </c>
      <c r="AF19" s="19">
        <v>82.47</v>
      </c>
      <c r="AH19" s="23">
        <f t="shared" si="0"/>
        <v>81.903333333333322</v>
      </c>
      <c r="AJ19" s="23">
        <f t="shared" ref="AJ19:AO19" si="21">((AA19-$AH$19)^2)/5</f>
        <v>5.9768888888892036E-2</v>
      </c>
      <c r="AK19" s="23">
        <f t="shared" si="21"/>
        <v>0.12376888888889181</v>
      </c>
      <c r="AL19" s="23">
        <f t="shared" si="21"/>
        <v>7.4755555555551453E-3</v>
      </c>
      <c r="AM19" s="23">
        <f t="shared" si="21"/>
        <v>0.31416888888888023</v>
      </c>
      <c r="AN19" s="23">
        <f t="shared" si="21"/>
        <v>4.1102222222219612E-2</v>
      </c>
      <c r="AO19" s="23">
        <f t="shared" si="21"/>
        <v>6.4222222222224595E-2</v>
      </c>
      <c r="AQ19" s="23">
        <f t="shared" si="2"/>
        <v>0.61050666666666342</v>
      </c>
      <c r="AS19" s="23">
        <f t="shared" si="3"/>
        <v>0.78134926036098828</v>
      </c>
    </row>
    <row r="20" spans="1:45" x14ac:dyDescent="0.3">
      <c r="A20" s="1" t="s">
        <v>2</v>
      </c>
      <c r="B20" s="19">
        <v>93.73</v>
      </c>
      <c r="C20" s="19">
        <v>93.11</v>
      </c>
      <c r="D20" s="19">
        <v>92.99</v>
      </c>
      <c r="E20" s="19">
        <v>94.79</v>
      </c>
      <c r="F20" s="19">
        <v>94.87</v>
      </c>
      <c r="G20" s="19">
        <v>95.33</v>
      </c>
      <c r="H20" s="3"/>
      <c r="I20" s="3"/>
      <c r="J20" s="3"/>
      <c r="K20" s="3"/>
      <c r="L20" s="3"/>
      <c r="M20" s="3"/>
      <c r="O20" s="19">
        <f t="shared" si="20"/>
        <v>91.219851039993557</v>
      </c>
      <c r="Y20" s="25"/>
      <c r="Z20" s="1" t="s">
        <v>83</v>
      </c>
      <c r="AA20" s="19">
        <v>71.95</v>
      </c>
      <c r="AB20" s="19">
        <v>71.19</v>
      </c>
      <c r="AC20" s="19">
        <v>70.540000000000006</v>
      </c>
      <c r="AD20" s="19">
        <v>70.040000000000006</v>
      </c>
      <c r="AE20" s="19">
        <v>71.760000000000005</v>
      </c>
      <c r="AF20" s="19">
        <v>72.64</v>
      </c>
      <c r="AH20" s="23">
        <f t="shared" si="0"/>
        <v>71.353333333333339</v>
      </c>
      <c r="AJ20" s="23">
        <f t="shared" ref="AJ20:AO20" si="22">((AA20-$AH$20)^2)/5</f>
        <v>7.1202222222221584E-2</v>
      </c>
      <c r="AK20" s="23">
        <f t="shared" si="22"/>
        <v>5.3355555555560635E-3</v>
      </c>
      <c r="AL20" s="23">
        <f t="shared" si="22"/>
        <v>0.13230222222222196</v>
      </c>
      <c r="AM20" s="23">
        <f t="shared" si="22"/>
        <v>0.34496888888888849</v>
      </c>
      <c r="AN20" s="23">
        <f t="shared" si="22"/>
        <v>3.307555555555549E-2</v>
      </c>
      <c r="AO20" s="23">
        <f t="shared" si="22"/>
        <v>0.33110222222221969</v>
      </c>
      <c r="AQ20" s="23">
        <f t="shared" si="2"/>
        <v>0.9179866666666634</v>
      </c>
      <c r="AS20" s="23">
        <f t="shared" si="3"/>
        <v>0.95811620728733282</v>
      </c>
    </row>
    <row r="21" spans="1:45" x14ac:dyDescent="0.3">
      <c r="A21" s="1" t="s">
        <v>3</v>
      </c>
      <c r="B21" s="19">
        <v>98.25</v>
      </c>
      <c r="C21" s="19">
        <v>97.58</v>
      </c>
      <c r="D21" s="19">
        <v>97.3</v>
      </c>
      <c r="E21" s="19">
        <v>98.94</v>
      </c>
      <c r="F21" s="19">
        <v>97.53</v>
      </c>
      <c r="G21" s="19">
        <v>99.53</v>
      </c>
      <c r="H21" s="3"/>
      <c r="I21" s="3"/>
      <c r="J21" s="3"/>
      <c r="K21" s="3"/>
      <c r="L21" s="3"/>
      <c r="M21" s="3"/>
      <c r="O21" s="19">
        <f t="shared" si="20"/>
        <v>95.256137134913885</v>
      </c>
      <c r="Y21" s="25"/>
      <c r="Z21" s="1" t="s">
        <v>84</v>
      </c>
      <c r="AA21" s="19">
        <v>66.67</v>
      </c>
      <c r="AB21" s="19">
        <v>64.7</v>
      </c>
      <c r="AC21" s="19">
        <v>63.05</v>
      </c>
      <c r="AD21" s="19">
        <v>62.84</v>
      </c>
      <c r="AE21" s="19">
        <v>64.38</v>
      </c>
      <c r="AF21" s="19">
        <v>67.38</v>
      </c>
      <c r="AH21" s="23">
        <f t="shared" si="0"/>
        <v>64.836666666666659</v>
      </c>
      <c r="AJ21" s="23">
        <f t="shared" ref="AJ21:AO21" si="23">((AA21-$AH$21)^2)/5</f>
        <v>0.67222222222222916</v>
      </c>
      <c r="AK21" s="23">
        <f t="shared" si="23"/>
        <v>3.7355555555549759E-3</v>
      </c>
      <c r="AL21" s="23">
        <f t="shared" si="23"/>
        <v>0.63843555555555198</v>
      </c>
      <c r="AM21" s="23">
        <f t="shared" si="23"/>
        <v>0.79733555555554658</v>
      </c>
      <c r="AN21" s="23">
        <f t="shared" si="23"/>
        <v>4.1708888888888303E-2</v>
      </c>
      <c r="AO21" s="23">
        <f t="shared" si="23"/>
        <v>1.2937088888888921</v>
      </c>
      <c r="AQ21" s="23">
        <f t="shared" si="2"/>
        <v>3.4471466666666633</v>
      </c>
      <c r="AS21" s="23">
        <f t="shared" si="3"/>
        <v>1.8566493117082352</v>
      </c>
    </row>
    <row r="22" spans="1:45" x14ac:dyDescent="0.3">
      <c r="A22" s="1" t="s">
        <v>4</v>
      </c>
      <c r="B22" s="19">
        <v>101.85</v>
      </c>
      <c r="C22" s="19">
        <v>98.09</v>
      </c>
      <c r="D22" s="19">
        <v>100.39</v>
      </c>
      <c r="E22" s="19">
        <v>99.29</v>
      </c>
      <c r="F22" s="19">
        <v>100.2</v>
      </c>
      <c r="G22" s="19">
        <v>99.83</v>
      </c>
      <c r="H22" s="3"/>
      <c r="I22" s="3"/>
      <c r="J22" s="3"/>
      <c r="K22" s="3"/>
      <c r="L22" s="3"/>
      <c r="M22" s="3"/>
      <c r="O22" s="19">
        <f t="shared" si="20"/>
        <v>97.080761604147938</v>
      </c>
      <c r="Y22" s="25"/>
      <c r="Z22" s="1" t="s">
        <v>85</v>
      </c>
      <c r="AA22" s="19">
        <v>58.83</v>
      </c>
      <c r="AB22" s="19">
        <v>57.25</v>
      </c>
      <c r="AC22" s="19">
        <v>56.02</v>
      </c>
      <c r="AD22" s="19">
        <v>56.18</v>
      </c>
      <c r="AE22" s="19">
        <v>59.16</v>
      </c>
      <c r="AF22" s="19">
        <v>60.99</v>
      </c>
      <c r="AH22" s="23">
        <f t="shared" si="0"/>
        <v>58.071666666666665</v>
      </c>
      <c r="AJ22" s="23">
        <f t="shared" ref="AJ22:AO22" si="24">((AA22-$AH$22)^2)/5</f>
        <v>0.11501388888888875</v>
      </c>
      <c r="AK22" s="23">
        <f t="shared" si="24"/>
        <v>0.1350272222222218</v>
      </c>
      <c r="AL22" s="23">
        <f t="shared" si="24"/>
        <v>0.84186722222221866</v>
      </c>
      <c r="AM22" s="23">
        <f t="shared" si="24"/>
        <v>0.71568055555555488</v>
      </c>
      <c r="AN22" s="23">
        <f t="shared" si="24"/>
        <v>0.23689388888888793</v>
      </c>
      <c r="AO22" s="23">
        <f t="shared" si="24"/>
        <v>1.7033338888888927</v>
      </c>
      <c r="AQ22" s="23">
        <f t="shared" si="2"/>
        <v>3.7478166666666652</v>
      </c>
      <c r="AS22" s="23">
        <f t="shared" si="3"/>
        <v>1.9359278567825469</v>
      </c>
    </row>
    <row r="23" spans="1:45" x14ac:dyDescent="0.3">
      <c r="A23" s="1" t="s">
        <v>5</v>
      </c>
      <c r="B23" s="19">
        <v>98.19</v>
      </c>
      <c r="C23" s="19">
        <v>99.1</v>
      </c>
      <c r="D23" s="19">
        <v>100.08</v>
      </c>
      <c r="E23" s="19">
        <v>100.04</v>
      </c>
      <c r="F23" s="19">
        <v>101.24</v>
      </c>
      <c r="G23" s="19">
        <v>99.64</v>
      </c>
      <c r="H23" s="3"/>
      <c r="I23" s="3"/>
      <c r="J23" s="3"/>
      <c r="K23" s="3"/>
      <c r="L23" s="3"/>
      <c r="M23" s="3"/>
      <c r="O23" s="19">
        <f t="shared" si="20"/>
        <v>96.805434441349746</v>
      </c>
    </row>
    <row r="24" spans="1:45" x14ac:dyDescent="0.3">
      <c r="A24" s="1" t="s">
        <v>6</v>
      </c>
      <c r="B24" s="19">
        <v>99.32</v>
      </c>
      <c r="C24" s="19">
        <v>99.23</v>
      </c>
      <c r="D24" s="19">
        <v>98.62</v>
      </c>
      <c r="E24" s="19">
        <v>99.82</v>
      </c>
      <c r="F24" s="19">
        <v>99.31</v>
      </c>
      <c r="G24" s="19">
        <v>99.73</v>
      </c>
      <c r="H24" s="3"/>
      <c r="I24" s="3"/>
      <c r="J24" s="3"/>
      <c r="K24" s="3"/>
      <c r="L24" s="3"/>
      <c r="M24" s="3"/>
      <c r="O24" s="19">
        <f t="shared" si="20"/>
        <v>96.345276373594118</v>
      </c>
    </row>
    <row r="25" spans="1:45" x14ac:dyDescent="0.3">
      <c r="A25" s="1" t="s">
        <v>7</v>
      </c>
      <c r="B25" s="19">
        <v>99.65</v>
      </c>
      <c r="C25" s="19">
        <v>99.45</v>
      </c>
      <c r="D25" s="19">
        <v>98.99</v>
      </c>
      <c r="E25" s="19">
        <v>99.02</v>
      </c>
      <c r="F25" s="19">
        <v>100.3</v>
      </c>
      <c r="G25" s="19">
        <v>98.92</v>
      </c>
      <c r="H25" s="3"/>
      <c r="I25" s="3"/>
      <c r="J25" s="3"/>
      <c r="K25" s="3"/>
      <c r="L25" s="3"/>
      <c r="M25" s="3"/>
      <c r="O25" s="19">
        <f t="shared" si="20"/>
        <v>96.406028083207985</v>
      </c>
    </row>
    <row r="26" spans="1:45" x14ac:dyDescent="0.3">
      <c r="A26" s="1" t="s">
        <v>8</v>
      </c>
      <c r="B26" s="19">
        <v>99.12</v>
      </c>
      <c r="C26" s="19">
        <v>99.15</v>
      </c>
      <c r="D26" s="19">
        <v>99.15</v>
      </c>
      <c r="E26" s="19">
        <v>98.71</v>
      </c>
      <c r="F26" s="19">
        <v>99.59</v>
      </c>
      <c r="G26" s="19">
        <v>99.41</v>
      </c>
      <c r="H26" s="3"/>
      <c r="I26" s="3"/>
      <c r="J26" s="3"/>
      <c r="K26" s="3"/>
      <c r="L26" s="3"/>
      <c r="M26" s="3"/>
      <c r="O26" s="19">
        <f t="shared" si="20"/>
        <v>96.186556359448261</v>
      </c>
    </row>
    <row r="27" spans="1:45" x14ac:dyDescent="0.3">
      <c r="A27" s="1" t="s">
        <v>9</v>
      </c>
      <c r="B27" s="19">
        <v>99.32</v>
      </c>
      <c r="C27" s="19">
        <v>99.69</v>
      </c>
      <c r="D27" s="19">
        <v>99.06</v>
      </c>
      <c r="E27" s="19">
        <v>99.34</v>
      </c>
      <c r="F27" s="19">
        <v>99.25</v>
      </c>
      <c r="G27" s="19">
        <v>100.04</v>
      </c>
      <c r="H27" s="3"/>
      <c r="I27" s="3"/>
      <c r="J27" s="3"/>
      <c r="K27" s="3"/>
      <c r="L27" s="3"/>
      <c r="M27" s="3"/>
      <c r="O27" s="19">
        <f t="shared" si="20"/>
        <v>96.451941376457114</v>
      </c>
    </row>
    <row r="28" spans="1:45" x14ac:dyDescent="0.3">
      <c r="A28" s="1" t="s">
        <v>10</v>
      </c>
      <c r="B28" s="19">
        <v>99.06</v>
      </c>
      <c r="C28" s="19">
        <v>99.07</v>
      </c>
      <c r="D28" s="19">
        <v>99.12</v>
      </c>
      <c r="E28" s="19">
        <v>99.63</v>
      </c>
      <c r="F28" s="19">
        <v>99.01</v>
      </c>
      <c r="G28" s="19">
        <v>99.36</v>
      </c>
      <c r="H28" s="3"/>
      <c r="I28" s="3"/>
      <c r="J28" s="3"/>
      <c r="K28" s="3"/>
      <c r="L28" s="3"/>
      <c r="M28" s="3"/>
      <c r="O28" s="19">
        <f t="shared" si="20"/>
        <v>96.203674033977009</v>
      </c>
    </row>
    <row r="29" spans="1:45" x14ac:dyDescent="0.3">
      <c r="A29" s="1" t="s">
        <v>11</v>
      </c>
      <c r="B29" s="19">
        <v>97.16</v>
      </c>
      <c r="C29" s="19">
        <v>97.05</v>
      </c>
      <c r="D29" s="19">
        <v>96.69</v>
      </c>
      <c r="E29" s="19">
        <v>96.49</v>
      </c>
      <c r="F29" s="19">
        <v>97.5</v>
      </c>
      <c r="G29" s="19">
        <v>98</v>
      </c>
      <c r="H29" s="3"/>
      <c r="I29" s="3"/>
      <c r="J29" s="3"/>
      <c r="K29" s="3"/>
      <c r="L29" s="3"/>
      <c r="M29" s="3"/>
      <c r="O29" s="19">
        <f t="shared" si="20"/>
        <v>94.167238367092935</v>
      </c>
      <c r="Q29" s="4" t="s">
        <v>35</v>
      </c>
      <c r="S29" s="4" t="s">
        <v>36</v>
      </c>
      <c r="U29" s="4" t="s">
        <v>37</v>
      </c>
      <c r="W29" s="4" t="s">
        <v>38</v>
      </c>
      <c r="Y29" s="4" t="s">
        <v>39</v>
      </c>
      <c r="AD29" s="4" t="s">
        <v>40</v>
      </c>
    </row>
    <row r="30" spans="1:45" x14ac:dyDescent="0.3">
      <c r="A30" s="1" t="s">
        <v>12</v>
      </c>
      <c r="B30" s="19">
        <v>94.67</v>
      </c>
      <c r="C30" s="19">
        <v>94.23</v>
      </c>
      <c r="D30" s="19">
        <v>94.39</v>
      </c>
      <c r="E30" s="19">
        <v>94.64</v>
      </c>
      <c r="F30" s="19">
        <v>95.29</v>
      </c>
      <c r="G30" s="19">
        <v>95.77</v>
      </c>
      <c r="H30" s="3"/>
      <c r="I30" s="3"/>
      <c r="J30" s="3"/>
      <c r="K30" s="3"/>
      <c r="L30" s="3"/>
      <c r="M30" s="3"/>
      <c r="O30" s="19">
        <f t="shared" si="20"/>
        <v>91.855037884110203</v>
      </c>
      <c r="Q30" s="19">
        <f>O19-O44</f>
        <v>58.681865112367262</v>
      </c>
      <c r="S30" s="21">
        <v>0</v>
      </c>
      <c r="U30" s="19">
        <f>O19-S30</f>
        <v>83.623479910774407</v>
      </c>
      <c r="W30" s="16">
        <v>8.7666666666666675</v>
      </c>
      <c r="X30" s="4">
        <v>100</v>
      </c>
      <c r="Y30" s="16">
        <f t="shared" ref="Y30:Y50" si="25">(55.26/$AB$39)*($AB$35/W30)</f>
        <v>4.3802240272495201</v>
      </c>
      <c r="AD30" s="19">
        <f>U30+(10*LOG10((Y30/$AB$33))+4.34*(Y30/$AB$34)*10*LOG10(1+(($AB$34*$AB$39)/(8*$AB$35*X30)))-0.1-0.1-6)</f>
        <v>83.962226525983766</v>
      </c>
    </row>
    <row r="31" spans="1:45" x14ac:dyDescent="0.3">
      <c r="A31" s="1" t="s">
        <v>13</v>
      </c>
      <c r="B31" s="19">
        <v>93.45</v>
      </c>
      <c r="C31" s="19">
        <v>92.8</v>
      </c>
      <c r="D31" s="19">
        <v>93.08</v>
      </c>
      <c r="E31" s="19">
        <v>92.97</v>
      </c>
      <c r="F31" s="19">
        <v>93.55</v>
      </c>
      <c r="G31" s="19">
        <v>94.21</v>
      </c>
      <c r="H31" s="3"/>
      <c r="I31" s="3"/>
      <c r="J31" s="3"/>
      <c r="K31" s="3"/>
      <c r="L31" s="3"/>
      <c r="M31" s="3"/>
      <c r="O31" s="19">
        <f t="shared" si="20"/>
        <v>90.358769833583182</v>
      </c>
      <c r="Q31" s="19">
        <f t="shared" ref="Q31:Q50" si="26">O20-O45</f>
        <v>71.535635231136041</v>
      </c>
      <c r="S31" s="21">
        <v>0</v>
      </c>
      <c r="U31" s="19">
        <f t="shared" ref="U31:U50" si="27">O20-S31</f>
        <v>91.219851039993557</v>
      </c>
      <c r="W31" s="16">
        <v>6.3174999999999999</v>
      </c>
      <c r="X31" s="4">
        <v>125</v>
      </c>
      <c r="Y31" s="16">
        <f t="shared" si="25"/>
        <v>6.0783480763309541</v>
      </c>
      <c r="AD31" s="19">
        <f t="shared" ref="AD31:AD50" si="28">U31+(10*LOG10((Y31/$AB$33))+4.34*(Y31/$AB$34)*10*LOG10(1+(($AB$34*$AB$39)/(8*$AB$35*X31)))-0.1-0.1-6)</f>
        <v>92.999646157985552</v>
      </c>
    </row>
    <row r="32" spans="1:45" x14ac:dyDescent="0.3">
      <c r="A32" s="1" t="s">
        <v>14</v>
      </c>
      <c r="B32" s="19">
        <v>96.35</v>
      </c>
      <c r="C32" s="19">
        <v>95.77</v>
      </c>
      <c r="D32" s="19">
        <v>95.78</v>
      </c>
      <c r="E32" s="19">
        <v>96.18</v>
      </c>
      <c r="F32" s="19">
        <v>95.96</v>
      </c>
      <c r="G32" s="19">
        <v>97.24</v>
      </c>
      <c r="H32" s="3"/>
      <c r="I32" s="3"/>
      <c r="J32" s="3"/>
      <c r="K32" s="3"/>
      <c r="L32" s="3"/>
      <c r="M32" s="3"/>
      <c r="O32" s="19">
        <f t="shared" si="20"/>
        <v>93.23356731161121</v>
      </c>
      <c r="Q32" s="19">
        <f t="shared" si="26"/>
        <v>80.072753190710188</v>
      </c>
      <c r="S32" s="21">
        <v>0</v>
      </c>
      <c r="U32" s="19">
        <f t="shared" si="27"/>
        <v>95.256137134913885</v>
      </c>
      <c r="W32" s="16">
        <v>5.6900000000000013</v>
      </c>
      <c r="X32" s="4">
        <v>160</v>
      </c>
      <c r="Y32" s="16">
        <f t="shared" si="25"/>
        <v>6.7486755662953941</v>
      </c>
      <c r="AD32" s="19">
        <f t="shared" si="28"/>
        <v>97.475163607373617</v>
      </c>
    </row>
    <row r="33" spans="1:30" x14ac:dyDescent="0.3">
      <c r="A33" s="1" t="s">
        <v>15</v>
      </c>
      <c r="B33" s="19">
        <v>94.8</v>
      </c>
      <c r="C33" s="19">
        <v>94.18</v>
      </c>
      <c r="D33" s="19">
        <v>93.69</v>
      </c>
      <c r="E33" s="19">
        <v>94.06</v>
      </c>
      <c r="F33" s="19">
        <v>93.85</v>
      </c>
      <c r="G33" s="19">
        <v>94.93</v>
      </c>
      <c r="H33" s="3"/>
      <c r="I33" s="3"/>
      <c r="J33" s="3"/>
      <c r="K33" s="3"/>
      <c r="L33" s="3"/>
      <c r="M33" s="3"/>
      <c r="O33" s="19">
        <f t="shared" si="20"/>
        <v>91.266218542465907</v>
      </c>
      <c r="Q33" s="19">
        <f t="shared" si="26"/>
        <v>85.497229498517015</v>
      </c>
      <c r="S33" s="21">
        <v>0</v>
      </c>
      <c r="U33" s="19">
        <f t="shared" si="27"/>
        <v>97.080761604147938</v>
      </c>
      <c r="W33" s="16">
        <v>6.0958333333333323</v>
      </c>
      <c r="X33" s="4">
        <v>200</v>
      </c>
      <c r="Y33" s="16">
        <f t="shared" si="25"/>
        <v>6.2993789154702631</v>
      </c>
      <c r="AA33" s="6" t="s">
        <v>41</v>
      </c>
      <c r="AB33" s="20">
        <v>1</v>
      </c>
      <c r="AD33" s="19">
        <f t="shared" si="28"/>
        <v>98.970580841762029</v>
      </c>
    </row>
    <row r="34" spans="1:30" x14ac:dyDescent="0.3">
      <c r="A34" s="1" t="s">
        <v>16</v>
      </c>
      <c r="B34" s="19">
        <v>88.86</v>
      </c>
      <c r="C34" s="19">
        <v>88.53</v>
      </c>
      <c r="D34" s="19">
        <v>87.94</v>
      </c>
      <c r="E34" s="19">
        <v>88.26</v>
      </c>
      <c r="F34" s="19">
        <v>88.1</v>
      </c>
      <c r="G34" s="19">
        <v>89.13</v>
      </c>
      <c r="H34" s="3"/>
      <c r="I34" s="3"/>
      <c r="J34" s="3"/>
      <c r="K34" s="3"/>
      <c r="L34" s="3"/>
      <c r="M34" s="3"/>
      <c r="O34" s="19">
        <f t="shared" si="20"/>
        <v>85.480091557995365</v>
      </c>
      <c r="Q34" s="19">
        <f t="shared" si="26"/>
        <v>86.340394139013625</v>
      </c>
      <c r="S34" s="21">
        <v>0</v>
      </c>
      <c r="U34" s="19">
        <f t="shared" si="27"/>
        <v>96.805434441349746</v>
      </c>
      <c r="W34" s="16">
        <v>6.5808333333333335</v>
      </c>
      <c r="X34" s="4">
        <v>250</v>
      </c>
      <c r="Y34" s="16">
        <f t="shared" si="25"/>
        <v>5.835121788864754</v>
      </c>
      <c r="AA34" s="6" t="s">
        <v>42</v>
      </c>
      <c r="AB34" s="20">
        <v>236</v>
      </c>
      <c r="AD34" s="19">
        <f t="shared" si="28"/>
        <v>98.339025954251767</v>
      </c>
    </row>
    <row r="35" spans="1:30" x14ac:dyDescent="0.3">
      <c r="A35" s="1" t="s">
        <v>17</v>
      </c>
      <c r="B35" s="19">
        <v>88.27</v>
      </c>
      <c r="C35" s="19">
        <v>87.37</v>
      </c>
      <c r="D35" s="19">
        <v>86.4</v>
      </c>
      <c r="E35" s="19">
        <v>85.86</v>
      </c>
      <c r="F35" s="19">
        <v>86.61</v>
      </c>
      <c r="G35" s="19">
        <v>87.29</v>
      </c>
      <c r="H35" s="3"/>
      <c r="I35" s="3"/>
      <c r="J35" s="3"/>
      <c r="K35" s="3"/>
      <c r="L35" s="3"/>
      <c r="M35" s="3"/>
      <c r="O35" s="19">
        <f t="shared" si="20"/>
        <v>84.027082685350649</v>
      </c>
      <c r="Q35" s="19">
        <f t="shared" si="26"/>
        <v>89.24119855030979</v>
      </c>
      <c r="S35" s="21">
        <v>0</v>
      </c>
      <c r="U35" s="19">
        <f t="shared" si="27"/>
        <v>96.345276373594118</v>
      </c>
      <c r="W35" s="16">
        <v>7.0908333333333333</v>
      </c>
      <c r="X35" s="4">
        <v>315</v>
      </c>
      <c r="Y35" s="16">
        <f t="shared" si="25"/>
        <v>5.415437391781051</v>
      </c>
      <c r="AA35" s="6" t="s">
        <v>43</v>
      </c>
      <c r="AB35" s="20">
        <v>238</v>
      </c>
      <c r="AD35" s="19">
        <f t="shared" si="28"/>
        <v>97.536293726404736</v>
      </c>
    </row>
    <row r="36" spans="1:30" x14ac:dyDescent="0.3">
      <c r="A36" s="1" t="s">
        <v>18</v>
      </c>
      <c r="B36" s="19">
        <v>82.45</v>
      </c>
      <c r="C36" s="19">
        <v>82.69</v>
      </c>
      <c r="D36" s="19">
        <v>81.709999999999994</v>
      </c>
      <c r="E36" s="19">
        <v>80.650000000000006</v>
      </c>
      <c r="F36" s="19">
        <v>81.45</v>
      </c>
      <c r="G36" s="19">
        <v>82.47</v>
      </c>
      <c r="H36" s="3"/>
      <c r="I36" s="3"/>
      <c r="J36" s="3"/>
      <c r="K36" s="3"/>
      <c r="L36" s="3"/>
      <c r="M36" s="3"/>
      <c r="O36" s="19">
        <f t="shared" si="20"/>
        <v>78.949665097402203</v>
      </c>
      <c r="Q36" s="19">
        <f t="shared" si="26"/>
        <v>89.575175907782807</v>
      </c>
      <c r="S36" s="21">
        <v>0</v>
      </c>
      <c r="U36" s="19">
        <f t="shared" si="27"/>
        <v>96.406028083207985</v>
      </c>
      <c r="W36" s="16">
        <v>7.2583333333333337</v>
      </c>
      <c r="X36" s="4">
        <v>400</v>
      </c>
      <c r="Y36" s="16">
        <f t="shared" si="25"/>
        <v>5.290465759663026</v>
      </c>
      <c r="AA36" s="6" t="s">
        <v>44</v>
      </c>
      <c r="AB36" s="20">
        <v>18.8</v>
      </c>
      <c r="AD36" s="19">
        <f t="shared" si="28"/>
        <v>97.48358688964349</v>
      </c>
    </row>
    <row r="37" spans="1:30" x14ac:dyDescent="0.3">
      <c r="A37" s="1" t="s">
        <v>19</v>
      </c>
      <c r="B37" s="19">
        <v>71.95</v>
      </c>
      <c r="C37" s="19">
        <v>71.19</v>
      </c>
      <c r="D37" s="19">
        <v>70.540000000000006</v>
      </c>
      <c r="E37" s="19">
        <v>70.040000000000006</v>
      </c>
      <c r="F37" s="19">
        <v>71.760000000000005</v>
      </c>
      <c r="G37" s="19">
        <v>72.64</v>
      </c>
      <c r="H37" s="3"/>
      <c r="I37" s="3"/>
      <c r="J37" s="3"/>
      <c r="K37" s="3"/>
      <c r="L37" s="3"/>
      <c r="M37" s="3"/>
      <c r="O37" s="19">
        <f t="shared" si="20"/>
        <v>68.430173911940187</v>
      </c>
      <c r="Q37" s="19">
        <f t="shared" si="26"/>
        <v>93.081256353855437</v>
      </c>
      <c r="S37" s="21">
        <v>0</v>
      </c>
      <c r="U37" s="19">
        <f t="shared" si="27"/>
        <v>96.186556359448261</v>
      </c>
      <c r="W37" s="16">
        <v>7.3133333333333352</v>
      </c>
      <c r="X37" s="4">
        <v>500</v>
      </c>
      <c r="Y37" s="16">
        <f t="shared" si="25"/>
        <v>5.250678756456808</v>
      </c>
      <c r="AA37" s="6" t="s">
        <v>45</v>
      </c>
      <c r="AB37" s="20">
        <v>100845</v>
      </c>
      <c r="AD37" s="19">
        <f t="shared" si="28"/>
        <v>97.22288466794457</v>
      </c>
    </row>
    <row r="38" spans="1:30" x14ac:dyDescent="0.3">
      <c r="A38" s="1" t="s">
        <v>20</v>
      </c>
      <c r="B38" s="19">
        <v>66.67</v>
      </c>
      <c r="C38" s="19">
        <v>64.7</v>
      </c>
      <c r="D38" s="19">
        <v>63.05</v>
      </c>
      <c r="E38" s="19">
        <v>62.84</v>
      </c>
      <c r="F38" s="19">
        <v>64.38</v>
      </c>
      <c r="G38" s="19">
        <v>67.38</v>
      </c>
      <c r="H38" s="3"/>
      <c r="I38" s="3"/>
      <c r="J38" s="3"/>
      <c r="K38" s="3"/>
      <c r="L38" s="3"/>
      <c r="M38" s="3"/>
      <c r="O38" s="19">
        <f t="shared" si="20"/>
        <v>62.163761755787434</v>
      </c>
      <c r="Q38" s="19">
        <f t="shared" si="26"/>
        <v>95.074581024014904</v>
      </c>
      <c r="S38" s="21">
        <v>0</v>
      </c>
      <c r="U38" s="19">
        <f t="shared" si="27"/>
        <v>96.451941376457114</v>
      </c>
      <c r="W38" s="16">
        <v>7.4466666666666654</v>
      </c>
      <c r="X38" s="4">
        <v>630</v>
      </c>
      <c r="Y38" s="16">
        <f t="shared" si="25"/>
        <v>5.1566648127422754</v>
      </c>
      <c r="AA38" s="6" t="s">
        <v>46</v>
      </c>
      <c r="AB38" s="20">
        <f>1.013*(10^5)</f>
        <v>101299.99999999999</v>
      </c>
      <c r="AD38" s="19">
        <f t="shared" si="28"/>
        <v>97.402487252026404</v>
      </c>
    </row>
    <row r="39" spans="1:30" x14ac:dyDescent="0.3">
      <c r="A39" s="1" t="s">
        <v>21</v>
      </c>
      <c r="B39" s="19">
        <v>58.83</v>
      </c>
      <c r="C39" s="19">
        <v>57.25</v>
      </c>
      <c r="D39" s="19">
        <v>56.02</v>
      </c>
      <c r="E39" s="19">
        <v>56.18</v>
      </c>
      <c r="F39" s="19">
        <v>59.16</v>
      </c>
      <c r="G39" s="19">
        <v>60.99</v>
      </c>
      <c r="H39" s="3"/>
      <c r="I39" s="3"/>
      <c r="J39" s="3"/>
      <c r="K39" s="3"/>
      <c r="L39" s="3"/>
      <c r="M39" s="3"/>
      <c r="O39" s="19">
        <f t="shared" si="20"/>
        <v>55.430113310429149</v>
      </c>
      <c r="Q39" s="19">
        <f t="shared" si="26"/>
        <v>95.107676927978844</v>
      </c>
      <c r="S39" s="21">
        <v>0</v>
      </c>
      <c r="U39" s="19">
        <f t="shared" si="27"/>
        <v>96.203674033977009</v>
      </c>
      <c r="W39" s="16">
        <v>7.2749999999999995</v>
      </c>
      <c r="X39" s="4">
        <v>800</v>
      </c>
      <c r="Y39" s="16">
        <f t="shared" si="25"/>
        <v>5.2783455631918637</v>
      </c>
      <c r="AA39" s="6" t="s">
        <v>47</v>
      </c>
      <c r="AB39" s="16">
        <f>20.05*SQRT(273+AB36)</f>
        <v>342.49719633888975</v>
      </c>
      <c r="AD39" s="19">
        <f t="shared" si="28"/>
        <v>97.250449184296656</v>
      </c>
    </row>
    <row r="40" spans="1:30" x14ac:dyDescent="0.3">
      <c r="O40" s="3"/>
      <c r="Q40" s="19">
        <f t="shared" si="26"/>
        <v>93.186076652805397</v>
      </c>
      <c r="S40" s="21">
        <v>0</v>
      </c>
      <c r="U40" s="19">
        <f t="shared" si="27"/>
        <v>94.167238367092935</v>
      </c>
      <c r="W40" s="16">
        <v>7.0041666666666664</v>
      </c>
      <c r="X40" s="4">
        <v>1000</v>
      </c>
      <c r="Y40" s="16">
        <f t="shared" si="25"/>
        <v>5.4824457783063609</v>
      </c>
      <c r="AD40" s="19">
        <f t="shared" si="28"/>
        <v>95.375186332045786</v>
      </c>
    </row>
    <row r="41" spans="1:30" x14ac:dyDescent="0.3">
      <c r="O41" s="3"/>
      <c r="Q41" s="19">
        <f t="shared" si="26"/>
        <v>90.644935290836017</v>
      </c>
      <c r="S41" s="21">
        <v>0</v>
      </c>
      <c r="U41" s="19">
        <f t="shared" si="27"/>
        <v>91.855037884110203</v>
      </c>
      <c r="W41" s="16">
        <v>6.6124999999999998</v>
      </c>
      <c r="X41" s="4">
        <v>1250</v>
      </c>
      <c r="Y41" s="16">
        <f t="shared" si="25"/>
        <v>5.8071779164039024</v>
      </c>
      <c r="AD41" s="19">
        <f t="shared" si="28"/>
        <v>93.310179037387684</v>
      </c>
    </row>
    <row r="42" spans="1:30" x14ac:dyDescent="0.3">
      <c r="O42" s="3"/>
      <c r="Q42" s="19">
        <f t="shared" si="26"/>
        <v>88.690463950510619</v>
      </c>
      <c r="S42" s="21">
        <v>0</v>
      </c>
      <c r="U42" s="19">
        <f t="shared" si="27"/>
        <v>90.358769833583182</v>
      </c>
      <c r="W42" s="16">
        <v>5.9658333333333333</v>
      </c>
      <c r="X42" s="4">
        <v>1600</v>
      </c>
      <c r="Y42" s="16">
        <f t="shared" si="25"/>
        <v>6.4366471248309773</v>
      </c>
      <c r="AD42" s="19">
        <f t="shared" si="28"/>
        <v>92.258828697479899</v>
      </c>
    </row>
    <row r="43" spans="1:30" x14ac:dyDescent="0.3">
      <c r="A43" s="1" t="s">
        <v>0</v>
      </c>
      <c r="B43" s="10" t="s">
        <v>28</v>
      </c>
      <c r="C43" s="10" t="s">
        <v>29</v>
      </c>
      <c r="D43" s="10" t="s">
        <v>30</v>
      </c>
      <c r="E43" s="10" t="s">
        <v>31</v>
      </c>
      <c r="F43" s="10" t="s">
        <v>32</v>
      </c>
      <c r="G43" s="10" t="s">
        <v>33</v>
      </c>
      <c r="H43" s="11"/>
      <c r="I43" s="11"/>
      <c r="J43" s="11"/>
      <c r="K43" s="11"/>
      <c r="L43" s="11"/>
      <c r="M43" s="11"/>
      <c r="O43" s="8" t="s">
        <v>48</v>
      </c>
      <c r="Q43" s="19">
        <f t="shared" si="26"/>
        <v>91.012517255484255</v>
      </c>
      <c r="S43" s="21">
        <v>0</v>
      </c>
      <c r="U43" s="19">
        <f t="shared" si="27"/>
        <v>93.23356731161121</v>
      </c>
      <c r="W43" s="16">
        <v>5.2116666666666669</v>
      </c>
      <c r="X43" s="4">
        <v>2000</v>
      </c>
      <c r="Y43" s="16">
        <f t="shared" si="25"/>
        <v>7.3680775130580365</v>
      </c>
      <c r="AD43" s="19">
        <f t="shared" si="28"/>
        <v>95.719469197127054</v>
      </c>
    </row>
    <row r="44" spans="1:30" x14ac:dyDescent="0.3">
      <c r="A44" s="1" t="s">
        <v>1</v>
      </c>
      <c r="B44" s="19">
        <v>30.46</v>
      </c>
      <c r="C44" s="19">
        <v>23.09</v>
      </c>
      <c r="D44" s="19">
        <v>28.18</v>
      </c>
      <c r="E44" s="19">
        <v>29.91</v>
      </c>
      <c r="F44" s="19">
        <v>25.05</v>
      </c>
      <c r="G44" s="19">
        <v>26.68</v>
      </c>
      <c r="H44" s="7"/>
      <c r="I44" s="7"/>
      <c r="J44" s="7"/>
      <c r="K44" s="7"/>
      <c r="L44" s="7"/>
      <c r="M44" s="7"/>
      <c r="O44" s="19">
        <f t="shared" ref="O44:O64" si="29">10*LOG10((1/12)*((10^(B44/10))+(10^(C44/10))+(10^(D44/10))+(10^(E44/10))+(10^(F44/10))+(10^(G44/10))+(10^(H44/10))+(10^(I44/10))+(10^(J44/10))+(10^(K44/10))+(10^(L44/10))+(10^(M44/10))))</f>
        <v>24.941614798407144</v>
      </c>
      <c r="P44" s="5"/>
      <c r="Q44" s="19">
        <f t="shared" si="26"/>
        <v>88.33528554286795</v>
      </c>
      <c r="S44" s="21">
        <v>0</v>
      </c>
      <c r="U44" s="19">
        <f t="shared" si="27"/>
        <v>91.266218542465907</v>
      </c>
      <c r="W44" s="16">
        <v>4.4024999999999999</v>
      </c>
      <c r="X44" s="4">
        <v>2500</v>
      </c>
      <c r="Y44" s="16">
        <f t="shared" si="25"/>
        <v>8.7223086819354467</v>
      </c>
      <c r="AD44" s="19">
        <f t="shared" si="28"/>
        <v>94.484262957290937</v>
      </c>
    </row>
    <row r="45" spans="1:30" x14ac:dyDescent="0.3">
      <c r="A45" s="1" t="s">
        <v>2</v>
      </c>
      <c r="B45" s="19">
        <v>23.94</v>
      </c>
      <c r="C45" s="19">
        <v>17.77</v>
      </c>
      <c r="D45" s="19">
        <v>26.6</v>
      </c>
      <c r="E45" s="19">
        <v>21.99</v>
      </c>
      <c r="F45" s="19">
        <v>18.829999999999998</v>
      </c>
      <c r="G45" s="19">
        <v>20.440000000000001</v>
      </c>
      <c r="H45" s="7"/>
      <c r="I45" s="7"/>
      <c r="J45" s="7"/>
      <c r="K45" s="7"/>
      <c r="L45" s="7"/>
      <c r="M45" s="7"/>
      <c r="O45" s="19">
        <f t="shared" si="29"/>
        <v>19.684215808857513</v>
      </c>
      <c r="P45" s="5"/>
      <c r="Q45" s="19">
        <f t="shared" si="26"/>
        <v>81.8048224923579</v>
      </c>
      <c r="S45" s="21">
        <v>0</v>
      </c>
      <c r="U45" s="19">
        <f t="shared" si="27"/>
        <v>85.480091557995365</v>
      </c>
      <c r="W45" s="16">
        <v>3.6216666666666666</v>
      </c>
      <c r="X45" s="4">
        <v>3150</v>
      </c>
      <c r="Y45" s="16">
        <f t="shared" si="25"/>
        <v>10.60284325049815</v>
      </c>
      <c r="AD45" s="19">
        <f t="shared" si="28"/>
        <v>89.545651121317974</v>
      </c>
    </row>
    <row r="46" spans="1:30" x14ac:dyDescent="0.3">
      <c r="A46" s="1" t="s">
        <v>3</v>
      </c>
      <c r="B46" s="19">
        <v>15.27</v>
      </c>
      <c r="C46" s="19">
        <v>14.83</v>
      </c>
      <c r="D46" s="19">
        <v>23.12</v>
      </c>
      <c r="E46" s="19">
        <v>16.73</v>
      </c>
      <c r="F46" s="19">
        <v>15.15</v>
      </c>
      <c r="G46" s="19">
        <v>16.11</v>
      </c>
      <c r="H46" s="7"/>
      <c r="I46" s="7"/>
      <c r="J46" s="7"/>
      <c r="K46" s="7"/>
      <c r="L46" s="7"/>
      <c r="M46" s="7"/>
      <c r="O46" s="19">
        <f t="shared" si="29"/>
        <v>15.183383944203701</v>
      </c>
      <c r="P46" s="5"/>
      <c r="Q46" s="19">
        <f t="shared" si="26"/>
        <v>79.534330012996563</v>
      </c>
      <c r="S46" s="21">
        <v>0</v>
      </c>
      <c r="U46" s="19">
        <f t="shared" si="27"/>
        <v>84.027082685350649</v>
      </c>
      <c r="W46" s="16">
        <v>2.8641666666666663</v>
      </c>
      <c r="X46" s="4">
        <v>4000</v>
      </c>
      <c r="Y46" s="16">
        <f t="shared" si="25"/>
        <v>13.407028445349132</v>
      </c>
      <c r="AD46" s="19">
        <f t="shared" si="28"/>
        <v>89.111712254556025</v>
      </c>
    </row>
    <row r="47" spans="1:30" x14ac:dyDescent="0.3">
      <c r="A47" s="1" t="s">
        <v>4</v>
      </c>
      <c r="B47" s="19">
        <v>11.77</v>
      </c>
      <c r="C47" s="19">
        <v>12.67</v>
      </c>
      <c r="D47" s="19">
        <v>17.46</v>
      </c>
      <c r="E47" s="19">
        <v>16.079999999999998</v>
      </c>
      <c r="F47" s="19">
        <v>13.04</v>
      </c>
      <c r="G47" s="19">
        <v>12.27</v>
      </c>
      <c r="H47" s="7"/>
      <c r="I47" s="7"/>
      <c r="J47" s="7"/>
      <c r="K47" s="7"/>
      <c r="L47" s="7"/>
      <c r="M47" s="7"/>
      <c r="O47" s="19">
        <f t="shared" si="29"/>
        <v>11.58353210563093</v>
      </c>
      <c r="P47" s="5"/>
      <c r="Q47" s="19">
        <f t="shared" si="26"/>
        <v>73.538761084405635</v>
      </c>
      <c r="S47" s="21">
        <v>0</v>
      </c>
      <c r="U47" s="19">
        <f t="shared" si="27"/>
        <v>78.949665097402203</v>
      </c>
      <c r="W47" s="16">
        <v>2.1716666666666664</v>
      </c>
      <c r="X47" s="4">
        <v>5000</v>
      </c>
      <c r="Y47" s="16">
        <f t="shared" si="25"/>
        <v>17.682255090815413</v>
      </c>
      <c r="AD47" s="19">
        <f t="shared" si="28"/>
        <v>85.236981344908457</v>
      </c>
    </row>
    <row r="48" spans="1:30" x14ac:dyDescent="0.3">
      <c r="A48" s="1" t="s">
        <v>5</v>
      </c>
      <c r="B48" s="19">
        <v>13.13</v>
      </c>
      <c r="C48" s="19">
        <v>10.89</v>
      </c>
      <c r="D48" s="19">
        <v>16.05</v>
      </c>
      <c r="E48" s="19">
        <v>13.71</v>
      </c>
      <c r="F48" s="19">
        <v>11.06</v>
      </c>
      <c r="G48" s="19">
        <v>12.6</v>
      </c>
      <c r="H48" s="7"/>
      <c r="I48" s="7"/>
      <c r="J48" s="7"/>
      <c r="K48" s="7"/>
      <c r="L48" s="7"/>
      <c r="M48" s="7"/>
      <c r="O48" s="19">
        <f t="shared" si="29"/>
        <v>10.465040302336114</v>
      </c>
      <c r="P48" s="5"/>
      <c r="Q48" s="19">
        <f t="shared" si="26"/>
        <v>62.108508116294814</v>
      </c>
      <c r="S48" s="21">
        <v>0</v>
      </c>
      <c r="U48" s="19">
        <f t="shared" si="27"/>
        <v>68.430173911940187</v>
      </c>
      <c r="W48" s="16">
        <v>1.5691666666666668</v>
      </c>
      <c r="X48" s="4">
        <v>6300</v>
      </c>
      <c r="Y48" s="16">
        <f t="shared" si="25"/>
        <v>24.471564931845439</v>
      </c>
      <c r="AD48" s="19">
        <f t="shared" si="28"/>
        <v>76.129917152733839</v>
      </c>
    </row>
    <row r="49" spans="1:30" x14ac:dyDescent="0.3">
      <c r="A49" s="1" t="s">
        <v>6</v>
      </c>
      <c r="B49" s="19">
        <v>10.14</v>
      </c>
      <c r="C49" s="19">
        <v>7.35</v>
      </c>
      <c r="D49" s="19">
        <v>11.66</v>
      </c>
      <c r="E49" s="19">
        <v>9.6999999999999993</v>
      </c>
      <c r="F49" s="19">
        <v>9.2100000000000009</v>
      </c>
      <c r="G49" s="19">
        <v>8.76</v>
      </c>
      <c r="H49" s="7"/>
      <c r="I49" s="7"/>
      <c r="J49" s="7"/>
      <c r="K49" s="7"/>
      <c r="L49" s="7"/>
      <c r="M49" s="7"/>
      <c r="O49" s="19">
        <f t="shared" si="29"/>
        <v>7.1040778232843333</v>
      </c>
      <c r="P49" s="5"/>
      <c r="Q49" s="19">
        <f t="shared" si="26"/>
        <v>54.911300563475187</v>
      </c>
      <c r="S49" s="21">
        <v>0</v>
      </c>
      <c r="U49" s="19">
        <f t="shared" si="27"/>
        <v>62.163761755787434</v>
      </c>
      <c r="W49" s="16">
        <v>1.1716666666666666</v>
      </c>
      <c r="X49" s="4">
        <v>8000</v>
      </c>
      <c r="Y49" s="16">
        <f t="shared" si="25"/>
        <v>32.773795708865549</v>
      </c>
      <c r="AD49" s="19">
        <f t="shared" si="28"/>
        <v>71.132882410537349</v>
      </c>
    </row>
    <row r="50" spans="1:30" x14ac:dyDescent="0.3">
      <c r="A50" s="1" t="s">
        <v>7</v>
      </c>
      <c r="B50" s="19">
        <v>6.34</v>
      </c>
      <c r="C50" s="19">
        <v>4.9000000000000004</v>
      </c>
      <c r="D50" s="19">
        <v>8.9499999999999993</v>
      </c>
      <c r="E50" s="19">
        <v>7.95</v>
      </c>
      <c r="F50" s="19">
        <v>6.68</v>
      </c>
      <c r="G50" s="19">
        <v>14.1</v>
      </c>
      <c r="H50" s="7"/>
      <c r="I50" s="7"/>
      <c r="J50" s="7"/>
      <c r="K50" s="7"/>
      <c r="L50" s="7"/>
      <c r="M50" s="7"/>
      <c r="O50" s="19">
        <f t="shared" si="29"/>
        <v>6.8308521754251856</v>
      </c>
      <c r="P50" s="5"/>
      <c r="Q50" s="19">
        <f t="shared" si="26"/>
        <v>47.251787128735572</v>
      </c>
      <c r="S50" s="21">
        <v>0</v>
      </c>
      <c r="U50" s="19">
        <f t="shared" si="27"/>
        <v>55.430113310429149</v>
      </c>
      <c r="W50" s="16">
        <v>0.87749999999999995</v>
      </c>
      <c r="X50" s="4">
        <v>10000</v>
      </c>
      <c r="Y50" s="16">
        <f t="shared" si="25"/>
        <v>43.760642703385535</v>
      </c>
      <c r="AD50" s="19">
        <f t="shared" si="28"/>
        <v>65.655755882002666</v>
      </c>
    </row>
    <row r="51" spans="1:30" x14ac:dyDescent="0.3">
      <c r="A51" s="1" t="s">
        <v>8</v>
      </c>
      <c r="B51" s="19">
        <v>5.43</v>
      </c>
      <c r="C51" s="19">
        <v>3.08</v>
      </c>
      <c r="D51" s="19">
        <v>5.96</v>
      </c>
      <c r="E51" s="19">
        <v>5.41</v>
      </c>
      <c r="F51" s="19">
        <v>5.65</v>
      </c>
      <c r="G51" s="19">
        <v>2.82</v>
      </c>
      <c r="H51" s="7"/>
      <c r="I51" s="7"/>
      <c r="J51" s="7"/>
      <c r="K51" s="7"/>
      <c r="L51" s="7"/>
      <c r="M51" s="7"/>
      <c r="O51" s="19">
        <f t="shared" si="29"/>
        <v>3.1053000055928202</v>
      </c>
      <c r="P51" s="5"/>
      <c r="Q51" s="3"/>
    </row>
    <row r="52" spans="1:30" x14ac:dyDescent="0.3">
      <c r="A52" s="1" t="s">
        <v>9</v>
      </c>
      <c r="B52" s="19">
        <v>2.61</v>
      </c>
      <c r="C52" s="19">
        <v>1.19</v>
      </c>
      <c r="D52" s="19">
        <v>2.68</v>
      </c>
      <c r="E52" s="19">
        <v>2.79</v>
      </c>
      <c r="F52" s="19">
        <v>3.47</v>
      </c>
      <c r="G52" s="19">
        <v>1.34</v>
      </c>
      <c r="H52" s="7"/>
      <c r="I52" s="7"/>
      <c r="J52" s="7"/>
      <c r="K52" s="7"/>
      <c r="L52" s="7"/>
      <c r="M52" s="7"/>
      <c r="O52" s="19">
        <f t="shared" si="29"/>
        <v>1.377360352442204</v>
      </c>
      <c r="P52" s="5"/>
      <c r="Q52" s="3"/>
    </row>
    <row r="53" spans="1:30" x14ac:dyDescent="0.3">
      <c r="A53" s="1" t="s">
        <v>10</v>
      </c>
      <c r="B53" s="19">
        <v>1.57</v>
      </c>
      <c r="C53" s="19">
        <v>1.1599999999999999</v>
      </c>
      <c r="D53" s="19">
        <v>1.67</v>
      </c>
      <c r="E53" s="19">
        <v>2.21</v>
      </c>
      <c r="F53" s="19">
        <v>3.05</v>
      </c>
      <c r="G53" s="19">
        <v>1.91</v>
      </c>
      <c r="H53" s="7"/>
      <c r="I53" s="7"/>
      <c r="J53" s="7"/>
      <c r="K53" s="7"/>
      <c r="L53" s="7"/>
      <c r="M53" s="7"/>
      <c r="O53" s="19">
        <f t="shared" si="29"/>
        <v>1.0959971059981648</v>
      </c>
      <c r="P53" s="5"/>
      <c r="Q53" s="3"/>
    </row>
    <row r="54" spans="1:30" x14ac:dyDescent="0.3">
      <c r="A54" s="1" t="s">
        <v>11</v>
      </c>
      <c r="B54" s="19">
        <v>1.27</v>
      </c>
      <c r="C54" s="19">
        <v>1.46</v>
      </c>
      <c r="D54" s="19">
        <v>1.44</v>
      </c>
      <c r="E54" s="19">
        <v>1.86</v>
      </c>
      <c r="F54" s="19">
        <v>2.73</v>
      </c>
      <c r="G54" s="19">
        <v>1.76</v>
      </c>
      <c r="H54" s="7"/>
      <c r="I54" s="7"/>
      <c r="J54" s="7"/>
      <c r="K54" s="7"/>
      <c r="L54" s="7"/>
      <c r="M54" s="7"/>
      <c r="O54" s="19">
        <f t="shared" si="29"/>
        <v>0.98116171428753185</v>
      </c>
      <c r="P54" s="5"/>
      <c r="Q54" s="3"/>
    </row>
    <row r="55" spans="1:30" x14ac:dyDescent="0.3">
      <c r="A55" s="1" t="s">
        <v>12</v>
      </c>
      <c r="B55" s="19">
        <v>1.86</v>
      </c>
      <c r="C55" s="19">
        <v>2.0499999999999998</v>
      </c>
      <c r="D55" s="19">
        <v>2.12</v>
      </c>
      <c r="E55" s="19">
        <v>2.16</v>
      </c>
      <c r="F55" s="19">
        <v>2.58</v>
      </c>
      <c r="G55" s="19">
        <v>2.13</v>
      </c>
      <c r="H55" s="7"/>
      <c r="I55" s="7"/>
      <c r="J55" s="7"/>
      <c r="K55" s="7"/>
      <c r="L55" s="7"/>
      <c r="M55" s="7"/>
      <c r="O55" s="19">
        <f t="shared" si="29"/>
        <v>1.2101025932741822</v>
      </c>
      <c r="P55" s="5"/>
      <c r="Y55" s="24"/>
    </row>
    <row r="56" spans="1:30" x14ac:dyDescent="0.3">
      <c r="A56" s="1" t="s">
        <v>13</v>
      </c>
      <c r="B56" s="19">
        <v>2.85</v>
      </c>
      <c r="C56" s="19">
        <v>2.82</v>
      </c>
      <c r="D56" s="19">
        <v>2.81</v>
      </c>
      <c r="E56" s="19">
        <v>2.84</v>
      </c>
      <c r="F56" s="19">
        <v>3.03</v>
      </c>
      <c r="G56" s="19">
        <v>2.87</v>
      </c>
      <c r="H56" s="7"/>
      <c r="I56" s="7"/>
      <c r="J56" s="7"/>
      <c r="K56" s="7"/>
      <c r="L56" s="7"/>
      <c r="M56" s="7"/>
      <c r="O56" s="19">
        <f t="shared" si="29"/>
        <v>1.6683058830725663</v>
      </c>
      <c r="P56" s="5"/>
      <c r="Y56" s="24"/>
    </row>
    <row r="57" spans="1:30" x14ac:dyDescent="0.3">
      <c r="A57" s="1" t="s">
        <v>14</v>
      </c>
      <c r="B57" s="19">
        <v>3.68</v>
      </c>
      <c r="C57" s="19">
        <v>3.66</v>
      </c>
      <c r="D57" s="19">
        <v>3.69</v>
      </c>
      <c r="E57" s="19">
        <v>3.65</v>
      </c>
      <c r="F57" s="19">
        <v>3.68</v>
      </c>
      <c r="G57" s="19">
        <v>3.74</v>
      </c>
      <c r="H57" s="7"/>
      <c r="I57" s="7"/>
      <c r="J57" s="7"/>
      <c r="K57" s="7"/>
      <c r="L57" s="7"/>
      <c r="M57" s="7"/>
      <c r="O57" s="19">
        <f t="shared" si="29"/>
        <v>2.2210500561269519</v>
      </c>
      <c r="P57" s="5"/>
      <c r="Y57" s="24"/>
    </row>
    <row r="58" spans="1:30" x14ac:dyDescent="0.3">
      <c r="A58" s="1" t="s">
        <v>15</v>
      </c>
      <c r="B58" s="19">
        <v>4.6399999999999997</v>
      </c>
      <c r="C58" s="19">
        <v>4.6900000000000004</v>
      </c>
      <c r="D58" s="19">
        <v>4.7</v>
      </c>
      <c r="E58" s="19">
        <v>4.67</v>
      </c>
      <c r="F58" s="19">
        <v>4.6399999999999997</v>
      </c>
      <c r="G58" s="19">
        <v>4.6500000000000004</v>
      </c>
      <c r="H58" s="7"/>
      <c r="I58" s="7"/>
      <c r="J58" s="7"/>
      <c r="K58" s="7"/>
      <c r="L58" s="7"/>
      <c r="M58" s="7"/>
      <c r="O58" s="19">
        <f t="shared" si="29"/>
        <v>2.9309329995979629</v>
      </c>
      <c r="P58" s="5"/>
      <c r="Y58" s="24"/>
    </row>
    <row r="59" spans="1:30" x14ac:dyDescent="0.3">
      <c r="A59" s="1" t="s">
        <v>16</v>
      </c>
      <c r="B59" s="19">
        <v>5.71</v>
      </c>
      <c r="C59" s="19">
        <v>5.68</v>
      </c>
      <c r="D59" s="19">
        <v>5.57</v>
      </c>
      <c r="E59" s="19">
        <v>5.58</v>
      </c>
      <c r="F59" s="19">
        <v>5.61</v>
      </c>
      <c r="G59" s="19">
        <v>5.67</v>
      </c>
      <c r="H59" s="7"/>
      <c r="I59" s="7"/>
      <c r="J59" s="7"/>
      <c r="K59" s="7"/>
      <c r="L59" s="7"/>
      <c r="M59" s="7"/>
      <c r="O59" s="19">
        <f t="shared" si="29"/>
        <v>3.6752690656374631</v>
      </c>
      <c r="P59" s="5"/>
      <c r="Y59" s="24"/>
    </row>
    <row r="60" spans="1:30" x14ac:dyDescent="0.3">
      <c r="A60" s="1" t="s">
        <v>17</v>
      </c>
      <c r="B60" s="19">
        <v>6.65</v>
      </c>
      <c r="C60" s="19">
        <v>6.65</v>
      </c>
      <c r="D60" s="19">
        <v>6.65</v>
      </c>
      <c r="E60" s="19">
        <v>6.65</v>
      </c>
      <c r="F60" s="19">
        <v>6.65</v>
      </c>
      <c r="G60" s="19">
        <v>6.67</v>
      </c>
      <c r="H60" s="7"/>
      <c r="I60" s="7"/>
      <c r="J60" s="7"/>
      <c r="K60" s="7"/>
      <c r="L60" s="7"/>
      <c r="M60" s="7"/>
      <c r="O60" s="19">
        <f t="shared" si="29"/>
        <v>4.492752672354082</v>
      </c>
      <c r="P60" s="5"/>
      <c r="Y60" s="24"/>
    </row>
    <row r="61" spans="1:30" x14ac:dyDescent="0.3">
      <c r="A61" s="1" t="s">
        <v>18</v>
      </c>
      <c r="B61" s="19">
        <v>7.77</v>
      </c>
      <c r="C61" s="19">
        <v>7.75</v>
      </c>
      <c r="D61" s="19">
        <v>7.69</v>
      </c>
      <c r="E61" s="19">
        <v>7.74</v>
      </c>
      <c r="F61" s="19">
        <v>7.77</v>
      </c>
      <c r="G61" s="19">
        <v>7.76</v>
      </c>
      <c r="H61" s="7"/>
      <c r="I61" s="7"/>
      <c r="J61" s="7"/>
      <c r="K61" s="7"/>
      <c r="L61" s="7"/>
      <c r="M61" s="7"/>
      <c r="O61" s="19">
        <f t="shared" si="29"/>
        <v>5.4109040129965624</v>
      </c>
      <c r="P61" s="5"/>
      <c r="Y61" s="24"/>
    </row>
    <row r="62" spans="1:30" x14ac:dyDescent="0.3">
      <c r="A62" s="1" t="s">
        <v>19</v>
      </c>
      <c r="B62" s="19">
        <v>8.7799999999999994</v>
      </c>
      <c r="C62" s="19">
        <v>8.77</v>
      </c>
      <c r="D62" s="19">
        <v>8.7799999999999994</v>
      </c>
      <c r="E62" s="19">
        <v>8.81</v>
      </c>
      <c r="F62" s="19">
        <v>8.84</v>
      </c>
      <c r="G62" s="19">
        <v>8.7799999999999994</v>
      </c>
      <c r="H62" s="7"/>
      <c r="I62" s="7"/>
      <c r="J62" s="7"/>
      <c r="K62" s="7"/>
      <c r="L62" s="7"/>
      <c r="M62" s="7"/>
      <c r="O62" s="19">
        <f t="shared" si="29"/>
        <v>6.321665795645373</v>
      </c>
      <c r="P62" s="5"/>
      <c r="Y62" s="24"/>
    </row>
    <row r="63" spans="1:30" x14ac:dyDescent="0.3">
      <c r="A63" s="1" t="s">
        <v>20</v>
      </c>
      <c r="B63" s="19">
        <v>9.8000000000000007</v>
      </c>
      <c r="C63" s="19">
        <v>9.83</v>
      </c>
      <c r="D63" s="19">
        <v>9.86</v>
      </c>
      <c r="E63" s="19">
        <v>9.82</v>
      </c>
      <c r="F63" s="19">
        <v>9.8800000000000008</v>
      </c>
      <c r="G63" s="19">
        <v>9.81</v>
      </c>
      <c r="H63" s="7"/>
      <c r="I63" s="7"/>
      <c r="J63" s="7"/>
      <c r="K63" s="7"/>
      <c r="L63" s="7"/>
      <c r="M63" s="7"/>
      <c r="O63" s="19">
        <f t="shared" si="29"/>
        <v>7.2524611923122437</v>
      </c>
      <c r="P63" s="5"/>
      <c r="Y63" s="24"/>
    </row>
    <row r="64" spans="1:30" x14ac:dyDescent="0.3">
      <c r="A64" s="1" t="s">
        <v>21</v>
      </c>
      <c r="B64" s="19">
        <v>10.86</v>
      </c>
      <c r="C64" s="19">
        <v>10.87</v>
      </c>
      <c r="D64" s="19">
        <v>10.85</v>
      </c>
      <c r="E64" s="19">
        <v>10.84</v>
      </c>
      <c r="F64" s="19">
        <v>10.86</v>
      </c>
      <c r="G64" s="19">
        <v>10.79</v>
      </c>
      <c r="H64" s="7"/>
      <c r="I64" s="7"/>
      <c r="J64" s="7"/>
      <c r="K64" s="7"/>
      <c r="L64" s="7"/>
      <c r="M64" s="7"/>
      <c r="O64" s="19">
        <f t="shared" si="29"/>
        <v>8.1783261816935742</v>
      </c>
      <c r="P64" s="5"/>
      <c r="Y64" s="24"/>
    </row>
    <row r="65" spans="1:25" x14ac:dyDescent="0.3">
      <c r="Y65" s="24"/>
    </row>
    <row r="66" spans="1:25" x14ac:dyDescent="0.3">
      <c r="Y66" s="24"/>
    </row>
    <row r="67" spans="1:25" x14ac:dyDescent="0.3">
      <c r="W67" s="5" t="s">
        <v>50</v>
      </c>
      <c r="Y67" s="24"/>
    </row>
    <row r="68" spans="1:25" x14ac:dyDescent="0.3">
      <c r="A68" s="13"/>
      <c r="B68" s="14">
        <v>1</v>
      </c>
      <c r="C68" s="15">
        <v>2</v>
      </c>
      <c r="D68" s="15">
        <v>3</v>
      </c>
      <c r="E68" s="15">
        <v>4</v>
      </c>
      <c r="F68" s="15">
        <v>5</v>
      </c>
      <c r="G68" s="15">
        <v>6</v>
      </c>
      <c r="I68" s="15" t="s">
        <v>49</v>
      </c>
      <c r="K68" s="13"/>
      <c r="L68" s="14">
        <v>1</v>
      </c>
      <c r="M68" s="15">
        <v>2</v>
      </c>
      <c r="N68" s="15">
        <v>3</v>
      </c>
      <c r="O68" s="15">
        <v>4</v>
      </c>
      <c r="P68" s="15">
        <v>5</v>
      </c>
      <c r="Q68" s="15">
        <v>6</v>
      </c>
      <c r="T68" s="4" t="s">
        <v>51</v>
      </c>
      <c r="U68" s="4" t="s">
        <v>52</v>
      </c>
      <c r="V68" s="4" t="s">
        <v>53</v>
      </c>
      <c r="W68" s="4" t="s">
        <v>54</v>
      </c>
      <c r="Y68" s="24"/>
    </row>
    <row r="69" spans="1:25" x14ac:dyDescent="0.3">
      <c r="A69" s="12" t="s">
        <v>1</v>
      </c>
      <c r="B69" s="19">
        <f>B19-B44</f>
        <v>58.27</v>
      </c>
      <c r="C69" s="19">
        <f t="shared" ref="C69:G69" si="30">C19-C44</f>
        <v>63.31</v>
      </c>
      <c r="D69" s="19">
        <f t="shared" si="30"/>
        <v>56.26</v>
      </c>
      <c r="E69" s="19">
        <f t="shared" si="30"/>
        <v>55.88000000000001</v>
      </c>
      <c r="F69" s="19">
        <f t="shared" si="30"/>
        <v>62.78</v>
      </c>
      <c r="G69" s="19">
        <f t="shared" si="30"/>
        <v>58.330000000000005</v>
      </c>
      <c r="I69" s="19">
        <f>AVERAGE(B69:G69)</f>
        <v>59.138333333333328</v>
      </c>
      <c r="K69" s="12" t="s">
        <v>1</v>
      </c>
      <c r="L69" s="19">
        <f>(B69-$I$69)^2</f>
        <v>0.75400277777776359</v>
      </c>
      <c r="M69" s="19">
        <f t="shared" ref="M69:Q69" si="31">(C69-$I$69)^2</f>
        <v>17.40280277777784</v>
      </c>
      <c r="N69" s="19">
        <f t="shared" si="31"/>
        <v>8.2848027777777595</v>
      </c>
      <c r="O69" s="19">
        <f t="shared" si="31"/>
        <v>10.616736111111015</v>
      </c>
      <c r="P69" s="19">
        <f t="shared" si="31"/>
        <v>13.261736111111157</v>
      </c>
      <c r="Q69" s="19">
        <f t="shared" si="31"/>
        <v>0.6534027777777609</v>
      </c>
      <c r="S69" s="4">
        <v>100</v>
      </c>
      <c r="T69" s="19">
        <f>SQRT((1/(6-1))*SUM(L69:Q69))</f>
        <v>3.1929135075455237</v>
      </c>
      <c r="U69" s="21">
        <v>0.5</v>
      </c>
      <c r="V69" s="19">
        <f>SQRT(((T69)^2)+((U69)^2))</f>
        <v>3.2318255934791189</v>
      </c>
      <c r="W69" s="19">
        <f>2*V69</f>
        <v>6.4636511869582378</v>
      </c>
      <c r="Y69" s="24"/>
    </row>
    <row r="70" spans="1:25" x14ac:dyDescent="0.3">
      <c r="A70" s="1" t="s">
        <v>2</v>
      </c>
      <c r="B70" s="19">
        <f t="shared" ref="B70:G89" si="32">B20-B45</f>
        <v>69.790000000000006</v>
      </c>
      <c r="C70" s="19">
        <f t="shared" si="32"/>
        <v>75.34</v>
      </c>
      <c r="D70" s="19">
        <f t="shared" si="32"/>
        <v>66.389999999999986</v>
      </c>
      <c r="E70" s="19">
        <f t="shared" si="32"/>
        <v>72.800000000000011</v>
      </c>
      <c r="F70" s="19">
        <f t="shared" si="32"/>
        <v>76.040000000000006</v>
      </c>
      <c r="G70" s="19">
        <f t="shared" si="32"/>
        <v>74.89</v>
      </c>
      <c r="I70" s="19">
        <f t="shared" ref="I70:I89" si="33">AVERAGE(B70:G70)</f>
        <v>72.541666666666671</v>
      </c>
      <c r="K70" s="1" t="s">
        <v>2</v>
      </c>
      <c r="L70" s="19">
        <f>(B70-$I$70)^2</f>
        <v>7.5716694444444359</v>
      </c>
      <c r="M70" s="19">
        <f t="shared" ref="M70:Q70" si="34">(C70-$I$70)^2</f>
        <v>7.8306694444444371</v>
      </c>
      <c r="N70" s="19">
        <f t="shared" si="34"/>
        <v>37.843002777778004</v>
      </c>
      <c r="O70" s="19">
        <f t="shared" si="34"/>
        <v>6.6736111111114535E-2</v>
      </c>
      <c r="P70" s="19">
        <f t="shared" si="34"/>
        <v>12.238336111111122</v>
      </c>
      <c r="Q70" s="19">
        <f t="shared" si="34"/>
        <v>5.5146694444444249</v>
      </c>
      <c r="S70" s="4">
        <v>125</v>
      </c>
      <c r="T70" s="19">
        <f t="shared" ref="T70:T89" si="35">SQRT((1/(6-1))*SUM(L70:Q70))</f>
        <v>3.7700154730009672</v>
      </c>
      <c r="U70" s="21">
        <v>0.5</v>
      </c>
      <c r="V70" s="19">
        <f t="shared" ref="V70:V89" si="36">SQRT(((T70)^2)+((U70)^2))</f>
        <v>3.8030273029083954</v>
      </c>
      <c r="W70" s="19">
        <f t="shared" ref="W70:W89" si="37">2*V70</f>
        <v>7.6060546058167908</v>
      </c>
      <c r="Y70" s="24"/>
    </row>
    <row r="71" spans="1:25" x14ac:dyDescent="0.3">
      <c r="A71" s="1" t="s">
        <v>3</v>
      </c>
      <c r="B71" s="19">
        <f t="shared" si="32"/>
        <v>82.98</v>
      </c>
      <c r="C71" s="19">
        <f t="shared" si="32"/>
        <v>82.75</v>
      </c>
      <c r="D71" s="19">
        <f t="shared" si="32"/>
        <v>74.179999999999993</v>
      </c>
      <c r="E71" s="19">
        <f t="shared" si="32"/>
        <v>82.21</v>
      </c>
      <c r="F71" s="19">
        <f t="shared" si="32"/>
        <v>82.38</v>
      </c>
      <c r="G71" s="19">
        <f t="shared" si="32"/>
        <v>83.42</v>
      </c>
      <c r="I71" s="19">
        <f t="shared" si="33"/>
        <v>81.320000000000007</v>
      </c>
      <c r="K71" s="1" t="s">
        <v>3</v>
      </c>
      <c r="L71" s="19">
        <f>(B71-$I$71)^2</f>
        <v>2.7555999999999887</v>
      </c>
      <c r="M71" s="19">
        <f t="shared" ref="M71:Q71" si="38">(C71-$I$71)^2</f>
        <v>2.0448999999999788</v>
      </c>
      <c r="N71" s="19">
        <f t="shared" si="38"/>
        <v>50.979600000000211</v>
      </c>
      <c r="O71" s="19">
        <f t="shared" si="38"/>
        <v>0.79209999999997571</v>
      </c>
      <c r="P71" s="19">
        <f t="shared" si="38"/>
        <v>1.1235999999999746</v>
      </c>
      <c r="Q71" s="19">
        <f t="shared" si="38"/>
        <v>4.4099999999999762</v>
      </c>
      <c r="S71" s="4">
        <v>160</v>
      </c>
      <c r="T71" s="19">
        <f t="shared" si="35"/>
        <v>3.5243666097612523</v>
      </c>
      <c r="U71" s="21">
        <v>0.5</v>
      </c>
      <c r="V71" s="19">
        <f t="shared" si="36"/>
        <v>3.5596572868746823</v>
      </c>
      <c r="W71" s="19">
        <f t="shared" si="37"/>
        <v>7.1193145737493646</v>
      </c>
      <c r="Y71" s="24"/>
    </row>
    <row r="72" spans="1:25" x14ac:dyDescent="0.3">
      <c r="A72" s="1" t="s">
        <v>4</v>
      </c>
      <c r="B72" s="19">
        <f t="shared" si="32"/>
        <v>90.08</v>
      </c>
      <c r="C72" s="19">
        <f t="shared" si="32"/>
        <v>85.42</v>
      </c>
      <c r="D72" s="19">
        <f t="shared" si="32"/>
        <v>82.93</v>
      </c>
      <c r="E72" s="19">
        <f t="shared" si="32"/>
        <v>83.210000000000008</v>
      </c>
      <c r="F72" s="19">
        <f t="shared" si="32"/>
        <v>87.16</v>
      </c>
      <c r="G72" s="19">
        <f t="shared" si="32"/>
        <v>87.56</v>
      </c>
      <c r="I72" s="19">
        <f t="shared" si="33"/>
        <v>86.059999999999988</v>
      </c>
      <c r="K72" s="1" t="s">
        <v>4</v>
      </c>
      <c r="L72" s="19">
        <f>(B72-$I$72)^2</f>
        <v>16.160400000000081</v>
      </c>
      <c r="M72" s="19">
        <f t="shared" ref="M72:Q72" si="39">(C72-$I$72)^2</f>
        <v>0.40959999999998253</v>
      </c>
      <c r="N72" s="19">
        <f t="shared" si="39"/>
        <v>9.7968999999998818</v>
      </c>
      <c r="O72" s="19">
        <f t="shared" si="39"/>
        <v>8.1224999999998868</v>
      </c>
      <c r="P72" s="19">
        <f t="shared" si="39"/>
        <v>1.2100000000000188</v>
      </c>
      <c r="Q72" s="19">
        <f t="shared" si="39"/>
        <v>2.2500000000000426</v>
      </c>
      <c r="S72" s="4">
        <v>200</v>
      </c>
      <c r="T72" s="19">
        <f t="shared" si="35"/>
        <v>2.7549736840848369</v>
      </c>
      <c r="U72" s="21">
        <v>0.5</v>
      </c>
      <c r="V72" s="19">
        <f t="shared" si="36"/>
        <v>2.7999785713465699</v>
      </c>
      <c r="W72" s="19">
        <f t="shared" si="37"/>
        <v>5.5999571426931398</v>
      </c>
      <c r="Y72" s="24"/>
    </row>
    <row r="73" spans="1:25" x14ac:dyDescent="0.3">
      <c r="A73" s="1" t="s">
        <v>5</v>
      </c>
      <c r="B73" s="19">
        <f t="shared" si="32"/>
        <v>85.06</v>
      </c>
      <c r="C73" s="19">
        <f t="shared" si="32"/>
        <v>88.21</v>
      </c>
      <c r="D73" s="19">
        <f t="shared" si="32"/>
        <v>84.03</v>
      </c>
      <c r="E73" s="19">
        <f t="shared" si="32"/>
        <v>86.330000000000013</v>
      </c>
      <c r="F73" s="19">
        <f t="shared" si="32"/>
        <v>90.179999999999993</v>
      </c>
      <c r="G73" s="19">
        <f t="shared" si="32"/>
        <v>87.04</v>
      </c>
      <c r="I73" s="19">
        <f t="shared" si="33"/>
        <v>86.808333333333337</v>
      </c>
      <c r="K73" s="1" t="s">
        <v>5</v>
      </c>
      <c r="L73" s="19">
        <f>(B73-$I$73)^2</f>
        <v>3.0566694444444495</v>
      </c>
      <c r="M73" s="19">
        <f t="shared" ref="M73:Q73" si="40">(C73-$I$73)^2</f>
        <v>1.9646694444444164</v>
      </c>
      <c r="N73" s="19">
        <f t="shared" si="40"/>
        <v>7.7191361111111254</v>
      </c>
      <c r="O73" s="19">
        <f t="shared" si="40"/>
        <v>0.22880277777776944</v>
      </c>
      <c r="P73" s="19">
        <f t="shared" si="40"/>
        <v>11.368136111111037</v>
      </c>
      <c r="Q73" s="19">
        <f t="shared" si="40"/>
        <v>5.3669444444445588E-2</v>
      </c>
      <c r="S73" s="4">
        <v>250</v>
      </c>
      <c r="T73" s="19">
        <f t="shared" si="35"/>
        <v>2.2086685280201395</v>
      </c>
      <c r="U73" s="21">
        <v>0.5</v>
      </c>
      <c r="V73" s="19">
        <f t="shared" si="36"/>
        <v>2.2645566159110815</v>
      </c>
      <c r="W73" s="19">
        <f t="shared" si="37"/>
        <v>4.529113231822163</v>
      </c>
      <c r="Y73" s="24"/>
    </row>
    <row r="74" spans="1:25" x14ac:dyDescent="0.3">
      <c r="A74" s="1" t="s">
        <v>6</v>
      </c>
      <c r="B74" s="19">
        <f t="shared" si="32"/>
        <v>89.179999999999993</v>
      </c>
      <c r="C74" s="19">
        <f t="shared" si="32"/>
        <v>91.88000000000001</v>
      </c>
      <c r="D74" s="19">
        <f t="shared" si="32"/>
        <v>86.960000000000008</v>
      </c>
      <c r="E74" s="19">
        <f t="shared" si="32"/>
        <v>90.11999999999999</v>
      </c>
      <c r="F74" s="19">
        <f t="shared" si="32"/>
        <v>90.1</v>
      </c>
      <c r="G74" s="19">
        <f t="shared" si="32"/>
        <v>90.97</v>
      </c>
      <c r="I74" s="19">
        <f t="shared" si="33"/>
        <v>89.868333333333339</v>
      </c>
      <c r="K74" s="1" t="s">
        <v>6</v>
      </c>
      <c r="L74" s="19">
        <f>(B74-$I$74)^2</f>
        <v>0.47380277777779628</v>
      </c>
      <c r="M74" s="19">
        <f t="shared" ref="M74:Q74" si="41">(C74-$I$74)^2</f>
        <v>4.046802777777792</v>
      </c>
      <c r="N74" s="19">
        <f t="shared" si="41"/>
        <v>8.4584027777777671</v>
      </c>
      <c r="O74" s="19">
        <f t="shared" si="41"/>
        <v>6.3336111111103197E-2</v>
      </c>
      <c r="P74" s="19">
        <f t="shared" si="41"/>
        <v>5.3669444444439003E-2</v>
      </c>
      <c r="Q74" s="19">
        <f t="shared" si="41"/>
        <v>1.2136694444444285</v>
      </c>
      <c r="S74" s="4">
        <v>315</v>
      </c>
      <c r="T74" s="19">
        <f t="shared" si="35"/>
        <v>1.6917259431322396</v>
      </c>
      <c r="U74" s="21">
        <v>0.5</v>
      </c>
      <c r="V74" s="19">
        <f t="shared" si="36"/>
        <v>1.7640682148564055</v>
      </c>
      <c r="W74" s="19">
        <f t="shared" si="37"/>
        <v>3.5281364297128111</v>
      </c>
      <c r="Y74" s="24"/>
    </row>
    <row r="75" spans="1:25" x14ac:dyDescent="0.3">
      <c r="A75" s="1" t="s">
        <v>7</v>
      </c>
      <c r="B75" s="19">
        <f t="shared" si="32"/>
        <v>93.31</v>
      </c>
      <c r="C75" s="19">
        <f t="shared" si="32"/>
        <v>94.55</v>
      </c>
      <c r="D75" s="19">
        <f t="shared" si="32"/>
        <v>90.039999999999992</v>
      </c>
      <c r="E75" s="19">
        <f t="shared" si="32"/>
        <v>91.07</v>
      </c>
      <c r="F75" s="19">
        <f t="shared" si="32"/>
        <v>93.62</v>
      </c>
      <c r="G75" s="19">
        <f t="shared" si="32"/>
        <v>84.820000000000007</v>
      </c>
      <c r="I75" s="19">
        <f t="shared" si="33"/>
        <v>91.234999999999999</v>
      </c>
      <c r="K75" s="1" t="s">
        <v>7</v>
      </c>
      <c r="L75" s="19">
        <f>(B75-$I$75)^2</f>
        <v>4.3056250000000116</v>
      </c>
      <c r="M75" s="19">
        <f t="shared" ref="M75:Q75" si="42">(C75-$I$75)^2</f>
        <v>10.989224999999985</v>
      </c>
      <c r="N75" s="19">
        <f t="shared" si="42"/>
        <v>1.4280250000000176</v>
      </c>
      <c r="O75" s="19">
        <f t="shared" si="42"/>
        <v>2.7225000000002064E-2</v>
      </c>
      <c r="P75" s="19">
        <f t="shared" si="42"/>
        <v>5.6882250000000241</v>
      </c>
      <c r="Q75" s="19">
        <f t="shared" si="42"/>
        <v>41.152224999999895</v>
      </c>
      <c r="S75" s="4">
        <v>400</v>
      </c>
      <c r="T75" s="19">
        <f t="shared" si="35"/>
        <v>3.5662459253394161</v>
      </c>
      <c r="U75" s="21">
        <v>0.5</v>
      </c>
      <c r="V75" s="19">
        <f t="shared" si="36"/>
        <v>3.6011262127284556</v>
      </c>
      <c r="W75" s="19">
        <f t="shared" si="37"/>
        <v>7.2022524254569111</v>
      </c>
      <c r="Y75" s="24"/>
    </row>
    <row r="76" spans="1:25" x14ac:dyDescent="0.3">
      <c r="A76" s="1" t="s">
        <v>8</v>
      </c>
      <c r="B76" s="19">
        <f t="shared" si="32"/>
        <v>93.69</v>
      </c>
      <c r="C76" s="19">
        <f t="shared" si="32"/>
        <v>96.070000000000007</v>
      </c>
      <c r="D76" s="19">
        <f t="shared" si="32"/>
        <v>93.190000000000012</v>
      </c>
      <c r="E76" s="19">
        <f t="shared" si="32"/>
        <v>93.3</v>
      </c>
      <c r="F76" s="19">
        <f t="shared" si="32"/>
        <v>93.94</v>
      </c>
      <c r="G76" s="19">
        <f t="shared" si="32"/>
        <v>96.59</v>
      </c>
      <c r="I76" s="19">
        <f t="shared" si="33"/>
        <v>94.463333333333324</v>
      </c>
      <c r="K76" s="1" t="s">
        <v>8</v>
      </c>
      <c r="L76" s="19">
        <f>(B76-$I$76)^2</f>
        <v>0.59804444444443361</v>
      </c>
      <c r="M76" s="19">
        <f t="shared" ref="M76:Q76" si="43">(C76-$I$76)^2</f>
        <v>2.5813777777778313</v>
      </c>
      <c r="N76" s="19">
        <f t="shared" si="43"/>
        <v>1.6213777777777236</v>
      </c>
      <c r="O76" s="19">
        <f t="shared" si="43"/>
        <v>1.3533444444444294</v>
      </c>
      <c r="P76" s="19">
        <f t="shared" si="43"/>
        <v>0.27387777777777045</v>
      </c>
      <c r="Q76" s="19">
        <f t="shared" si="43"/>
        <v>4.5227111111111649</v>
      </c>
      <c r="S76" s="4">
        <v>500</v>
      </c>
      <c r="T76" s="19">
        <f t="shared" si="35"/>
        <v>1.4799144119396468</v>
      </c>
      <c r="U76" s="21">
        <v>0.5</v>
      </c>
      <c r="V76" s="19">
        <f t="shared" si="36"/>
        <v>1.5620968813318432</v>
      </c>
      <c r="W76" s="19">
        <f t="shared" si="37"/>
        <v>3.1241937626636864</v>
      </c>
    </row>
    <row r="77" spans="1:25" x14ac:dyDescent="0.3">
      <c r="A77" s="1" t="s">
        <v>9</v>
      </c>
      <c r="B77" s="19">
        <f t="shared" si="32"/>
        <v>96.71</v>
      </c>
      <c r="C77" s="19">
        <f t="shared" si="32"/>
        <v>98.5</v>
      </c>
      <c r="D77" s="19">
        <f t="shared" si="32"/>
        <v>96.38</v>
      </c>
      <c r="E77" s="19">
        <f t="shared" si="32"/>
        <v>96.55</v>
      </c>
      <c r="F77" s="19">
        <f t="shared" si="32"/>
        <v>95.78</v>
      </c>
      <c r="G77" s="19">
        <f t="shared" si="32"/>
        <v>98.7</v>
      </c>
      <c r="I77" s="19">
        <f t="shared" si="33"/>
        <v>97.103333333333339</v>
      </c>
      <c r="K77" s="1" t="s">
        <v>9</v>
      </c>
      <c r="L77" s="19">
        <f>(B77-$I$77)^2</f>
        <v>0.15471111111112035</v>
      </c>
      <c r="M77" s="19">
        <f t="shared" ref="M77:Q77" si="44">(C77-$I$77)^2</f>
        <v>1.9506777777777624</v>
      </c>
      <c r="N77" s="19">
        <f t="shared" si="44"/>
        <v>0.52321111111112562</v>
      </c>
      <c r="O77" s="19">
        <f t="shared" si="44"/>
        <v>0.30617777777778699</v>
      </c>
      <c r="P77" s="19">
        <f t="shared" si="44"/>
        <v>1.7512111111111226</v>
      </c>
      <c r="Q77" s="19">
        <f t="shared" si="44"/>
        <v>2.549344444444436</v>
      </c>
      <c r="S77" s="4">
        <v>630</v>
      </c>
      <c r="T77" s="19">
        <f t="shared" si="35"/>
        <v>1.2029408408839859</v>
      </c>
      <c r="U77" s="21">
        <v>0.5</v>
      </c>
      <c r="V77" s="19">
        <f t="shared" si="36"/>
        <v>1.3027151133945869</v>
      </c>
      <c r="W77" s="19">
        <f t="shared" si="37"/>
        <v>2.6054302267891738</v>
      </c>
    </row>
    <row r="78" spans="1:25" x14ac:dyDescent="0.3">
      <c r="A78" s="1" t="s">
        <v>10</v>
      </c>
      <c r="B78" s="19">
        <f t="shared" si="32"/>
        <v>97.490000000000009</v>
      </c>
      <c r="C78" s="19">
        <f t="shared" si="32"/>
        <v>97.91</v>
      </c>
      <c r="D78" s="19">
        <f t="shared" si="32"/>
        <v>97.45</v>
      </c>
      <c r="E78" s="19">
        <f t="shared" si="32"/>
        <v>97.42</v>
      </c>
      <c r="F78" s="19">
        <f t="shared" si="32"/>
        <v>95.960000000000008</v>
      </c>
      <c r="G78" s="19">
        <f t="shared" si="32"/>
        <v>97.45</v>
      </c>
      <c r="I78" s="19">
        <f t="shared" si="33"/>
        <v>97.280000000000015</v>
      </c>
      <c r="K78" s="1" t="s">
        <v>10</v>
      </c>
      <c r="L78" s="19">
        <f>(B78-$I$78)^2</f>
        <v>4.409999999999737E-2</v>
      </c>
      <c r="M78" s="19">
        <f t="shared" ref="M78:Q78" si="45">(C78-$I$78)^2</f>
        <v>0.39689999999997638</v>
      </c>
      <c r="N78" s="19">
        <f t="shared" si="45"/>
        <v>2.8899999999995749E-2</v>
      </c>
      <c r="O78" s="19">
        <f t="shared" si="45"/>
        <v>1.959999999999618E-2</v>
      </c>
      <c r="P78" s="19">
        <f t="shared" si="45"/>
        <v>1.7424000000000195</v>
      </c>
      <c r="Q78" s="19">
        <f t="shared" si="45"/>
        <v>2.8899999999995749E-2</v>
      </c>
      <c r="S78" s="4">
        <v>800</v>
      </c>
      <c r="T78" s="19">
        <f t="shared" si="35"/>
        <v>0.6724284348538484</v>
      </c>
      <c r="U78" s="21">
        <v>0.5</v>
      </c>
      <c r="V78" s="19">
        <f t="shared" si="36"/>
        <v>0.83794987916939057</v>
      </c>
      <c r="W78" s="19">
        <f t="shared" si="37"/>
        <v>1.6758997583387811</v>
      </c>
    </row>
    <row r="79" spans="1:25" x14ac:dyDescent="0.3">
      <c r="A79" s="1" t="s">
        <v>11</v>
      </c>
      <c r="B79" s="19">
        <f t="shared" si="32"/>
        <v>95.89</v>
      </c>
      <c r="C79" s="19">
        <f t="shared" si="32"/>
        <v>95.59</v>
      </c>
      <c r="D79" s="19">
        <f t="shared" si="32"/>
        <v>95.25</v>
      </c>
      <c r="E79" s="19">
        <f t="shared" si="32"/>
        <v>94.63</v>
      </c>
      <c r="F79" s="19">
        <f t="shared" si="32"/>
        <v>94.77</v>
      </c>
      <c r="G79" s="19">
        <f t="shared" si="32"/>
        <v>96.24</v>
      </c>
      <c r="I79" s="19">
        <f t="shared" si="33"/>
        <v>95.394999999999996</v>
      </c>
      <c r="K79" s="1" t="s">
        <v>11</v>
      </c>
      <c r="L79" s="19">
        <f>(B79-$I$79)^2</f>
        <v>0.24502500000000449</v>
      </c>
      <c r="M79" s="19">
        <f t="shared" ref="M79:Q79" si="46">(C79-$I$79)^2</f>
        <v>3.8025000000002883E-2</v>
      </c>
      <c r="N79" s="19">
        <f t="shared" si="46"/>
        <v>2.1024999999998847E-2</v>
      </c>
      <c r="O79" s="19">
        <f t="shared" si="46"/>
        <v>0.58522500000000088</v>
      </c>
      <c r="P79" s="19">
        <f t="shared" si="46"/>
        <v>0.390625</v>
      </c>
      <c r="Q79" s="19">
        <f t="shared" si="46"/>
        <v>0.71402499999999813</v>
      </c>
      <c r="S79" s="4">
        <v>1000</v>
      </c>
      <c r="T79" s="19">
        <f t="shared" si="35"/>
        <v>0.63149821852480403</v>
      </c>
      <c r="U79" s="21">
        <v>0.5</v>
      </c>
      <c r="V79" s="19">
        <f t="shared" si="36"/>
        <v>0.80547501513082398</v>
      </c>
      <c r="W79" s="19">
        <f t="shared" si="37"/>
        <v>1.610950030261648</v>
      </c>
    </row>
    <row r="80" spans="1:25" x14ac:dyDescent="0.3">
      <c r="A80" s="1" t="s">
        <v>12</v>
      </c>
      <c r="B80" s="19">
        <f t="shared" si="32"/>
        <v>92.81</v>
      </c>
      <c r="C80" s="19">
        <f t="shared" si="32"/>
        <v>92.18</v>
      </c>
      <c r="D80" s="19">
        <f t="shared" si="32"/>
        <v>92.27</v>
      </c>
      <c r="E80" s="19">
        <f t="shared" si="32"/>
        <v>92.48</v>
      </c>
      <c r="F80" s="19">
        <f t="shared" si="32"/>
        <v>92.710000000000008</v>
      </c>
      <c r="G80" s="19">
        <f t="shared" si="32"/>
        <v>93.64</v>
      </c>
      <c r="I80" s="19">
        <f t="shared" si="33"/>
        <v>92.681666666666672</v>
      </c>
      <c r="K80" s="1" t="s">
        <v>12</v>
      </c>
      <c r="L80" s="19">
        <f>(B80-$I$80)^2</f>
        <v>1.6469444444443666E-2</v>
      </c>
      <c r="M80" s="19">
        <f t="shared" ref="M80:Q80" si="47">(C80-$I$80)^2</f>
        <v>0.25166944444444295</v>
      </c>
      <c r="N80" s="19">
        <f t="shared" si="47"/>
        <v>0.16946944444445208</v>
      </c>
      <c r="O80" s="19">
        <f t="shared" si="47"/>
        <v>4.066944444444498E-2</v>
      </c>
      <c r="P80" s="19">
        <f t="shared" si="47"/>
        <v>8.0277777777792807E-4</v>
      </c>
      <c r="Q80" s="19">
        <f t="shared" si="47"/>
        <v>0.91840277777776869</v>
      </c>
      <c r="S80" s="4">
        <v>1250</v>
      </c>
      <c r="T80" s="19">
        <f t="shared" si="35"/>
        <v>0.52867444298610278</v>
      </c>
      <c r="U80" s="21">
        <v>0.5</v>
      </c>
      <c r="V80" s="19">
        <f t="shared" si="36"/>
        <v>0.72766521606207479</v>
      </c>
      <c r="W80" s="19">
        <f t="shared" si="37"/>
        <v>1.4553304321241496</v>
      </c>
    </row>
    <row r="81" spans="1:23" x14ac:dyDescent="0.3">
      <c r="A81" s="1" t="s">
        <v>13</v>
      </c>
      <c r="B81" s="19">
        <f t="shared" si="32"/>
        <v>90.600000000000009</v>
      </c>
      <c r="C81" s="19">
        <f t="shared" si="32"/>
        <v>89.98</v>
      </c>
      <c r="D81" s="19">
        <f t="shared" si="32"/>
        <v>90.27</v>
      </c>
      <c r="E81" s="19">
        <f t="shared" si="32"/>
        <v>90.13</v>
      </c>
      <c r="F81" s="19">
        <f t="shared" si="32"/>
        <v>90.52</v>
      </c>
      <c r="G81" s="19">
        <f t="shared" si="32"/>
        <v>91.339999999999989</v>
      </c>
      <c r="I81" s="19">
        <f t="shared" si="33"/>
        <v>90.473333333333343</v>
      </c>
      <c r="K81" s="1" t="s">
        <v>13</v>
      </c>
      <c r="L81" s="19">
        <f>(B81-$I$81)^2</f>
        <v>1.6044444444444059E-2</v>
      </c>
      <c r="M81" s="19">
        <f t="shared" ref="M81:Q81" si="48">(C81-$I$81)^2</f>
        <v>0.24337777777778377</v>
      </c>
      <c r="N81" s="19">
        <f t="shared" si="48"/>
        <v>4.1344444444450144E-2</v>
      </c>
      <c r="O81" s="19">
        <f t="shared" si="48"/>
        <v>0.1178777777777878</v>
      </c>
      <c r="P81" s="19">
        <f t="shared" si="48"/>
        <v>2.1777777777764692E-3</v>
      </c>
      <c r="Q81" s="19">
        <f t="shared" si="48"/>
        <v>0.75111111111107498</v>
      </c>
      <c r="S81" s="4">
        <v>1600</v>
      </c>
      <c r="T81" s="19">
        <f t="shared" si="35"/>
        <v>0.48413496740750239</v>
      </c>
      <c r="U81" s="21">
        <v>0.5</v>
      </c>
      <c r="V81" s="19">
        <f t="shared" si="36"/>
        <v>0.6959789268840425</v>
      </c>
      <c r="W81" s="19">
        <f t="shared" si="37"/>
        <v>1.391957853768085</v>
      </c>
    </row>
    <row r="82" spans="1:23" x14ac:dyDescent="0.3">
      <c r="A82" s="1" t="s">
        <v>14</v>
      </c>
      <c r="B82" s="19">
        <f t="shared" si="32"/>
        <v>92.669999999999987</v>
      </c>
      <c r="C82" s="19">
        <f t="shared" si="32"/>
        <v>92.11</v>
      </c>
      <c r="D82" s="19">
        <f t="shared" si="32"/>
        <v>92.09</v>
      </c>
      <c r="E82" s="19">
        <f t="shared" si="32"/>
        <v>92.53</v>
      </c>
      <c r="F82" s="19">
        <f t="shared" si="32"/>
        <v>92.279999999999987</v>
      </c>
      <c r="G82" s="19">
        <f t="shared" si="32"/>
        <v>93.5</v>
      </c>
      <c r="I82" s="19">
        <f t="shared" si="33"/>
        <v>92.529999999999987</v>
      </c>
      <c r="K82" s="1" t="s">
        <v>14</v>
      </c>
      <c r="L82" s="19">
        <f>(B82-$I$82)^2</f>
        <v>1.9600000000000159E-2</v>
      </c>
      <c r="M82" s="19">
        <f t="shared" ref="M82:Q82" si="49">(C82-$I$82)^2</f>
        <v>0.17639999999998948</v>
      </c>
      <c r="N82" s="19">
        <f t="shared" si="49"/>
        <v>0.19359999999998551</v>
      </c>
      <c r="O82" s="19">
        <f t="shared" si="49"/>
        <v>2.0194839173657902E-28</v>
      </c>
      <c r="P82" s="19">
        <f t="shared" si="49"/>
        <v>6.25E-2</v>
      </c>
      <c r="Q82" s="19">
        <f t="shared" si="49"/>
        <v>0.94090000000002538</v>
      </c>
      <c r="S82" s="4">
        <v>2000</v>
      </c>
      <c r="T82" s="19">
        <f t="shared" si="35"/>
        <v>0.52782572881586598</v>
      </c>
      <c r="U82" s="21">
        <v>0.5</v>
      </c>
      <c r="V82" s="19">
        <f t="shared" si="36"/>
        <v>0.72704882917174141</v>
      </c>
      <c r="W82" s="19">
        <f t="shared" si="37"/>
        <v>1.4540976583434828</v>
      </c>
    </row>
    <row r="83" spans="1:23" x14ac:dyDescent="0.3">
      <c r="A83" s="1" t="s">
        <v>15</v>
      </c>
      <c r="B83" s="19">
        <f t="shared" si="32"/>
        <v>90.16</v>
      </c>
      <c r="C83" s="19">
        <f t="shared" si="32"/>
        <v>89.490000000000009</v>
      </c>
      <c r="D83" s="19">
        <f t="shared" si="32"/>
        <v>88.99</v>
      </c>
      <c r="E83" s="19">
        <f t="shared" si="32"/>
        <v>89.39</v>
      </c>
      <c r="F83" s="19">
        <f t="shared" si="32"/>
        <v>89.21</v>
      </c>
      <c r="G83" s="19">
        <f t="shared" si="32"/>
        <v>90.28</v>
      </c>
      <c r="I83" s="19">
        <f t="shared" si="33"/>
        <v>89.586666666666659</v>
      </c>
      <c r="K83" s="1" t="s">
        <v>15</v>
      </c>
      <c r="L83" s="19">
        <f>(B83-$I$83)^2</f>
        <v>0.32871111111111612</v>
      </c>
      <c r="M83" s="19">
        <f t="shared" ref="M83:Q83" si="50">(C83-$I$83)^2</f>
        <v>9.3444444444411839E-3</v>
      </c>
      <c r="N83" s="19">
        <f t="shared" si="50"/>
        <v>0.35601111111110795</v>
      </c>
      <c r="O83" s="19">
        <f t="shared" si="50"/>
        <v>3.8677777777774501E-2</v>
      </c>
      <c r="P83" s="19">
        <f t="shared" si="50"/>
        <v>0.14187777777777663</v>
      </c>
      <c r="Q83" s="19">
        <f t="shared" si="50"/>
        <v>0.48071111111112347</v>
      </c>
      <c r="S83" s="4">
        <v>2500</v>
      </c>
      <c r="T83" s="19">
        <f t="shared" si="35"/>
        <v>0.52064063101785285</v>
      </c>
      <c r="U83" s="21">
        <v>0.5</v>
      </c>
      <c r="V83" s="19">
        <f t="shared" si="36"/>
        <v>0.72184947646075637</v>
      </c>
      <c r="W83" s="19">
        <f t="shared" si="37"/>
        <v>1.4436989529215127</v>
      </c>
    </row>
    <row r="84" spans="1:23" x14ac:dyDescent="0.3">
      <c r="A84" s="1" t="s">
        <v>16</v>
      </c>
      <c r="B84" s="19">
        <f t="shared" si="32"/>
        <v>83.15</v>
      </c>
      <c r="C84" s="19">
        <f t="shared" si="32"/>
        <v>82.85</v>
      </c>
      <c r="D84" s="19">
        <f t="shared" si="32"/>
        <v>82.37</v>
      </c>
      <c r="E84" s="19">
        <f t="shared" si="32"/>
        <v>82.68</v>
      </c>
      <c r="F84" s="19">
        <f t="shared" si="32"/>
        <v>82.49</v>
      </c>
      <c r="G84" s="19">
        <f t="shared" si="32"/>
        <v>83.46</v>
      </c>
      <c r="I84" s="19">
        <f t="shared" si="33"/>
        <v>82.833333333333329</v>
      </c>
      <c r="K84" s="1" t="s">
        <v>16</v>
      </c>
      <c r="L84" s="19">
        <f>(B84-$I$84)^2</f>
        <v>0.10027777777778438</v>
      </c>
      <c r="M84" s="19">
        <f t="shared" ref="M84:Q84" si="51">(C84-$I$84)^2</f>
        <v>2.7777777777774617E-4</v>
      </c>
      <c r="N84" s="19">
        <f t="shared" si="51"/>
        <v>0.21467777777776917</v>
      </c>
      <c r="O84" s="19">
        <f t="shared" si="51"/>
        <v>2.3511111111107565E-2</v>
      </c>
      <c r="P84" s="19">
        <f t="shared" si="51"/>
        <v>0.11787777777777804</v>
      </c>
      <c r="Q84" s="19">
        <f t="shared" si="51"/>
        <v>0.39271111111110923</v>
      </c>
      <c r="S84" s="4">
        <v>3150</v>
      </c>
      <c r="T84" s="19">
        <f t="shared" si="35"/>
        <v>0.41214884042863115</v>
      </c>
      <c r="U84" s="21">
        <v>0.5</v>
      </c>
      <c r="V84" s="19">
        <f t="shared" si="36"/>
        <v>0.64797119277531567</v>
      </c>
      <c r="W84" s="19">
        <f t="shared" si="37"/>
        <v>1.2959423855506313</v>
      </c>
    </row>
    <row r="85" spans="1:23" x14ac:dyDescent="0.3">
      <c r="A85" s="1" t="s">
        <v>17</v>
      </c>
      <c r="B85" s="19">
        <f t="shared" si="32"/>
        <v>81.61999999999999</v>
      </c>
      <c r="C85" s="19">
        <f t="shared" si="32"/>
        <v>80.72</v>
      </c>
      <c r="D85" s="19">
        <f t="shared" si="32"/>
        <v>79.75</v>
      </c>
      <c r="E85" s="19">
        <f t="shared" si="32"/>
        <v>79.209999999999994</v>
      </c>
      <c r="F85" s="19">
        <f t="shared" si="32"/>
        <v>79.959999999999994</v>
      </c>
      <c r="G85" s="19">
        <f t="shared" si="32"/>
        <v>80.62</v>
      </c>
      <c r="I85" s="19">
        <f t="shared" si="33"/>
        <v>80.313333333333318</v>
      </c>
      <c r="K85" s="1" t="s">
        <v>17</v>
      </c>
      <c r="L85" s="19">
        <f>(B85-$I$85)^2</f>
        <v>1.7073777777777916</v>
      </c>
      <c r="M85" s="19">
        <f t="shared" ref="M85:Q85" si="52">(C85-$I$85)^2</f>
        <v>0.16537777777778903</v>
      </c>
      <c r="N85" s="19">
        <f t="shared" si="52"/>
        <v>0.31734444444442755</v>
      </c>
      <c r="O85" s="19">
        <f t="shared" si="52"/>
        <v>1.2173444444444252</v>
      </c>
      <c r="P85" s="19">
        <f t="shared" si="52"/>
        <v>0.12484444444443829</v>
      </c>
      <c r="Q85" s="19">
        <f t="shared" si="52"/>
        <v>9.4044444444456421E-2</v>
      </c>
      <c r="S85" s="4">
        <v>4000</v>
      </c>
      <c r="T85" s="19">
        <f t="shared" si="35"/>
        <v>0.85162589595823446</v>
      </c>
      <c r="U85" s="21">
        <v>0.5</v>
      </c>
      <c r="V85" s="19">
        <f t="shared" si="36"/>
        <v>0.98755590559049644</v>
      </c>
      <c r="W85" s="19">
        <f t="shared" si="37"/>
        <v>1.9751118111809929</v>
      </c>
    </row>
    <row r="86" spans="1:23" x14ac:dyDescent="0.3">
      <c r="A86" s="1" t="s">
        <v>18</v>
      </c>
      <c r="B86" s="19">
        <f t="shared" si="32"/>
        <v>74.680000000000007</v>
      </c>
      <c r="C86" s="19">
        <f t="shared" si="32"/>
        <v>74.94</v>
      </c>
      <c r="D86" s="19">
        <f t="shared" si="32"/>
        <v>74.02</v>
      </c>
      <c r="E86" s="19">
        <f t="shared" si="32"/>
        <v>72.910000000000011</v>
      </c>
      <c r="F86" s="19">
        <f t="shared" si="32"/>
        <v>73.680000000000007</v>
      </c>
      <c r="G86" s="19">
        <f t="shared" si="32"/>
        <v>74.709999999999994</v>
      </c>
      <c r="I86" s="19">
        <f t="shared" si="33"/>
        <v>74.156666666666666</v>
      </c>
      <c r="K86" s="1" t="s">
        <v>18</v>
      </c>
      <c r="L86" s="19">
        <f>(B86-$I$86)^2</f>
        <v>0.27387777777778533</v>
      </c>
      <c r="M86" s="19">
        <f t="shared" ref="M86:Q86" si="53">(C86-$I$86)^2</f>
        <v>0.61361111111110811</v>
      </c>
      <c r="N86" s="19">
        <f t="shared" si="53"/>
        <v>1.8677777777778761E-2</v>
      </c>
      <c r="O86" s="19">
        <f t="shared" si="53"/>
        <v>1.5541777777777499</v>
      </c>
      <c r="P86" s="19">
        <f t="shared" si="53"/>
        <v>0.22721111111110426</v>
      </c>
      <c r="Q86" s="19">
        <f t="shared" si="53"/>
        <v>0.30617777777777128</v>
      </c>
      <c r="S86" s="4">
        <v>5000</v>
      </c>
      <c r="T86" s="19">
        <f t="shared" si="35"/>
        <v>0.7737872231218732</v>
      </c>
      <c r="U86" s="21">
        <v>0.5</v>
      </c>
      <c r="V86" s="19">
        <f t="shared" si="36"/>
        <v>0.92127447954812014</v>
      </c>
      <c r="W86" s="19">
        <f t="shared" si="37"/>
        <v>1.8425489590962403</v>
      </c>
    </row>
    <row r="87" spans="1:23" x14ac:dyDescent="0.3">
      <c r="A87" s="1" t="s">
        <v>19</v>
      </c>
      <c r="B87" s="19">
        <f t="shared" si="32"/>
        <v>63.17</v>
      </c>
      <c r="C87" s="19">
        <f t="shared" si="32"/>
        <v>62.42</v>
      </c>
      <c r="D87" s="19">
        <f t="shared" si="32"/>
        <v>61.760000000000005</v>
      </c>
      <c r="E87" s="19">
        <f t="shared" si="32"/>
        <v>61.230000000000004</v>
      </c>
      <c r="F87" s="19">
        <f t="shared" si="32"/>
        <v>62.92</v>
      </c>
      <c r="G87" s="19">
        <f t="shared" si="32"/>
        <v>63.86</v>
      </c>
      <c r="I87" s="19">
        <f t="shared" si="33"/>
        <v>62.560000000000009</v>
      </c>
      <c r="K87" s="1" t="s">
        <v>19</v>
      </c>
      <c r="L87" s="19">
        <f>(B87-$I$87)^2</f>
        <v>0.37209999999999066</v>
      </c>
      <c r="M87" s="19">
        <f t="shared" ref="M87:Q87" si="54">(C87-$I$87)^2</f>
        <v>1.9600000000002147E-2</v>
      </c>
      <c r="N87" s="19">
        <f t="shared" si="54"/>
        <v>0.64000000000000679</v>
      </c>
      <c r="O87" s="19">
        <f t="shared" si="54"/>
        <v>1.7689000000000143</v>
      </c>
      <c r="P87" s="19">
        <f t="shared" si="54"/>
        <v>0.12959999999999447</v>
      </c>
      <c r="Q87" s="19">
        <f t="shared" si="54"/>
        <v>1.6899999999999742</v>
      </c>
      <c r="S87" s="4">
        <v>6300</v>
      </c>
      <c r="T87" s="19">
        <f t="shared" si="35"/>
        <v>0.96126999329012486</v>
      </c>
      <c r="U87" s="21">
        <v>0.5</v>
      </c>
      <c r="V87" s="19">
        <f t="shared" si="36"/>
        <v>1.083531263969802</v>
      </c>
      <c r="W87" s="19">
        <f t="shared" si="37"/>
        <v>2.1670625279396041</v>
      </c>
    </row>
    <row r="88" spans="1:23" x14ac:dyDescent="0.3">
      <c r="A88" s="1" t="s">
        <v>20</v>
      </c>
      <c r="B88" s="19">
        <f t="shared" si="32"/>
        <v>56.870000000000005</v>
      </c>
      <c r="C88" s="19">
        <f t="shared" si="32"/>
        <v>54.870000000000005</v>
      </c>
      <c r="D88" s="19">
        <f t="shared" si="32"/>
        <v>53.19</v>
      </c>
      <c r="E88" s="19">
        <f t="shared" si="32"/>
        <v>53.02</v>
      </c>
      <c r="F88" s="19">
        <f t="shared" si="32"/>
        <v>54.499999999999993</v>
      </c>
      <c r="G88" s="19">
        <f t="shared" si="32"/>
        <v>57.569999999999993</v>
      </c>
      <c r="I88" s="19">
        <f t="shared" si="33"/>
        <v>55.00333333333333</v>
      </c>
      <c r="K88" s="1" t="s">
        <v>20</v>
      </c>
      <c r="L88" s="19">
        <f>(B88-$I$88)^2</f>
        <v>3.4844444444444727</v>
      </c>
      <c r="M88" s="19">
        <f t="shared" ref="M88:Q88" si="55">(C88-$I$88)^2</f>
        <v>1.7777777777775755E-2</v>
      </c>
      <c r="N88" s="19">
        <f t="shared" si="55"/>
        <v>3.2881777777777752</v>
      </c>
      <c r="O88" s="19">
        <f t="shared" si="55"/>
        <v>3.9336111111110865</v>
      </c>
      <c r="P88" s="19">
        <f t="shared" si="55"/>
        <v>0.25334444444444854</v>
      </c>
      <c r="Q88" s="19">
        <f t="shared" si="55"/>
        <v>6.5877777777777586</v>
      </c>
      <c r="S88" s="4">
        <v>8000</v>
      </c>
      <c r="T88" s="19">
        <f t="shared" si="35"/>
        <v>1.8743069830384413</v>
      </c>
      <c r="U88" s="21">
        <v>0.5</v>
      </c>
      <c r="V88" s="19">
        <f t="shared" si="36"/>
        <v>1.9398522280489987</v>
      </c>
      <c r="W88" s="19">
        <f t="shared" si="37"/>
        <v>3.8797044560979974</v>
      </c>
    </row>
    <row r="89" spans="1:23" x14ac:dyDescent="0.3">
      <c r="A89" s="1" t="s">
        <v>21</v>
      </c>
      <c r="B89" s="19">
        <f t="shared" si="32"/>
        <v>47.97</v>
      </c>
      <c r="C89" s="19">
        <f t="shared" si="32"/>
        <v>46.38</v>
      </c>
      <c r="D89" s="19">
        <f t="shared" si="32"/>
        <v>45.17</v>
      </c>
      <c r="E89" s="19">
        <f t="shared" si="32"/>
        <v>45.34</v>
      </c>
      <c r="F89" s="19">
        <f t="shared" si="32"/>
        <v>48.3</v>
      </c>
      <c r="G89" s="19">
        <f t="shared" si="32"/>
        <v>50.2</v>
      </c>
      <c r="I89" s="19">
        <f t="shared" si="33"/>
        <v>47.226666666666659</v>
      </c>
      <c r="K89" s="1" t="s">
        <v>21</v>
      </c>
      <c r="L89" s="19">
        <f>(B89-$I$89)^2</f>
        <v>0.5525444444444535</v>
      </c>
      <c r="M89" s="19">
        <f t="shared" ref="M89:Q89" si="56">(C89-$I$89)^2</f>
        <v>0.71684444444442796</v>
      </c>
      <c r="N89" s="19">
        <f t="shared" si="56"/>
        <v>4.229877777777741</v>
      </c>
      <c r="O89" s="19">
        <f t="shared" si="56"/>
        <v>3.5595111111110711</v>
      </c>
      <c r="P89" s="19">
        <f t="shared" si="56"/>
        <v>1.1520444444444538</v>
      </c>
      <c r="Q89" s="19">
        <f t="shared" si="56"/>
        <v>8.8407111111111707</v>
      </c>
      <c r="S89" s="4">
        <v>10000</v>
      </c>
      <c r="T89" s="19">
        <f t="shared" si="35"/>
        <v>1.952000683059989</v>
      </c>
      <c r="U89" s="21">
        <v>0.5</v>
      </c>
      <c r="V89" s="19">
        <f t="shared" si="36"/>
        <v>2.0150202645796553</v>
      </c>
      <c r="W89" s="19">
        <f t="shared" si="37"/>
        <v>4.0300405291593107</v>
      </c>
    </row>
  </sheetData>
  <mergeCells count="1">
    <mergeCell ref="Y1:Y2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REVERB COMPARACIÓN 3741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 Mayor Boronat</dc:creator>
  <cp:lastModifiedBy>Pau Mayor Boronat</cp:lastModifiedBy>
  <dcterms:created xsi:type="dcterms:W3CDTF">2024-03-12T10:51:37Z</dcterms:created>
  <dcterms:modified xsi:type="dcterms:W3CDTF">2024-07-07T16:22:42Z</dcterms:modified>
</cp:coreProperties>
</file>