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6.xml"/>
  <Override ContentType="application/vnd.openxmlformats-officedocument.drawingml.chart+xml" PartName="/xl/charts/chart4.xml"/>
  <Override ContentType="application/vnd.openxmlformats-officedocument.drawingml.chart+xml" PartName="/xl/charts/chart5.xml"/>
  <Override ContentType="application/vnd.openxmlformats-officedocument.drawingml.chart+xml" PartName="/xl/charts/chart3.xml"/>
  <Override ContentType="application/vnd.openxmlformats-officedocument.drawingml.chart+xml" PartName="/xl/charts/chart2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Hoja 1" sheetId="1" r:id="rId4"/>
  </sheets>
  <definedNames>
    <definedName name="MY_FUNCTION1">LAMBDA(10*LOG10((10^(#REF!/10)+10^(#REF!/10)+10^(#REF!/10))/3))</definedName>
  </definedNames>
  <calcPr/>
</workbook>
</file>

<file path=xl/sharedStrings.xml><?xml version="1.0" encoding="utf-8"?>
<sst xmlns="http://schemas.openxmlformats.org/spreadsheetml/2006/main" count="84" uniqueCount="64">
  <si>
    <t>100Hz</t>
  </si>
  <si>
    <t>125Hz</t>
  </si>
  <si>
    <t>160Hz</t>
  </si>
  <si>
    <t>200Hz</t>
  </si>
  <si>
    <t>250Hz</t>
  </si>
  <si>
    <t>315Hz</t>
  </si>
  <si>
    <t>400Hz</t>
  </si>
  <si>
    <t>500Hz</t>
  </si>
  <si>
    <t>630Hz</t>
  </si>
  <si>
    <t>800Hz</t>
  </si>
  <si>
    <t>1kHz</t>
  </si>
  <si>
    <t>1.25kHz</t>
  </si>
  <si>
    <t>1.6kHz</t>
  </si>
  <si>
    <t>2kHz</t>
  </si>
  <si>
    <t>2.5kHz</t>
  </si>
  <si>
    <t>3.15kHz</t>
  </si>
  <si>
    <t>4kHz</t>
  </si>
  <si>
    <t>5kHz</t>
  </si>
  <si>
    <t>T30</t>
  </si>
  <si>
    <t>Fuente Nº1</t>
  </si>
  <si>
    <t>TR001</t>
  </si>
  <si>
    <t>Pos 01</t>
  </si>
  <si>
    <t>Pos 02</t>
  </si>
  <si>
    <t>Pos 03</t>
  </si>
  <si>
    <t>Pos 04</t>
  </si>
  <si>
    <t>Pos 05</t>
  </si>
  <si>
    <t>Pos 06</t>
  </si>
  <si>
    <t>Promedios</t>
  </si>
  <si>
    <t>Fuente Nº2</t>
  </si>
  <si>
    <t>Pos 07</t>
  </si>
  <si>
    <t>Pos 08</t>
  </si>
  <si>
    <t>Pos 09</t>
  </si>
  <si>
    <t>Pos 10</t>
  </si>
  <si>
    <t>Pos 11</t>
  </si>
  <si>
    <t>Pos 12</t>
  </si>
  <si>
    <t>TR (s)</t>
  </si>
  <si>
    <t>Volumen (m3)</t>
  </si>
  <si>
    <t>TRmid</t>
  </si>
  <si>
    <t>Temperatura (ºC)</t>
  </si>
  <si>
    <t>c (m/s)</t>
  </si>
  <si>
    <t>Smuestra (m2)</t>
  </si>
  <si>
    <t>Área de absorción (m2)</t>
  </si>
  <si>
    <t>Alfa</t>
  </si>
  <si>
    <t>Alfa pi</t>
  </si>
  <si>
    <t>Alfa medio</t>
  </si>
  <si>
    <t>Valores de la curva de referencia</t>
  </si>
  <si>
    <t>REF DESP</t>
  </si>
  <si>
    <t>DESV DESFA</t>
  </si>
  <si>
    <t>DESP</t>
  </si>
  <si>
    <t>BR (calidez)</t>
  </si>
  <si>
    <t>Br (brillo)</t>
  </si>
  <si>
    <t>C50 claridad</t>
  </si>
  <si>
    <t>ponderación estándar (wi)</t>
  </si>
  <si>
    <t>C50 claridad (banda de octavas)</t>
  </si>
  <si>
    <t>suma total</t>
  </si>
  <si>
    <t>c50 global</t>
  </si>
  <si>
    <t>C50</t>
  </si>
  <si>
    <t>ponderacion</t>
  </si>
  <si>
    <t>C50 GLOBAL</t>
  </si>
  <si>
    <t>500 Hz</t>
  </si>
  <si>
    <t>1000Hz</t>
  </si>
  <si>
    <t>2000Hz</t>
  </si>
  <si>
    <t>4000Hz</t>
  </si>
  <si>
    <t>D50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</si>
</sst>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#,##0.00\ [$€-1]"/>
    <numFmt numFmtId="165" formatCode="0.0"/>
    <numFmt numFmtId="166" formatCode="0.000"/>
  </numFmts>
  <fonts count="20">
    <font>
      <sz val="10.0"/>
      <color rgb="FF000000"/>
      <name val="Arial"/>
      <scheme val="minor"/>
    </font>
    <font>
      <sz val="11.0"/>
      <color theme="1"/>
      <name val="Calibri"/>
    </font>
    <font>
      <b/>
      <sz val="11.0"/>
      <color theme="1"/>
      <name val="Calibri"/>
    </font>
    <font>
      <color theme="1"/>
      <name val="Arial"/>
      <scheme val="minor"/>
    </font>
    <font>
      <sz val="11.0"/>
      <color rgb="FF000000"/>
      <name val="Calibri"/>
    </font>
    <font>
      <sz val="11.0"/>
      <color rgb="FF000000"/>
      <name val="&quot;Aptos Narrow&quot;"/>
    </font>
    <font>
      <i/>
      <sz val="11.0"/>
      <color rgb="FFFFFFFF"/>
      <name val="Arial"/>
      <scheme val="minor"/>
    </font>
    <font>
      <b/>
      <sz val="11.0"/>
      <color rgb="FF000000"/>
      <name val="Calibri"/>
    </font>
    <font>
      <b/>
      <i/>
      <sz val="11.0"/>
      <color theme="1"/>
      <name val="Calibri"/>
    </font>
    <font>
      <sz val="9.0"/>
      <color rgb="FF1155CC"/>
      <name val="&quot;Google Sans Mono&quot;"/>
    </font>
    <font>
      <b/>
      <color theme="1"/>
      <name val="Arial"/>
      <scheme val="minor"/>
    </font>
    <font>
      <b/>
      <i/>
      <color theme="1"/>
      <name val="Arial"/>
      <scheme val="minor"/>
    </font>
    <font>
      <b/>
      <i/>
      <sz val="11.0"/>
      <color rgb="FFFFFFFF"/>
      <name val="Arial"/>
      <scheme val="minor"/>
    </font>
    <font/>
    <font>
      <b/>
      <i/>
      <color rgb="FFFFFFFF"/>
      <name val="Arial"/>
      <scheme val="minor"/>
    </font>
    <font>
      <b/>
      <color rgb="FFFFFFFF"/>
      <name val="Arial"/>
      <scheme val="minor"/>
    </font>
    <font>
      <b/>
      <color rgb="FF000000"/>
      <name val="Arial"/>
      <scheme val="minor"/>
    </font>
    <font>
      <b/>
      <sz val="11.0"/>
      <color theme="1"/>
      <name val="Arial"/>
      <scheme val="minor"/>
    </font>
    <font>
      <color rgb="FF4A86E8"/>
      <name val="Arial"/>
      <scheme val="minor"/>
    </font>
    <font>
      <sz val="11.0"/>
      <color theme="1"/>
      <name val="Aptos Narrow"/>
    </font>
  </fonts>
  <fills count="13">
    <fill>
      <patternFill patternType="none"/>
    </fill>
    <fill>
      <patternFill patternType="lightGray"/>
    </fill>
    <fill>
      <patternFill patternType="solid">
        <fgColor rgb="FFCCCCCC"/>
        <bgColor rgb="FFCCCCCC"/>
      </patternFill>
    </fill>
    <fill>
      <patternFill patternType="solid">
        <fgColor rgb="FF6D9EEB"/>
        <bgColor rgb="FF6D9EEB"/>
      </patternFill>
    </fill>
    <fill>
      <patternFill patternType="solid">
        <fgColor rgb="FFFFFFFF"/>
        <bgColor rgb="FFFFFFFF"/>
      </patternFill>
    </fill>
    <fill>
      <patternFill patternType="solid">
        <fgColor rgb="FFEFEFEF"/>
        <bgColor rgb="FFEFEFEF"/>
      </patternFill>
    </fill>
    <fill>
      <patternFill patternType="solid">
        <fgColor rgb="FF666666"/>
        <bgColor rgb="FF666666"/>
      </patternFill>
    </fill>
    <fill>
      <patternFill patternType="solid">
        <fgColor rgb="FFE06666"/>
        <bgColor rgb="FFE06666"/>
      </patternFill>
    </fill>
    <fill>
      <patternFill patternType="solid">
        <fgColor rgb="FFB7B7B7"/>
        <bgColor rgb="FFB7B7B7"/>
      </patternFill>
    </fill>
    <fill>
      <patternFill patternType="solid">
        <fgColor rgb="FF6FA8DC"/>
        <bgColor rgb="FF6FA8DC"/>
      </patternFill>
    </fill>
    <fill>
      <patternFill patternType="solid">
        <fgColor rgb="FFA4C2F4"/>
        <bgColor rgb="FFA4C2F4"/>
      </patternFill>
    </fill>
    <fill>
      <patternFill patternType="solid">
        <fgColor rgb="FF8E7CC3"/>
        <bgColor rgb="FF8E7CC3"/>
      </patternFill>
    </fill>
    <fill>
      <patternFill patternType="solid">
        <fgColor rgb="FF4A86E8"/>
        <bgColor rgb="FF4A86E8"/>
      </patternFill>
    </fill>
  </fills>
  <borders count="14">
    <border/>
    <border>
      <top style="thin">
        <color rgb="FF000000"/>
      </top>
    </border>
    <border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79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bottom"/>
    </xf>
    <xf borderId="0" fillId="2" fontId="2" numFmtId="0" xfId="0" applyAlignment="1" applyFill="1" applyFont="1">
      <alignment readingOrder="0" vertical="bottom"/>
    </xf>
    <xf borderId="0" fillId="0" fontId="2" numFmtId="0" xfId="0" applyAlignment="1" applyFont="1">
      <alignment readingOrder="0" vertical="bottom"/>
    </xf>
    <xf borderId="0" fillId="0" fontId="1" numFmtId="0" xfId="0" applyAlignment="1" applyFont="1">
      <alignment horizontal="right" vertical="bottom"/>
    </xf>
    <xf borderId="0" fillId="0" fontId="1" numFmtId="22" xfId="0" applyAlignment="1" applyFont="1" applyNumberFormat="1">
      <alignment horizontal="right" vertical="bottom"/>
    </xf>
    <xf borderId="0" fillId="0" fontId="1" numFmtId="0" xfId="0" applyAlignment="1" applyFont="1">
      <alignment horizontal="center" vertical="bottom"/>
    </xf>
    <xf borderId="1" fillId="0" fontId="1" numFmtId="0" xfId="0" applyAlignment="1" applyBorder="1" applyFont="1">
      <alignment readingOrder="0" vertical="bottom"/>
    </xf>
    <xf quotePrefix="1" borderId="1" fillId="0" fontId="1" numFmtId="0" xfId="0" applyAlignment="1" applyBorder="1" applyFont="1">
      <alignment vertical="bottom"/>
    </xf>
    <xf borderId="0" fillId="0" fontId="1" numFmtId="0" xfId="0" applyAlignment="1" applyFont="1">
      <alignment horizontal="right" vertical="bottom"/>
    </xf>
    <xf borderId="0" fillId="3" fontId="1" numFmtId="0" xfId="0" applyAlignment="1" applyFill="1" applyFont="1">
      <alignment horizontal="right" vertical="bottom"/>
    </xf>
    <xf borderId="0" fillId="0" fontId="1" numFmtId="22" xfId="0" applyAlignment="1" applyFont="1" applyNumberFormat="1">
      <alignment vertical="bottom"/>
    </xf>
    <xf quotePrefix="1" borderId="0" fillId="0" fontId="1" numFmtId="0" xfId="0" applyAlignment="1" applyFont="1">
      <alignment vertical="bottom"/>
    </xf>
    <xf borderId="0" fillId="0" fontId="1" numFmtId="0" xfId="0" applyAlignment="1" applyFont="1">
      <alignment readingOrder="0" vertical="bottom"/>
    </xf>
    <xf borderId="0" fillId="0" fontId="3" numFmtId="2" xfId="0" applyFont="1" applyNumberFormat="1"/>
    <xf borderId="0" fillId="0" fontId="1" numFmtId="2" xfId="0" applyAlignment="1" applyFont="1" applyNumberFormat="1">
      <alignment horizontal="right" vertical="bottom"/>
    </xf>
    <xf borderId="0" fillId="0" fontId="1" numFmtId="2" xfId="0" applyAlignment="1" applyFont="1" applyNumberFormat="1">
      <alignment vertical="bottom"/>
    </xf>
    <xf quotePrefix="1" borderId="2" fillId="0" fontId="1" numFmtId="0" xfId="0" applyAlignment="1" applyBorder="1" applyFont="1">
      <alignment vertical="bottom"/>
    </xf>
    <xf borderId="0" fillId="4" fontId="4" numFmtId="2" xfId="0" applyFill="1" applyFont="1" applyNumberFormat="1"/>
    <xf borderId="0" fillId="0" fontId="3" numFmtId="0" xfId="0" applyAlignment="1" applyFont="1">
      <alignment readingOrder="0"/>
    </xf>
    <xf borderId="0" fillId="0" fontId="1" numFmtId="2" xfId="0" applyFont="1" applyNumberFormat="1"/>
    <xf borderId="0" fillId="0" fontId="5" numFmtId="0" xfId="0" applyAlignment="1" applyFont="1">
      <alignment shrinkToFit="0" vertical="bottom" wrapText="0"/>
    </xf>
    <xf borderId="0" fillId="0" fontId="5" numFmtId="0" xfId="0" applyAlignment="1" applyFont="1">
      <alignment horizontal="center" readingOrder="0" shrinkToFit="0" vertical="bottom" wrapText="0"/>
    </xf>
    <xf borderId="0" fillId="5" fontId="1" numFmtId="0" xfId="0" applyAlignment="1" applyFill="1" applyFont="1">
      <alignment vertical="bottom"/>
    </xf>
    <xf borderId="0" fillId="5" fontId="1" numFmtId="22" xfId="0" applyAlignment="1" applyFont="1" applyNumberFormat="1">
      <alignment vertical="bottom"/>
    </xf>
    <xf borderId="0" fillId="0" fontId="5" numFmtId="0" xfId="0" applyAlignment="1" applyFont="1">
      <alignment readingOrder="0" shrinkToFit="0" vertical="bottom" wrapText="0"/>
    </xf>
    <xf borderId="0" fillId="0" fontId="5" numFmtId="0" xfId="0" applyAlignment="1" applyFont="1">
      <alignment horizontal="right" readingOrder="0" shrinkToFit="0" vertical="bottom" wrapText="0"/>
    </xf>
    <xf quotePrefix="1" borderId="0" fillId="0" fontId="1" numFmtId="0" xfId="0" applyAlignment="1" applyFont="1">
      <alignment vertical="bottom"/>
    </xf>
    <xf borderId="0" fillId="0" fontId="2" numFmtId="0" xfId="0" applyAlignment="1" applyFont="1">
      <alignment vertical="bottom"/>
    </xf>
    <xf borderId="0" fillId="0" fontId="2" numFmtId="0" xfId="0" applyAlignment="1" applyFont="1">
      <alignment vertical="bottom"/>
    </xf>
    <xf borderId="0" fillId="6" fontId="6" numFmtId="0" xfId="0" applyAlignment="1" applyFill="1" applyFont="1">
      <alignment readingOrder="0"/>
    </xf>
    <xf borderId="3" fillId="0" fontId="1" numFmtId="2" xfId="0" applyBorder="1" applyFont="1" applyNumberFormat="1"/>
    <xf borderId="0" fillId="0" fontId="7" numFmtId="0" xfId="0" applyAlignment="1" applyFont="1">
      <alignment horizontal="center" readingOrder="0" shrinkToFit="0" vertical="bottom" wrapText="0"/>
    </xf>
    <xf borderId="3" fillId="0" fontId="8" numFmtId="0" xfId="0" applyAlignment="1" applyBorder="1" applyFont="1">
      <alignment readingOrder="0"/>
    </xf>
    <xf borderId="3" fillId="0" fontId="1" numFmtId="4" xfId="0" applyAlignment="1" applyBorder="1" applyFont="1" applyNumberFormat="1">
      <alignment readingOrder="0"/>
    </xf>
    <xf borderId="0" fillId="4" fontId="9" numFmtId="2" xfId="0" applyFont="1" applyNumberFormat="1"/>
    <xf borderId="0" fillId="4" fontId="10" numFmtId="0" xfId="0" applyFont="1"/>
    <xf borderId="3" fillId="0" fontId="1" numFmtId="0" xfId="0" applyAlignment="1" applyBorder="1" applyFont="1">
      <alignment readingOrder="0"/>
    </xf>
    <xf borderId="3" fillId="0" fontId="1" numFmtId="0" xfId="0" applyBorder="1" applyFont="1"/>
    <xf borderId="3" fillId="0" fontId="11" numFmtId="0" xfId="0" applyAlignment="1" applyBorder="1" applyFont="1">
      <alignment readingOrder="0"/>
    </xf>
    <xf borderId="3" fillId="0" fontId="3" numFmtId="0" xfId="0" applyAlignment="1" applyBorder="1" applyFont="1">
      <alignment readingOrder="0"/>
    </xf>
    <xf borderId="0" fillId="0" fontId="3" numFmtId="164" xfId="0" applyAlignment="1" applyFont="1" applyNumberFormat="1">
      <alignment readingOrder="0"/>
    </xf>
    <xf borderId="0" fillId="4" fontId="2" numFmtId="0" xfId="0" applyAlignment="1" applyFont="1">
      <alignment vertical="bottom"/>
    </xf>
    <xf borderId="4" fillId="7" fontId="12" numFmtId="0" xfId="0" applyAlignment="1" applyBorder="1" applyFill="1" applyFont="1">
      <alignment readingOrder="0"/>
    </xf>
    <xf borderId="5" fillId="0" fontId="13" numFmtId="0" xfId="0" applyBorder="1" applyFont="1"/>
    <xf borderId="6" fillId="0" fontId="3" numFmtId="2" xfId="0" applyBorder="1" applyFont="1" applyNumberFormat="1"/>
    <xf borderId="4" fillId="7" fontId="14" numFmtId="0" xfId="0" applyAlignment="1" applyBorder="1" applyFont="1">
      <alignment readingOrder="0"/>
    </xf>
    <xf borderId="6" fillId="0" fontId="1" numFmtId="2" xfId="0" applyBorder="1" applyFont="1" applyNumberFormat="1"/>
    <xf borderId="3" fillId="0" fontId="3" numFmtId="2" xfId="0" applyBorder="1" applyFont="1" applyNumberFormat="1"/>
    <xf borderId="0" fillId="7" fontId="15" numFmtId="0" xfId="0" applyAlignment="1" applyFont="1">
      <alignment readingOrder="0"/>
    </xf>
    <xf borderId="0" fillId="8" fontId="16" numFmtId="0" xfId="0" applyAlignment="1" applyFill="1" applyFont="1">
      <alignment horizontal="center" readingOrder="0"/>
    </xf>
    <xf borderId="0" fillId="0" fontId="17" numFmtId="0" xfId="0" applyAlignment="1" applyFont="1">
      <alignment readingOrder="0"/>
    </xf>
    <xf borderId="7" fillId="0" fontId="3" numFmtId="0" xfId="0" applyAlignment="1" applyBorder="1" applyFont="1">
      <alignment readingOrder="0"/>
    </xf>
    <xf borderId="8" fillId="0" fontId="10" numFmtId="0" xfId="0" applyAlignment="1" applyBorder="1" applyFont="1">
      <alignment readingOrder="0"/>
    </xf>
    <xf borderId="6" fillId="0" fontId="13" numFmtId="0" xfId="0" applyBorder="1" applyFont="1"/>
    <xf borderId="9" fillId="0" fontId="3" numFmtId="0" xfId="0" applyAlignment="1" applyBorder="1" applyFont="1">
      <alignment readingOrder="0"/>
    </xf>
    <xf borderId="10" fillId="0" fontId="3" numFmtId="0" xfId="0" applyAlignment="1" applyBorder="1" applyFont="1">
      <alignment readingOrder="0"/>
    </xf>
    <xf borderId="11" fillId="0" fontId="3" numFmtId="0" xfId="0" applyBorder="1" applyFont="1"/>
    <xf borderId="11" fillId="4" fontId="1" numFmtId="0" xfId="0" applyBorder="1" applyFont="1"/>
    <xf borderId="9" fillId="0" fontId="3" numFmtId="0" xfId="0" applyBorder="1" applyFont="1"/>
    <xf borderId="12" fillId="0" fontId="3" numFmtId="0" xfId="0" applyAlignment="1" applyBorder="1" applyFont="1">
      <alignment readingOrder="0"/>
    </xf>
    <xf borderId="13" fillId="0" fontId="3" numFmtId="2" xfId="0" applyBorder="1" applyFont="1" applyNumberFormat="1"/>
    <xf borderId="13" fillId="0" fontId="3" numFmtId="0" xfId="0" applyBorder="1" applyFont="1"/>
    <xf borderId="13" fillId="0" fontId="18" numFmtId="0" xfId="0" applyBorder="1" applyFont="1"/>
    <xf borderId="3" fillId="0" fontId="10" numFmtId="0" xfId="0" applyAlignment="1" applyBorder="1" applyFont="1">
      <alignment readingOrder="0"/>
    </xf>
    <xf borderId="0" fillId="0" fontId="3" numFmtId="165" xfId="0" applyFont="1" applyNumberFormat="1"/>
    <xf borderId="0" fillId="9" fontId="3" numFmtId="0" xfId="0" applyAlignment="1" applyFill="1" applyFont="1">
      <alignment readingOrder="0"/>
    </xf>
    <xf borderId="0" fillId="10" fontId="3" numFmtId="2" xfId="0" applyFill="1" applyFont="1" applyNumberFormat="1"/>
    <xf borderId="0" fillId="11" fontId="3" numFmtId="0" xfId="0" applyAlignment="1" applyFill="1" applyFont="1">
      <alignment readingOrder="0"/>
    </xf>
    <xf borderId="0" fillId="4" fontId="16" numFmtId="0" xfId="0" applyAlignment="1" applyFont="1">
      <alignment horizontal="center" readingOrder="0"/>
    </xf>
    <xf borderId="0" fillId="9" fontId="3" numFmtId="0" xfId="0" applyAlignment="1" applyFont="1">
      <alignment readingOrder="0" shrinkToFit="0" wrapText="0"/>
    </xf>
    <xf borderId="0" fillId="0" fontId="3" numFmtId="2" xfId="0" applyAlignment="1" applyFont="1" applyNumberFormat="1">
      <alignment readingOrder="0"/>
    </xf>
    <xf borderId="0" fillId="0" fontId="16" numFmtId="0" xfId="0" applyAlignment="1" applyFont="1">
      <alignment horizontal="center" readingOrder="0"/>
    </xf>
    <xf borderId="0" fillId="12" fontId="15" numFmtId="0" xfId="0" applyAlignment="1" applyFill="1" applyFont="1">
      <alignment readingOrder="0"/>
    </xf>
    <xf borderId="0" fillId="12" fontId="15" numFmtId="0" xfId="0" applyAlignment="1" applyFont="1">
      <alignment horizontal="center" readingOrder="0"/>
    </xf>
    <xf borderId="0" fillId="0" fontId="3" numFmtId="0" xfId="0" applyAlignment="1" applyFont="1">
      <alignment horizontal="center" readingOrder="0"/>
    </xf>
    <xf borderId="0" fillId="0" fontId="19" numFmtId="0" xfId="0" applyAlignment="1" applyFont="1">
      <alignment horizontal="right" vertical="bottom"/>
    </xf>
    <xf borderId="0" fillId="0" fontId="3" numFmtId="0" xfId="0" applyFont="1"/>
    <xf borderId="0" fillId="0" fontId="3" numFmtId="166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Curva tonal laboratorio B009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cat>
            <c:strRef>
              <c:f>'Hoja 1'!$C$1:$T$1</c:f>
            </c:strRef>
          </c:cat>
          <c:val>
            <c:numRef>
              <c:f>'Hoja 1'!$C$1:$T$1</c:f>
              <c:numCache/>
            </c:numRef>
          </c:val>
        </c:ser>
        <c:axId val="627504048"/>
        <c:axId val="1532179793"/>
      </c:barChart>
      <c:catAx>
        <c:axId val="627504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Banda de frecuencia (Hz)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532179793"/>
      </c:catAx>
      <c:valAx>
        <c:axId val="1532179793"/>
        <c:scaling>
          <c:orientation val="minMax"/>
        </c:scaling>
        <c:delete val="0"/>
        <c:axPos val="l"/>
        <c:tickLblPos val="nextTo"/>
        <c:spPr>
          <a:ln>
            <a:noFill/>
          </a:ln>
        </c:spPr>
        <c:crossAx val="627504048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Curva tonal sala reverberante (sin material)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cat>
            <c:strRef>
              <c:f>'Hoja 1'!$C$1:$T$1</c:f>
            </c:strRef>
          </c:cat>
          <c:val>
            <c:numRef>
              <c:f>'Hoja 1'!$C$2:$T$2</c:f>
              <c:numCache/>
            </c:numRef>
          </c:val>
        </c:ser>
        <c:axId val="2037866201"/>
        <c:axId val="1259320229"/>
      </c:barChart>
      <c:catAx>
        <c:axId val="203786620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Banda de frecuencias (Hz)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259320229"/>
      </c:catAx>
      <c:valAx>
        <c:axId val="1259320229"/>
        <c:scaling>
          <c:orientation val="minMax"/>
        </c:scaling>
        <c:delete val="0"/>
        <c:axPos val="l"/>
        <c:tickLblPos val="nextTo"/>
        <c:spPr>
          <a:ln>
            <a:noFill/>
          </a:ln>
        </c:spPr>
        <c:crossAx val="2037866201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Curva tonal sala reverberante (con material)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rgbClr val="FFE599"/>
            </a:solidFill>
            <a:ln cmpd="sng">
              <a:solidFill>
                <a:srgbClr val="000000"/>
              </a:solidFill>
            </a:ln>
          </c:spPr>
          <c:dPt>
            <c:idx val="12"/>
            <c:spPr>
              <a:solidFill>
                <a:srgbClr val="FFE599"/>
              </a:solidFill>
              <a:ln cmpd="sng">
                <a:solidFill>
                  <a:srgbClr val="000000"/>
                </a:solidFill>
              </a:ln>
            </c:spPr>
          </c:dPt>
          <c:dPt>
            <c:idx val="13"/>
          </c:dPt>
          <c:cat>
            <c:strRef>
              <c:f>'Hoja 1'!$C$1:$T$1</c:f>
            </c:strRef>
          </c:cat>
          <c:val>
            <c:numRef>
              <c:f>'Hoja 1'!$C$20:$T$20</c:f>
              <c:numCache/>
            </c:numRef>
          </c:val>
        </c:ser>
        <c:axId val="910376806"/>
        <c:axId val="1286869743"/>
      </c:barChart>
      <c:catAx>
        <c:axId val="91037680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Banda de frecuencias (Hz)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286869743"/>
      </c:catAx>
      <c:valAx>
        <c:axId val="1286869743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TR (s)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910376806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Coeficiente de absorción acústica</a:t>
            </a:r>
          </a:p>
        </c:rich>
      </c:tx>
      <c:overlay val="0"/>
    </c:title>
    <c:plotArea>
      <c:layout/>
      <c:lineChart>
        <c:varyColors val="0"/>
        <c:ser>
          <c:idx val="0"/>
          <c:order val="0"/>
          <c:spPr>
            <a:ln cmpd="sng">
              <a:solidFill>
                <a:srgbClr val="4285F4"/>
              </a:solidFill>
            </a:ln>
          </c:spPr>
          <c:marker>
            <c:symbol val="circle"/>
            <c:size val="10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cat>
            <c:strRef>
              <c:f>'Hoja 1'!$C$1:$T$1</c:f>
            </c:strRef>
          </c:cat>
          <c:val>
            <c:numRef>
              <c:f>'Hoja 1'!$C$28:$T$28</c:f>
              <c:numCache/>
            </c:numRef>
          </c:val>
          <c:smooth val="0"/>
        </c:ser>
        <c:axId val="1450921335"/>
        <c:axId val="376385383"/>
      </c:lineChart>
      <c:catAx>
        <c:axId val="145092133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Banda de frecuencias (Hz)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376385383"/>
      </c:catAx>
      <c:valAx>
        <c:axId val="376385383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Alfa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450921335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5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Coeficiente de absorción acústica práctico</a:t>
            </a:r>
          </a:p>
        </c:rich>
      </c:tx>
      <c:overlay val="0"/>
    </c:title>
    <c:plotArea>
      <c:layout/>
      <c:lineChart>
        <c:ser>
          <c:idx val="0"/>
          <c:order val="0"/>
          <c:tx>
            <c:v>Coef.Abs.</c:v>
          </c:tx>
          <c:spPr>
            <a:ln cmpd="sng">
              <a:solidFill>
                <a:srgbClr val="4285F4"/>
              </a:solidFill>
            </a:ln>
          </c:spPr>
          <c:marker>
            <c:symbol val="circle"/>
            <c:size val="10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cat>
            <c:strRef>
              <c:f>'Hoja 1'!$C$32:$G$32</c:f>
            </c:strRef>
          </c:cat>
          <c:val>
            <c:numRef>
              <c:f>'Hoja 1'!$C$33:$G$33</c:f>
              <c:numCache/>
            </c:numRef>
          </c:val>
          <c:smooth val="0"/>
        </c:ser>
        <c:ser>
          <c:idx val="1"/>
          <c:order val="1"/>
          <c:tx>
            <c:v>Ref. Desl.</c:v>
          </c:tx>
          <c:spPr>
            <a:ln cmpd="sng">
              <a:solidFill>
                <a:srgbClr val="EA4335"/>
              </a:solidFill>
            </a:ln>
          </c:spPr>
          <c:marker>
            <c:symbol val="circle"/>
            <c:size val="7"/>
            <c:spPr>
              <a:solidFill>
                <a:srgbClr val="EA4335"/>
              </a:solidFill>
              <a:ln cmpd="sng">
                <a:solidFill>
                  <a:srgbClr val="EA4335"/>
                </a:solidFill>
              </a:ln>
            </c:spPr>
          </c:marker>
          <c:cat>
            <c:strRef>
              <c:f>'Hoja 1'!$C$32:$G$32</c:f>
            </c:strRef>
          </c:cat>
          <c:val>
            <c:numRef>
              <c:f>'Hoja 1'!$C$35:$G$35</c:f>
              <c:numCache/>
            </c:numRef>
          </c:val>
          <c:smooth val="0"/>
        </c:ser>
        <c:axId val="760596169"/>
        <c:axId val="1489974237"/>
      </c:lineChart>
      <c:catAx>
        <c:axId val="76059616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Banda de frecuencias (Hz)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489974237"/>
      </c:catAx>
      <c:valAx>
        <c:axId val="148997423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760596169"/>
      </c:valAx>
    </c:plotArea>
    <c:legend>
      <c:legendPos val="b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6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Comparación curva tonal sala reverberante con y sin material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tx>
            <c:v>Con material</c:v>
          </c:tx>
          <c:spPr>
            <a:solidFill>
              <a:srgbClr val="FFE599"/>
            </a:solidFill>
            <a:ln cmpd="sng">
              <a:solidFill>
                <a:srgbClr val="000000"/>
              </a:solidFill>
            </a:ln>
          </c:spPr>
          <c:dPt>
            <c:idx val="12"/>
            <c:spPr>
              <a:solidFill>
                <a:srgbClr val="FFE599"/>
              </a:solidFill>
              <a:ln cmpd="sng">
                <a:solidFill>
                  <a:srgbClr val="000000"/>
                </a:solidFill>
              </a:ln>
            </c:spPr>
          </c:dPt>
          <c:dPt>
            <c:idx val="13"/>
          </c:dPt>
          <c:cat>
            <c:strRef>
              <c:f>'Hoja 1'!$C$1:$T$1</c:f>
            </c:strRef>
          </c:cat>
          <c:val>
            <c:numRef>
              <c:f>'Hoja 1'!$C$20:$T$20</c:f>
              <c:numCache/>
            </c:numRef>
          </c:val>
        </c:ser>
        <c:axId val="466312725"/>
        <c:axId val="1272969858"/>
      </c:barChart>
      <c:catAx>
        <c:axId val="46631272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Banda de frecuencias (Hz)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272969858"/>
      </c:catAx>
      <c:valAx>
        <c:axId val="127296985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TR (s)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466312725"/>
      </c:valAx>
    </c:plotArea>
    <c:legend>
      <c:legendPos val="t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20</xdr:col>
      <xdr:colOff>762000</xdr:colOff>
      <xdr:row>8</xdr:row>
      <xdr:rowOff>76200</xdr:rowOff>
    </xdr:from>
    <xdr:ext cx="5715000" cy="3533775"/>
    <xdr:graphicFrame>
      <xdr:nvGraphicFramePr>
        <xdr:cNvPr id="1" name="Chart 1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20</xdr:col>
      <xdr:colOff>762000</xdr:colOff>
      <xdr:row>29</xdr:row>
      <xdr:rowOff>142875</xdr:rowOff>
    </xdr:from>
    <xdr:ext cx="5715000" cy="3533775"/>
    <xdr:graphicFrame>
      <xdr:nvGraphicFramePr>
        <xdr:cNvPr id="2" name="Chart 2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20</xdr:col>
      <xdr:colOff>762000</xdr:colOff>
      <xdr:row>47</xdr:row>
      <xdr:rowOff>47625</xdr:rowOff>
    </xdr:from>
    <xdr:ext cx="5715000" cy="3533775"/>
    <xdr:graphicFrame>
      <xdr:nvGraphicFramePr>
        <xdr:cNvPr id="3" name="Chart 3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8</xdr:col>
      <xdr:colOff>485775</xdr:colOff>
      <xdr:row>70</xdr:row>
      <xdr:rowOff>123825</xdr:rowOff>
    </xdr:from>
    <xdr:ext cx="5715000" cy="3533775"/>
    <xdr:graphicFrame>
      <xdr:nvGraphicFramePr>
        <xdr:cNvPr id="4" name="Chart 4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4"/>
        </a:graphicData>
      </a:graphic>
    </xdr:graphicFrame>
    <xdr:clientData fLocksWithSheet="0"/>
  </xdr:oneCellAnchor>
  <xdr:oneCellAnchor>
    <xdr:from>
      <xdr:col>15</xdr:col>
      <xdr:colOff>942975</xdr:colOff>
      <xdr:row>71</xdr:row>
      <xdr:rowOff>47625</xdr:rowOff>
    </xdr:from>
    <xdr:ext cx="5715000" cy="3533775"/>
    <xdr:graphicFrame>
      <xdr:nvGraphicFramePr>
        <xdr:cNvPr id="5" name="Chart 5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5"/>
        </a:graphicData>
      </a:graphic>
    </xdr:graphicFrame>
    <xdr:clientData fLocksWithSheet="0"/>
  </xdr:oneCellAnchor>
  <xdr:oneCellAnchor>
    <xdr:from>
      <xdr:col>22</xdr:col>
      <xdr:colOff>885825</xdr:colOff>
      <xdr:row>66</xdr:row>
      <xdr:rowOff>47625</xdr:rowOff>
    </xdr:from>
    <xdr:ext cx="5838825" cy="3533775"/>
    <xdr:graphicFrame>
      <xdr:nvGraphicFramePr>
        <xdr:cNvPr id="6" name="Chart 6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6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1" max="1" width="22.25"/>
    <col customWidth="1" min="2" max="2" width="14.63"/>
  </cols>
  <sheetData>
    <row r="1">
      <c r="A1" s="1"/>
      <c r="B1" s="1"/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6</v>
      </c>
      <c r="J1" s="2" t="s">
        <v>7</v>
      </c>
      <c r="K1" s="2" t="s">
        <v>8</v>
      </c>
      <c r="L1" s="2" t="s">
        <v>9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17</v>
      </c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</row>
    <row r="2">
      <c r="A2" s="3" t="s">
        <v>18</v>
      </c>
      <c r="B2" s="3" t="s">
        <v>19</v>
      </c>
      <c r="U2" s="4"/>
      <c r="AK2" s="4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4"/>
      <c r="EO2" s="5"/>
      <c r="EP2" s="1"/>
      <c r="EQ2" s="6"/>
      <c r="ER2" s="5"/>
      <c r="ES2" s="1"/>
      <c r="ET2" s="4"/>
      <c r="EU2" s="4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</row>
    <row r="3">
      <c r="A3" s="7" t="s">
        <v>20</v>
      </c>
      <c r="B3" s="8" t="s">
        <v>21</v>
      </c>
      <c r="C3" s="9">
        <v>1.17</v>
      </c>
      <c r="D3" s="10">
        <v>1.46</v>
      </c>
      <c r="E3" s="4">
        <v>1.22</v>
      </c>
      <c r="F3" s="4">
        <v>1.18</v>
      </c>
      <c r="G3" s="10">
        <v>1.09</v>
      </c>
      <c r="H3" s="4">
        <v>1.13</v>
      </c>
      <c r="I3" s="4">
        <v>1.2</v>
      </c>
      <c r="J3" s="10">
        <v>1.19</v>
      </c>
      <c r="K3" s="4">
        <v>1.23</v>
      </c>
      <c r="L3" s="4">
        <v>1.27</v>
      </c>
      <c r="M3" s="10">
        <v>1.28</v>
      </c>
      <c r="N3" s="4">
        <v>1.28</v>
      </c>
      <c r="O3" s="4">
        <v>1.22</v>
      </c>
      <c r="P3" s="10">
        <v>1.28</v>
      </c>
      <c r="Q3" s="4">
        <v>1.24</v>
      </c>
      <c r="R3" s="4">
        <v>1.29</v>
      </c>
      <c r="S3" s="10">
        <v>1.21</v>
      </c>
      <c r="T3" s="9">
        <v>1.17</v>
      </c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1"/>
      <c r="EP3" s="1"/>
      <c r="EQ3" s="1"/>
      <c r="ER3" s="1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</row>
    <row r="4">
      <c r="A4" s="1" t="s">
        <v>20</v>
      </c>
      <c r="B4" s="12" t="s">
        <v>22</v>
      </c>
      <c r="C4" s="9">
        <v>1.49</v>
      </c>
      <c r="D4" s="10">
        <v>1.43</v>
      </c>
      <c r="E4" s="4">
        <v>1.44</v>
      </c>
      <c r="F4" s="4">
        <v>1.31</v>
      </c>
      <c r="G4" s="10">
        <v>1.36</v>
      </c>
      <c r="H4" s="4">
        <v>1.28</v>
      </c>
      <c r="I4" s="4">
        <v>1.15</v>
      </c>
      <c r="J4" s="10">
        <v>1.34</v>
      </c>
      <c r="K4" s="4">
        <v>1.21</v>
      </c>
      <c r="L4" s="4">
        <v>1.33</v>
      </c>
      <c r="M4" s="10">
        <v>1.34</v>
      </c>
      <c r="N4" s="4">
        <v>1.43</v>
      </c>
      <c r="O4" s="4">
        <v>1.41</v>
      </c>
      <c r="P4" s="10">
        <v>1.47</v>
      </c>
      <c r="Q4" s="4">
        <v>1.28</v>
      </c>
      <c r="R4" s="4">
        <v>1.36</v>
      </c>
      <c r="S4" s="10">
        <v>1.28</v>
      </c>
      <c r="T4" s="9">
        <v>1.23</v>
      </c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1"/>
      <c r="DX4" s="1"/>
      <c r="DY4" s="1"/>
      <c r="DZ4" s="1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</row>
    <row r="5">
      <c r="A5" s="13" t="s">
        <v>20</v>
      </c>
      <c r="B5" s="12" t="s">
        <v>23</v>
      </c>
      <c r="C5" s="9">
        <v>1.06</v>
      </c>
      <c r="D5" s="10">
        <v>1.44</v>
      </c>
      <c r="E5" s="4">
        <v>1.37</v>
      </c>
      <c r="F5" s="4">
        <v>1.29</v>
      </c>
      <c r="G5" s="10">
        <v>1.18</v>
      </c>
      <c r="H5" s="4">
        <v>1.17</v>
      </c>
      <c r="I5" s="4">
        <v>1.35</v>
      </c>
      <c r="J5" s="10">
        <v>1.22</v>
      </c>
      <c r="K5" s="4">
        <v>1.22</v>
      </c>
      <c r="L5" s="4">
        <v>1.31</v>
      </c>
      <c r="M5" s="10">
        <v>1.24</v>
      </c>
      <c r="N5" s="4">
        <v>1.3</v>
      </c>
      <c r="O5" s="4">
        <v>1.39</v>
      </c>
      <c r="P5" s="10">
        <v>1.37</v>
      </c>
      <c r="Q5" s="4">
        <v>1.36</v>
      </c>
      <c r="R5" s="4">
        <v>1.4</v>
      </c>
      <c r="S5" s="10">
        <v>1.29</v>
      </c>
      <c r="T5" s="9">
        <v>1.2</v>
      </c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1"/>
      <c r="DX5" s="1"/>
      <c r="DY5" s="1"/>
      <c r="DZ5" s="1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</row>
    <row r="6">
      <c r="A6" s="12" t="s">
        <v>20</v>
      </c>
      <c r="B6" s="12" t="s">
        <v>24</v>
      </c>
      <c r="C6" s="9">
        <v>1.36</v>
      </c>
      <c r="D6" s="10">
        <v>1.72</v>
      </c>
      <c r="E6" s="4">
        <v>1.22</v>
      </c>
      <c r="F6" s="4">
        <v>1.25</v>
      </c>
      <c r="G6" s="10">
        <v>1.15</v>
      </c>
      <c r="H6" s="4">
        <v>1.19</v>
      </c>
      <c r="I6" s="4">
        <v>1.17</v>
      </c>
      <c r="J6" s="10">
        <v>1.23</v>
      </c>
      <c r="K6" s="4">
        <v>1.16</v>
      </c>
      <c r="L6" s="4">
        <v>1.26</v>
      </c>
      <c r="M6" s="10">
        <v>1.2</v>
      </c>
      <c r="N6" s="4">
        <v>1.25</v>
      </c>
      <c r="O6" s="4">
        <v>1.33</v>
      </c>
      <c r="P6" s="10">
        <v>1.4</v>
      </c>
      <c r="Q6" s="4">
        <v>1.4</v>
      </c>
      <c r="R6" s="4">
        <v>1.36</v>
      </c>
      <c r="S6" s="10">
        <v>1.34</v>
      </c>
      <c r="T6" s="9">
        <v>1.32</v>
      </c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</row>
    <row r="7">
      <c r="A7" s="12" t="s">
        <v>20</v>
      </c>
      <c r="B7" s="12" t="s">
        <v>25</v>
      </c>
      <c r="C7" s="9">
        <v>1.37</v>
      </c>
      <c r="D7" s="10">
        <v>1.09</v>
      </c>
      <c r="E7" s="4">
        <v>1.37</v>
      </c>
      <c r="F7" s="4">
        <v>1.24</v>
      </c>
      <c r="G7" s="10">
        <v>1.19</v>
      </c>
      <c r="H7" s="4">
        <v>1.27</v>
      </c>
      <c r="I7" s="4">
        <v>1.21</v>
      </c>
      <c r="J7" s="10">
        <v>1.26</v>
      </c>
      <c r="K7" s="4">
        <v>1.24</v>
      </c>
      <c r="L7" s="4">
        <v>1.29</v>
      </c>
      <c r="M7" s="10">
        <v>1.26</v>
      </c>
      <c r="N7" s="4">
        <v>1.3</v>
      </c>
      <c r="O7" s="4">
        <v>1.37</v>
      </c>
      <c r="P7" s="10">
        <v>1.31</v>
      </c>
      <c r="Q7" s="4">
        <v>1.38</v>
      </c>
      <c r="R7" s="4">
        <v>1.38</v>
      </c>
      <c r="S7" s="10">
        <v>1.35</v>
      </c>
      <c r="T7" s="9">
        <v>1.28</v>
      </c>
      <c r="AH7" s="14"/>
      <c r="AI7" s="14"/>
      <c r="AJ7" s="14"/>
      <c r="AK7" s="15"/>
      <c r="AL7" s="15"/>
      <c r="AM7" s="15"/>
      <c r="AN7" s="15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4"/>
      <c r="FG7" s="5"/>
      <c r="FH7" s="1"/>
      <c r="FI7" s="6"/>
      <c r="FJ7" s="5"/>
      <c r="FK7" s="1"/>
      <c r="FL7" s="4"/>
      <c r="FM7" s="4"/>
    </row>
    <row r="8">
      <c r="A8" s="17" t="s">
        <v>20</v>
      </c>
      <c r="B8" s="17" t="s">
        <v>26</v>
      </c>
      <c r="C8" s="9">
        <v>1.57</v>
      </c>
      <c r="D8" s="10">
        <v>1.23</v>
      </c>
      <c r="E8" s="4">
        <v>1.53</v>
      </c>
      <c r="F8" s="4">
        <v>1.23</v>
      </c>
      <c r="G8" s="10">
        <v>1.29</v>
      </c>
      <c r="H8" s="4">
        <v>1.16</v>
      </c>
      <c r="I8" s="4">
        <v>1.35</v>
      </c>
      <c r="J8" s="10">
        <v>1.2</v>
      </c>
      <c r="K8" s="4">
        <v>1.26</v>
      </c>
      <c r="L8" s="4">
        <v>1.28</v>
      </c>
      <c r="M8" s="10">
        <v>1.23</v>
      </c>
      <c r="N8" s="4">
        <v>1.38</v>
      </c>
      <c r="O8" s="4">
        <v>1.39</v>
      </c>
      <c r="P8" s="10">
        <v>1.39</v>
      </c>
      <c r="Q8" s="4">
        <v>1.34</v>
      </c>
      <c r="R8" s="4">
        <v>1.46</v>
      </c>
      <c r="S8" s="10">
        <v>1.29</v>
      </c>
      <c r="T8" s="9">
        <v>1.24</v>
      </c>
      <c r="AK8" s="4"/>
      <c r="AL8" s="4"/>
      <c r="AM8" s="4"/>
      <c r="AN8" s="4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4"/>
      <c r="FG8" s="5"/>
      <c r="FH8" s="1"/>
      <c r="FI8" s="6"/>
      <c r="FJ8" s="5"/>
      <c r="FK8" s="1"/>
      <c r="FL8" s="4"/>
      <c r="FM8" s="4"/>
    </row>
    <row r="9">
      <c r="A9" s="3" t="s">
        <v>27</v>
      </c>
      <c r="C9" s="18">
        <f t="shared" ref="C9:T9" si="1">10*LOG10((10^(C3/10)+10^(C4/10)+10^(C5/10)+10^(C6/10)+10^(C7/10)+10^(C8/10))/6)</f>
        <v>1.340181537</v>
      </c>
      <c r="D9" s="18">
        <f t="shared" si="1"/>
        <v>1.399479762</v>
      </c>
      <c r="E9" s="18">
        <f t="shared" si="1"/>
        <v>1.359766736</v>
      </c>
      <c r="F9" s="18">
        <f t="shared" si="1"/>
        <v>1.250203288</v>
      </c>
      <c r="G9" s="18">
        <f t="shared" si="1"/>
        <v>1.210927648</v>
      </c>
      <c r="H9" s="18">
        <f t="shared" si="1"/>
        <v>1.20036135</v>
      </c>
      <c r="I9" s="18">
        <f t="shared" si="1"/>
        <v>1.239097252</v>
      </c>
      <c r="J9" s="18">
        <f t="shared" si="1"/>
        <v>1.240289016</v>
      </c>
      <c r="K9" s="18">
        <f t="shared" si="1"/>
        <v>1.220111079</v>
      </c>
      <c r="L9" s="18">
        <f t="shared" si="1"/>
        <v>1.290065293</v>
      </c>
      <c r="M9" s="18">
        <f t="shared" si="1"/>
        <v>1.258557997</v>
      </c>
      <c r="N9" s="18">
        <f t="shared" si="1"/>
        <v>1.323774692</v>
      </c>
      <c r="O9" s="18">
        <f t="shared" si="1"/>
        <v>1.35213355</v>
      </c>
      <c r="P9" s="18">
        <f t="shared" si="1"/>
        <v>1.370441454</v>
      </c>
      <c r="Q9" s="18">
        <f t="shared" si="1"/>
        <v>1.333695818</v>
      </c>
      <c r="R9" s="18">
        <f t="shared" si="1"/>
        <v>1.375298389</v>
      </c>
      <c r="S9" s="18">
        <f t="shared" si="1"/>
        <v>1.293573386</v>
      </c>
      <c r="T9" s="18">
        <f t="shared" si="1"/>
        <v>1.240280392</v>
      </c>
      <c r="AK9" s="4"/>
      <c r="AL9" s="4"/>
      <c r="AM9" s="4"/>
      <c r="AN9" s="4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4"/>
      <c r="FG9" s="5"/>
      <c r="FH9" s="1"/>
      <c r="FI9" s="6"/>
      <c r="FJ9" s="5"/>
      <c r="FK9" s="1"/>
      <c r="FL9" s="4"/>
      <c r="FM9" s="4"/>
    </row>
    <row r="10">
      <c r="A10" s="19"/>
      <c r="B10" s="19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AC10" s="21"/>
      <c r="AD10" s="22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23"/>
      <c r="DS10" s="23"/>
      <c r="DT10" s="23"/>
      <c r="DU10" s="23"/>
      <c r="DV10" s="23"/>
      <c r="DW10" s="23"/>
      <c r="DX10" s="23"/>
      <c r="DY10" s="23"/>
      <c r="DZ10" s="23"/>
      <c r="EA10" s="23"/>
      <c r="EB10" s="23"/>
      <c r="EC10" s="23"/>
      <c r="ED10" s="23"/>
      <c r="EE10" s="23"/>
      <c r="EF10" s="23"/>
      <c r="EG10" s="23"/>
      <c r="EH10" s="23"/>
      <c r="EI10" s="23"/>
      <c r="EJ10" s="23"/>
      <c r="EK10" s="23"/>
      <c r="EL10" s="23"/>
      <c r="EM10" s="23"/>
      <c r="EN10" s="23"/>
      <c r="EO10" s="23"/>
      <c r="EP10" s="23"/>
      <c r="EQ10" s="23"/>
      <c r="ER10" s="23"/>
      <c r="ES10" s="23"/>
      <c r="ET10" s="23"/>
      <c r="EU10" s="23"/>
      <c r="EV10" s="23"/>
      <c r="EW10" s="23"/>
      <c r="EX10" s="23"/>
      <c r="EY10" s="23"/>
      <c r="EZ10" s="23"/>
      <c r="FA10" s="23"/>
      <c r="FB10" s="23"/>
      <c r="FC10" s="23"/>
      <c r="FD10" s="23"/>
      <c r="FE10" s="23"/>
      <c r="FF10" s="23"/>
      <c r="FG10" s="24"/>
      <c r="FH10" s="23"/>
      <c r="FI10" s="23"/>
      <c r="FJ10" s="24"/>
      <c r="FK10" s="23"/>
      <c r="FL10" s="23"/>
      <c r="FM10" s="23"/>
    </row>
    <row r="11">
      <c r="A11" s="3" t="s">
        <v>18</v>
      </c>
      <c r="B11" s="3" t="s">
        <v>28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AC11" s="21"/>
      <c r="AD11" s="22"/>
      <c r="AJ11" s="22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1"/>
      <c r="FH11" s="1"/>
      <c r="FI11" s="1"/>
      <c r="FJ11" s="11"/>
      <c r="FK11" s="1"/>
      <c r="FL11" s="1"/>
      <c r="FM11" s="1"/>
    </row>
    <row r="12">
      <c r="A12" s="7" t="s">
        <v>20</v>
      </c>
      <c r="B12" s="8" t="s">
        <v>29</v>
      </c>
      <c r="C12" s="9">
        <v>1.21</v>
      </c>
      <c r="D12" s="10">
        <v>1.53</v>
      </c>
      <c r="E12" s="4">
        <v>1.4</v>
      </c>
      <c r="F12" s="4">
        <v>1.4</v>
      </c>
      <c r="G12" s="10">
        <v>1.18</v>
      </c>
      <c r="H12" s="4">
        <v>1.28</v>
      </c>
      <c r="I12" s="4">
        <v>1.22</v>
      </c>
      <c r="J12" s="10">
        <v>1.13</v>
      </c>
      <c r="K12" s="4">
        <v>1.05</v>
      </c>
      <c r="L12" s="4">
        <v>1.15</v>
      </c>
      <c r="M12" s="10">
        <v>1.21</v>
      </c>
      <c r="N12" s="4">
        <v>1.29</v>
      </c>
      <c r="O12" s="4">
        <v>1.24</v>
      </c>
      <c r="P12" s="10">
        <v>1.33</v>
      </c>
      <c r="Q12" s="4">
        <v>1.39</v>
      </c>
      <c r="R12" s="4">
        <v>1.41</v>
      </c>
      <c r="S12" s="10">
        <v>1.21</v>
      </c>
      <c r="T12" s="9">
        <v>1.15</v>
      </c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4"/>
      <c r="FG12" s="5"/>
      <c r="FH12" s="1"/>
      <c r="FI12" s="6"/>
      <c r="FJ12" s="5"/>
      <c r="FK12" s="1"/>
      <c r="FL12" s="4"/>
      <c r="FM12" s="4"/>
    </row>
    <row r="13">
      <c r="A13" s="1" t="s">
        <v>20</v>
      </c>
      <c r="B13" s="12" t="s">
        <v>30</v>
      </c>
      <c r="C13" s="9">
        <v>1.2</v>
      </c>
      <c r="D13" s="10">
        <v>1.42</v>
      </c>
      <c r="E13" s="4">
        <v>1.44</v>
      </c>
      <c r="F13" s="4">
        <v>1.34</v>
      </c>
      <c r="G13" s="10">
        <v>1.3</v>
      </c>
      <c r="H13" s="4">
        <v>1.35</v>
      </c>
      <c r="I13" s="4">
        <v>1.25</v>
      </c>
      <c r="J13" s="10">
        <v>1.31</v>
      </c>
      <c r="K13" s="4">
        <v>1.14</v>
      </c>
      <c r="L13" s="4">
        <v>1.24</v>
      </c>
      <c r="M13" s="10">
        <v>1.28</v>
      </c>
      <c r="N13" s="4">
        <v>1.24</v>
      </c>
      <c r="O13" s="4">
        <v>1.21</v>
      </c>
      <c r="P13" s="10">
        <v>1.32</v>
      </c>
      <c r="Q13" s="4">
        <v>1.3</v>
      </c>
      <c r="R13" s="4">
        <v>1.32</v>
      </c>
      <c r="S13" s="10">
        <v>1.3</v>
      </c>
      <c r="T13" s="9">
        <v>1.14</v>
      </c>
      <c r="AC13" s="26"/>
      <c r="AD13" s="26"/>
      <c r="AE13" s="26"/>
      <c r="AF13" s="26"/>
      <c r="AG13" s="26"/>
      <c r="AH13" s="26"/>
      <c r="AI13" s="26"/>
      <c r="AJ13" s="26"/>
      <c r="AK13" s="26"/>
      <c r="AL13" s="26"/>
      <c r="AM13" s="26"/>
      <c r="AN13" s="26"/>
      <c r="AO13" s="26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4"/>
      <c r="FG13" s="5"/>
      <c r="FH13" s="1"/>
      <c r="FI13" s="6"/>
      <c r="FJ13" s="5"/>
      <c r="FK13" s="1"/>
      <c r="FL13" s="4"/>
      <c r="FM13" s="4"/>
    </row>
    <row r="14">
      <c r="A14" s="13" t="s">
        <v>20</v>
      </c>
      <c r="B14" s="12" t="s">
        <v>31</v>
      </c>
      <c r="C14" s="9">
        <v>1.26</v>
      </c>
      <c r="D14" s="10">
        <v>1.59</v>
      </c>
      <c r="E14" s="4">
        <v>1.27</v>
      </c>
      <c r="F14" s="4">
        <v>1.29</v>
      </c>
      <c r="G14" s="10">
        <v>1.27</v>
      </c>
      <c r="H14" s="4">
        <v>1.18</v>
      </c>
      <c r="I14" s="4">
        <v>1.2</v>
      </c>
      <c r="J14" s="10">
        <v>1.13</v>
      </c>
      <c r="K14" s="4">
        <v>1.12</v>
      </c>
      <c r="L14" s="4">
        <v>1.25</v>
      </c>
      <c r="M14" s="10">
        <v>1.3</v>
      </c>
      <c r="N14" s="4">
        <v>1.25</v>
      </c>
      <c r="O14" s="4">
        <v>1.24</v>
      </c>
      <c r="P14" s="10">
        <v>1.28</v>
      </c>
      <c r="Q14" s="4">
        <v>1.29</v>
      </c>
      <c r="R14" s="4">
        <v>1.33</v>
      </c>
      <c r="S14" s="10">
        <v>1.28</v>
      </c>
      <c r="T14" s="9">
        <v>1.16</v>
      </c>
      <c r="AC14" s="26"/>
      <c r="AD14" s="26"/>
      <c r="AE14" s="26"/>
      <c r="AF14" s="26"/>
      <c r="AG14" s="26"/>
      <c r="AH14" s="26"/>
      <c r="AI14" s="26"/>
      <c r="AJ14" s="26"/>
      <c r="AK14" s="26"/>
      <c r="AL14" s="26"/>
      <c r="AM14" s="26"/>
      <c r="AN14" s="26"/>
      <c r="AO14" s="26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4"/>
      <c r="FG14" s="5"/>
      <c r="FH14" s="1"/>
      <c r="FI14" s="6"/>
      <c r="FJ14" s="5"/>
      <c r="FK14" s="1"/>
      <c r="FL14" s="4"/>
      <c r="FM14" s="4"/>
    </row>
    <row r="15">
      <c r="A15" s="12" t="s">
        <v>20</v>
      </c>
      <c r="B15" s="27" t="s">
        <v>32</v>
      </c>
      <c r="C15" s="9">
        <v>1.22</v>
      </c>
      <c r="D15" s="10">
        <v>1.35</v>
      </c>
      <c r="E15" s="4">
        <v>1.19</v>
      </c>
      <c r="F15" s="4">
        <v>1.44</v>
      </c>
      <c r="G15" s="10">
        <v>1.26</v>
      </c>
      <c r="H15" s="4">
        <v>1.2</v>
      </c>
      <c r="I15" s="4">
        <v>1.31</v>
      </c>
      <c r="J15" s="10">
        <v>1.25</v>
      </c>
      <c r="K15" s="4">
        <v>1.25</v>
      </c>
      <c r="L15" s="4">
        <v>1.22</v>
      </c>
      <c r="M15" s="10">
        <v>1.21</v>
      </c>
      <c r="N15" s="4">
        <v>1.3</v>
      </c>
      <c r="O15" s="4">
        <v>1.29</v>
      </c>
      <c r="P15" s="10">
        <v>1.28</v>
      </c>
      <c r="Q15" s="4">
        <v>1.4</v>
      </c>
      <c r="R15" s="4">
        <v>1.34</v>
      </c>
      <c r="S15" s="10">
        <v>1.31</v>
      </c>
      <c r="T15" s="9">
        <v>1.2</v>
      </c>
      <c r="V15" s="4"/>
      <c r="AC15" s="26"/>
      <c r="AD15" s="26"/>
      <c r="AE15" s="26"/>
      <c r="AF15" s="26"/>
      <c r="AG15" s="26"/>
      <c r="AH15" s="26"/>
      <c r="AI15" s="26"/>
      <c r="AJ15" s="26"/>
      <c r="AK15" s="26"/>
      <c r="AL15" s="28"/>
      <c r="AM15" s="28"/>
      <c r="AN15" s="28"/>
      <c r="AO15" s="28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4"/>
      <c r="DW15" s="5"/>
      <c r="DX15" s="1"/>
      <c r="DY15" s="6"/>
      <c r="DZ15" s="5"/>
      <c r="EA15" s="1"/>
      <c r="EB15" s="4"/>
      <c r="EC15" s="4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</row>
    <row r="16">
      <c r="A16" s="12" t="s">
        <v>20</v>
      </c>
      <c r="B16" s="27" t="s">
        <v>33</v>
      </c>
      <c r="C16" s="9">
        <v>1.3</v>
      </c>
      <c r="D16" s="10">
        <v>1.53</v>
      </c>
      <c r="E16" s="4">
        <v>1.38</v>
      </c>
      <c r="F16" s="4">
        <v>1.46</v>
      </c>
      <c r="G16" s="10">
        <v>1.21</v>
      </c>
      <c r="H16" s="4">
        <v>1.25</v>
      </c>
      <c r="I16" s="4">
        <v>1.25</v>
      </c>
      <c r="J16" s="10">
        <v>1.33</v>
      </c>
      <c r="K16" s="4">
        <v>1.21</v>
      </c>
      <c r="L16" s="4">
        <v>1.17</v>
      </c>
      <c r="M16" s="10">
        <v>1.22</v>
      </c>
      <c r="N16" s="4">
        <v>1.24</v>
      </c>
      <c r="O16" s="4">
        <v>1.17</v>
      </c>
      <c r="P16" s="10">
        <v>1.22</v>
      </c>
      <c r="Q16" s="4">
        <v>1.28</v>
      </c>
      <c r="R16" s="4">
        <v>1.28</v>
      </c>
      <c r="S16" s="10">
        <v>1.24</v>
      </c>
      <c r="T16" s="9">
        <v>1.15</v>
      </c>
      <c r="AC16" s="26"/>
      <c r="AD16" s="26"/>
      <c r="AE16" s="26"/>
      <c r="AF16" s="26"/>
      <c r="AG16" s="26"/>
      <c r="AH16" s="26"/>
      <c r="AI16" s="26"/>
      <c r="AJ16" s="26"/>
      <c r="AK16" s="26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4"/>
      <c r="DW16" s="5"/>
      <c r="DX16" s="1"/>
      <c r="DY16" s="6"/>
      <c r="DZ16" s="5"/>
      <c r="EA16" s="1"/>
      <c r="EB16" s="4"/>
      <c r="EC16" s="4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</row>
    <row r="17">
      <c r="A17" s="17" t="s">
        <v>20</v>
      </c>
      <c r="B17" s="17" t="s">
        <v>34</v>
      </c>
      <c r="C17" s="9">
        <v>1.75</v>
      </c>
      <c r="D17" s="10">
        <v>1.5</v>
      </c>
      <c r="E17" s="4">
        <v>1.36</v>
      </c>
      <c r="F17" s="4">
        <v>1.22</v>
      </c>
      <c r="G17" s="10">
        <v>1.49</v>
      </c>
      <c r="H17" s="4">
        <v>1.31</v>
      </c>
      <c r="I17" s="4">
        <v>1.22</v>
      </c>
      <c r="J17" s="10">
        <v>1.24</v>
      </c>
      <c r="K17" s="4">
        <v>1.32</v>
      </c>
      <c r="L17" s="4">
        <v>1.27</v>
      </c>
      <c r="M17" s="10">
        <v>1.25</v>
      </c>
      <c r="N17" s="4">
        <v>1.31</v>
      </c>
      <c r="O17" s="4">
        <v>1.3</v>
      </c>
      <c r="P17" s="10">
        <v>1.33</v>
      </c>
      <c r="Q17" s="4">
        <v>1.36</v>
      </c>
      <c r="R17" s="4">
        <v>1.4</v>
      </c>
      <c r="S17" s="10">
        <v>1.29</v>
      </c>
      <c r="T17" s="9">
        <v>1.16</v>
      </c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4"/>
      <c r="DW17" s="5"/>
      <c r="DX17" s="1"/>
      <c r="DY17" s="6"/>
      <c r="DZ17" s="5"/>
      <c r="EA17" s="1"/>
      <c r="EB17" s="4"/>
      <c r="EC17" s="4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</row>
    <row r="18">
      <c r="A18" s="3" t="s">
        <v>27</v>
      </c>
      <c r="C18" s="20">
        <f t="shared" ref="C18:T18" si="2">10*LOG10((10^(C12/10)+10^(C13/10)+10^(C14/10)+10^(C15/10)+10^(C16/10)+10^(C17/10))/6)</f>
        <v>1.327765192</v>
      </c>
      <c r="D18" s="20">
        <f t="shared" si="2"/>
        <v>1.487388356</v>
      </c>
      <c r="E18" s="20">
        <f t="shared" si="2"/>
        <v>1.340821491</v>
      </c>
      <c r="F18" s="20">
        <f t="shared" si="2"/>
        <v>1.359154235</v>
      </c>
      <c r="G18" s="20">
        <f t="shared" si="2"/>
        <v>1.286156844</v>
      </c>
      <c r="H18" s="20">
        <f t="shared" si="2"/>
        <v>1.26207125</v>
      </c>
      <c r="I18" s="20">
        <f t="shared" si="2"/>
        <v>1.241810593</v>
      </c>
      <c r="J18" s="20">
        <f t="shared" si="2"/>
        <v>1.232373386</v>
      </c>
      <c r="K18" s="20">
        <f t="shared" si="2"/>
        <v>1.18257834</v>
      </c>
      <c r="L18" s="20">
        <f t="shared" si="2"/>
        <v>1.216880004</v>
      </c>
      <c r="M18" s="20">
        <f t="shared" si="2"/>
        <v>1.245141191</v>
      </c>
      <c r="N18" s="20">
        <f t="shared" si="2"/>
        <v>1.271764223</v>
      </c>
      <c r="O18" s="20">
        <f t="shared" si="2"/>
        <v>1.241894554</v>
      </c>
      <c r="P18" s="20">
        <f t="shared" si="2"/>
        <v>1.29350817</v>
      </c>
      <c r="Q18" s="20">
        <f t="shared" si="2"/>
        <v>1.336937981</v>
      </c>
      <c r="R18" s="20">
        <f t="shared" si="2"/>
        <v>1.346903445</v>
      </c>
      <c r="S18" s="20">
        <f t="shared" si="2"/>
        <v>1.271809992</v>
      </c>
      <c r="T18" s="20">
        <f t="shared" si="2"/>
        <v>1.160042294</v>
      </c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</row>
    <row r="19">
      <c r="V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4"/>
      <c r="DW19" s="5"/>
      <c r="DX19" s="1"/>
      <c r="DY19" s="6"/>
      <c r="DZ19" s="5"/>
      <c r="EA19" s="1"/>
      <c r="EB19" s="4"/>
      <c r="EC19" s="4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</row>
    <row r="20">
      <c r="A20" s="30" t="s">
        <v>35</v>
      </c>
      <c r="C20" s="31">
        <f t="shared" ref="C20:T20" si="3">10*LOG10((10^(C18/10)+10^(C9/10))/2)</f>
        <v>1.333977801</v>
      </c>
      <c r="D20" s="31">
        <f t="shared" si="3"/>
        <v>1.443656483</v>
      </c>
      <c r="E20" s="31">
        <f t="shared" si="3"/>
        <v>1.350304444</v>
      </c>
      <c r="F20" s="31">
        <f t="shared" si="3"/>
        <v>1.305020407</v>
      </c>
      <c r="G20" s="31">
        <f t="shared" si="3"/>
        <v>1.248705136</v>
      </c>
      <c r="H20" s="31">
        <f t="shared" si="3"/>
        <v>1.231325905</v>
      </c>
      <c r="I20" s="31">
        <f t="shared" si="3"/>
        <v>1.240454135</v>
      </c>
      <c r="J20" s="31">
        <f t="shared" si="3"/>
        <v>1.236333004</v>
      </c>
      <c r="K20" s="31">
        <f t="shared" si="3"/>
        <v>1.201385255</v>
      </c>
      <c r="L20" s="31">
        <f t="shared" si="3"/>
        <v>1.253626807</v>
      </c>
      <c r="M20" s="31">
        <f t="shared" si="3"/>
        <v>1.251854775</v>
      </c>
      <c r="N20" s="31">
        <f t="shared" si="3"/>
        <v>1.297847316</v>
      </c>
      <c r="O20" s="31">
        <f t="shared" si="3"/>
        <v>1.297363824</v>
      </c>
      <c r="P20" s="31">
        <f t="shared" si="3"/>
        <v>1.332145165</v>
      </c>
      <c r="Q20" s="31">
        <f t="shared" si="3"/>
        <v>1.335317202</v>
      </c>
      <c r="R20" s="31">
        <f t="shared" si="3"/>
        <v>1.361124123</v>
      </c>
      <c r="S20" s="31">
        <f t="shared" si="3"/>
        <v>1.282705322</v>
      </c>
      <c r="T20" s="31">
        <f t="shared" si="3"/>
        <v>1.200346645</v>
      </c>
      <c r="V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4"/>
      <c r="DW20" s="5"/>
      <c r="DX20" s="1"/>
      <c r="DY20" s="6"/>
      <c r="DZ20" s="5"/>
      <c r="EA20" s="1"/>
      <c r="EB20" s="4"/>
      <c r="EC20" s="4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</row>
    <row r="21">
      <c r="V21" s="26"/>
      <c r="AC21" s="26"/>
      <c r="AD21" s="26"/>
      <c r="AE21" s="26"/>
      <c r="AF21" s="26"/>
      <c r="AG21" s="26"/>
      <c r="AH21" s="32"/>
      <c r="AI21" s="26"/>
      <c r="AJ21" s="26"/>
      <c r="AK21" s="26"/>
      <c r="AL21" s="26"/>
      <c r="AM21" s="26"/>
      <c r="AN21" s="26"/>
      <c r="AO21" s="26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4"/>
      <c r="DW21" s="5"/>
      <c r="DX21" s="1"/>
      <c r="DY21" s="6"/>
      <c r="DZ21" s="5"/>
      <c r="EA21" s="1"/>
      <c r="EB21" s="4"/>
      <c r="EC21" s="4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</row>
    <row r="22">
      <c r="A22" s="33" t="s">
        <v>36</v>
      </c>
      <c r="B22" s="34">
        <v>2653.5</v>
      </c>
      <c r="D22" s="19" t="s">
        <v>37</v>
      </c>
      <c r="E22" s="14">
        <f>(J20+M20)/2</f>
        <v>1.24409389</v>
      </c>
      <c r="G22" s="35">
        <f>(J39+M39)/2</f>
        <v>1.246916882</v>
      </c>
      <c r="V22" s="26"/>
      <c r="AC22" s="26"/>
      <c r="AD22" s="26"/>
      <c r="AE22" s="26"/>
      <c r="AF22" s="26"/>
      <c r="AG22" s="26"/>
      <c r="AH22" s="36"/>
      <c r="AI22" s="14"/>
      <c r="AJ22" s="26"/>
      <c r="AK22" s="26"/>
      <c r="AL22" s="26"/>
      <c r="AM22" s="26"/>
      <c r="AN22" s="26"/>
      <c r="AO22" s="26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4"/>
      <c r="EO22" s="5"/>
      <c r="EP22" s="1"/>
      <c r="EQ22" s="6"/>
      <c r="ER22" s="5"/>
      <c r="ES22" s="1"/>
      <c r="ET22" s="4"/>
      <c r="EU22" s="4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</row>
    <row r="23">
      <c r="A23" s="33" t="s">
        <v>38</v>
      </c>
      <c r="B23" s="37">
        <v>23.9</v>
      </c>
      <c r="V23" s="26"/>
      <c r="AC23" s="26"/>
      <c r="AD23" s="26"/>
      <c r="AE23" s="26"/>
      <c r="AF23" s="26"/>
      <c r="AG23" s="26"/>
      <c r="AH23" s="36"/>
      <c r="AI23" s="14"/>
      <c r="AJ23" s="26"/>
      <c r="AK23" s="26"/>
      <c r="AL23" s="26"/>
      <c r="AM23" s="26"/>
      <c r="AN23" s="26"/>
      <c r="AO23" s="26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4"/>
      <c r="EO23" s="5"/>
      <c r="EP23" s="1"/>
      <c r="EQ23" s="6"/>
      <c r="ER23" s="5"/>
      <c r="ES23" s="1"/>
      <c r="ET23" s="4"/>
      <c r="EU23" s="4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</row>
    <row r="24">
      <c r="A24" s="33" t="s">
        <v>39</v>
      </c>
      <c r="B24" s="38">
        <f>331+0.6*B23</f>
        <v>345.34</v>
      </c>
      <c r="V24" s="26"/>
      <c r="AC24" s="26"/>
      <c r="AD24" s="26"/>
      <c r="AE24" s="26"/>
      <c r="AF24" s="26"/>
      <c r="AG24" s="26"/>
      <c r="AH24" s="36"/>
      <c r="AI24" s="14"/>
      <c r="AJ24" s="26"/>
      <c r="AK24" s="26"/>
      <c r="AL24" s="26"/>
      <c r="AM24" s="26"/>
      <c r="AN24" s="26"/>
      <c r="AO24" s="26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4"/>
      <c r="EO24" s="5"/>
      <c r="EP24" s="1"/>
      <c r="EQ24" s="6"/>
      <c r="ER24" s="5"/>
      <c r="ES24" s="1"/>
      <c r="ET24" s="4"/>
      <c r="EU24" s="4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</row>
    <row r="25">
      <c r="A25" s="39" t="s">
        <v>40</v>
      </c>
      <c r="B25" s="40">
        <v>12.0</v>
      </c>
      <c r="C25" s="41"/>
      <c r="U25" s="1"/>
      <c r="V25" s="26"/>
      <c r="W25" s="1"/>
      <c r="X25" s="1"/>
      <c r="Y25" s="1"/>
      <c r="Z25" s="1"/>
      <c r="AA25" s="1"/>
      <c r="AB25" s="1"/>
      <c r="AC25" s="26"/>
      <c r="AD25" s="26"/>
      <c r="AE25" s="26"/>
      <c r="AF25" s="26"/>
      <c r="AG25" s="26"/>
      <c r="AH25" s="42"/>
      <c r="AI25" s="15"/>
      <c r="AJ25" s="26"/>
      <c r="AK25" s="26"/>
      <c r="AL25" s="26"/>
      <c r="AM25" s="26"/>
      <c r="AN25" s="26"/>
      <c r="AO25" s="26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</row>
    <row r="26">
      <c r="V26" s="26"/>
      <c r="AC26" s="26"/>
      <c r="AD26" s="26"/>
      <c r="AE26" s="26"/>
      <c r="AF26" s="26"/>
      <c r="AG26" s="26"/>
      <c r="AH26" s="42"/>
      <c r="AI26" s="15"/>
      <c r="AJ26" s="26"/>
      <c r="AK26" s="26"/>
      <c r="AL26" s="26"/>
      <c r="AM26" s="26"/>
      <c r="AN26" s="26"/>
      <c r="AO26" s="26"/>
    </row>
    <row r="27">
      <c r="A27" s="43" t="s">
        <v>41</v>
      </c>
      <c r="B27" s="44"/>
      <c r="C27" s="45">
        <f t="shared" ref="C27:T27" si="4">55.3*$B$22*((1/($B$24*C18))-(1/($B$24*C9)))</f>
        <v>2.964873731</v>
      </c>
      <c r="D27" s="45">
        <f t="shared" si="4"/>
        <v>-17.94476061</v>
      </c>
      <c r="E27" s="45">
        <f t="shared" si="4"/>
        <v>4.415320052</v>
      </c>
      <c r="F27" s="45">
        <f t="shared" si="4"/>
        <v>-27.24450798</v>
      </c>
      <c r="G27" s="45">
        <f t="shared" si="4"/>
        <v>-20.52445492</v>
      </c>
      <c r="H27" s="45">
        <f t="shared" si="4"/>
        <v>-17.30837554</v>
      </c>
      <c r="I27" s="45">
        <f t="shared" si="4"/>
        <v>-0.7492746414</v>
      </c>
      <c r="J27" s="45">
        <f t="shared" si="4"/>
        <v>2.200480782</v>
      </c>
      <c r="K27" s="45">
        <f t="shared" si="4"/>
        <v>11.05295285</v>
      </c>
      <c r="L27" s="45">
        <f t="shared" si="4"/>
        <v>19.80896045</v>
      </c>
      <c r="M27" s="45">
        <f t="shared" si="4"/>
        <v>3.637932449</v>
      </c>
      <c r="N27" s="45">
        <f t="shared" si="4"/>
        <v>13.12705892</v>
      </c>
      <c r="O27" s="45">
        <f t="shared" si="4"/>
        <v>27.89512276</v>
      </c>
      <c r="P27" s="45">
        <f t="shared" si="4"/>
        <v>18.44089292</v>
      </c>
      <c r="Q27" s="45">
        <f t="shared" si="4"/>
        <v>-0.7726168434</v>
      </c>
      <c r="R27" s="45">
        <f t="shared" si="4"/>
        <v>6.513358116</v>
      </c>
      <c r="S27" s="45">
        <f t="shared" si="4"/>
        <v>5.620962166</v>
      </c>
      <c r="T27" s="45">
        <f t="shared" si="4"/>
        <v>23.69650332</v>
      </c>
      <c r="V27" s="26"/>
      <c r="AC27" s="26"/>
      <c r="AD27" s="26"/>
      <c r="AE27" s="26"/>
      <c r="AF27" s="26"/>
      <c r="AG27" s="26"/>
      <c r="AH27" s="42"/>
      <c r="AI27" s="15"/>
      <c r="AJ27" s="26"/>
      <c r="AK27" s="26"/>
      <c r="AL27" s="26"/>
      <c r="AM27" s="26"/>
      <c r="AN27" s="26"/>
      <c r="AO27" s="26"/>
    </row>
    <row r="28">
      <c r="A28" s="46" t="s">
        <v>42</v>
      </c>
      <c r="B28" s="44"/>
      <c r="C28" s="47">
        <f t="shared" ref="C28:T28" si="5">C27/$B$25</f>
        <v>0.2470728109</v>
      </c>
      <c r="D28" s="31">
        <f t="shared" si="5"/>
        <v>-1.495396718</v>
      </c>
      <c r="E28" s="31">
        <f t="shared" si="5"/>
        <v>0.3679433377</v>
      </c>
      <c r="F28" s="31">
        <f t="shared" si="5"/>
        <v>-2.270375665</v>
      </c>
      <c r="G28" s="31">
        <f t="shared" si="5"/>
        <v>-1.710371244</v>
      </c>
      <c r="H28" s="31">
        <f t="shared" si="5"/>
        <v>-1.442364629</v>
      </c>
      <c r="I28" s="31">
        <f t="shared" si="5"/>
        <v>-0.06243955345</v>
      </c>
      <c r="J28" s="31">
        <f t="shared" si="5"/>
        <v>0.1833733985</v>
      </c>
      <c r="K28" s="31">
        <f t="shared" si="5"/>
        <v>0.9210794042</v>
      </c>
      <c r="L28" s="31">
        <f t="shared" si="5"/>
        <v>1.650746704</v>
      </c>
      <c r="M28" s="31">
        <f t="shared" si="5"/>
        <v>0.3031610374</v>
      </c>
      <c r="N28" s="31">
        <f t="shared" si="5"/>
        <v>1.093921576</v>
      </c>
      <c r="O28" s="31">
        <f t="shared" si="5"/>
        <v>2.324593563</v>
      </c>
      <c r="P28" s="31">
        <f t="shared" si="5"/>
        <v>1.536741077</v>
      </c>
      <c r="Q28" s="31">
        <f t="shared" si="5"/>
        <v>-0.06438473695</v>
      </c>
      <c r="R28" s="31">
        <f t="shared" si="5"/>
        <v>0.542779843</v>
      </c>
      <c r="S28" s="31">
        <f t="shared" si="5"/>
        <v>0.4684135139</v>
      </c>
      <c r="T28" s="31">
        <f t="shared" si="5"/>
        <v>1.97470861</v>
      </c>
      <c r="V28" s="26"/>
      <c r="AC28" s="26"/>
      <c r="AD28" s="26"/>
      <c r="AE28" s="26"/>
      <c r="AF28" s="26"/>
      <c r="AG28" s="26"/>
      <c r="AH28" s="42"/>
      <c r="AI28" s="15"/>
      <c r="AJ28" s="26"/>
      <c r="AK28" s="26"/>
      <c r="AL28" s="26"/>
      <c r="AM28" s="26"/>
      <c r="AN28" s="26"/>
      <c r="AO28" s="26"/>
    </row>
    <row r="29">
      <c r="A29" s="43" t="s">
        <v>43</v>
      </c>
      <c r="B29" s="44"/>
      <c r="C29" s="45"/>
      <c r="D29" s="48">
        <f>(C28+D28+E28)/3</f>
        <v>-0.2934601897</v>
      </c>
      <c r="E29" s="48"/>
      <c r="F29" s="48"/>
      <c r="G29" s="48">
        <f>(F28+G28+H28)/3</f>
        <v>-1.807703846</v>
      </c>
      <c r="H29" s="48"/>
      <c r="I29" s="48"/>
      <c r="J29" s="48">
        <f>(I28+J28+K28)/3</f>
        <v>0.3473377497</v>
      </c>
      <c r="K29" s="48"/>
      <c r="L29" s="48"/>
      <c r="M29" s="48">
        <f>(L28+M28+N28)/3</f>
        <v>1.015943106</v>
      </c>
      <c r="N29" s="48"/>
      <c r="O29" s="48"/>
      <c r="P29" s="48">
        <f>(O28+P28+Q28)/3</f>
        <v>1.265649968</v>
      </c>
      <c r="Q29" s="48"/>
      <c r="R29" s="48"/>
      <c r="S29" s="48">
        <f>(R28+S28+T28)/3</f>
        <v>0.9953006556</v>
      </c>
      <c r="T29" s="48"/>
      <c r="V29" s="26"/>
      <c r="AC29" s="26"/>
      <c r="AD29" s="26"/>
      <c r="AE29" s="26"/>
      <c r="AF29" s="26"/>
      <c r="AG29" s="26"/>
      <c r="AH29" s="42"/>
      <c r="AI29" s="16"/>
      <c r="AJ29" s="26"/>
      <c r="AK29" s="26"/>
      <c r="AL29" s="26"/>
      <c r="AM29" s="26"/>
      <c r="AN29" s="26"/>
      <c r="AO29" s="26"/>
    </row>
    <row r="30">
      <c r="A30" s="49" t="s">
        <v>44</v>
      </c>
      <c r="B30" s="14">
        <f>SUM(C28:T28)/18</f>
        <v>0.2538445739</v>
      </c>
      <c r="V30" s="26"/>
      <c r="AC30" s="26"/>
      <c r="AD30" s="26"/>
      <c r="AE30" s="26"/>
      <c r="AF30" s="26"/>
      <c r="AG30" s="26"/>
      <c r="AH30" s="42"/>
      <c r="AI30" s="16"/>
      <c r="AJ30" s="26"/>
      <c r="AK30" s="26"/>
      <c r="AL30" s="26"/>
      <c r="AM30" s="26"/>
      <c r="AN30" s="26"/>
      <c r="AO30" s="26"/>
    </row>
    <row r="31">
      <c r="V31" s="26"/>
      <c r="AC31" s="26"/>
      <c r="AD31" s="26"/>
      <c r="AE31" s="26"/>
      <c r="AF31" s="26"/>
      <c r="AG31" s="26"/>
      <c r="AH31" s="42"/>
      <c r="AI31" s="16"/>
      <c r="AJ31" s="26"/>
      <c r="AK31" s="26"/>
      <c r="AL31" s="26"/>
      <c r="AM31" s="26"/>
      <c r="AN31" s="26"/>
      <c r="AO31" s="26"/>
    </row>
    <row r="32">
      <c r="C32" s="50" t="s">
        <v>4</v>
      </c>
      <c r="D32" s="50" t="s">
        <v>7</v>
      </c>
      <c r="E32" s="50" t="s">
        <v>10</v>
      </c>
      <c r="F32" s="50" t="s">
        <v>13</v>
      </c>
      <c r="G32" s="50" t="s">
        <v>16</v>
      </c>
      <c r="U32" s="4"/>
      <c r="V32" s="26"/>
      <c r="AC32" s="26"/>
      <c r="AD32" s="26"/>
      <c r="AE32" s="26"/>
      <c r="AF32" s="26"/>
      <c r="AG32" s="26"/>
      <c r="AH32" s="42"/>
      <c r="AI32" s="16"/>
      <c r="AJ32" s="26"/>
      <c r="AK32" s="26"/>
      <c r="AL32" s="26"/>
      <c r="AM32" s="26"/>
      <c r="AN32" s="26"/>
      <c r="AO32" s="26"/>
    </row>
    <row r="33">
      <c r="A33" s="51" t="s">
        <v>43</v>
      </c>
      <c r="C33" s="52">
        <v>0.5</v>
      </c>
      <c r="D33" s="52">
        <v>0.9</v>
      </c>
      <c r="E33" s="52">
        <v>1.05</v>
      </c>
      <c r="F33" s="52">
        <v>1.15</v>
      </c>
      <c r="G33" s="52">
        <v>1.2</v>
      </c>
      <c r="U33" s="4"/>
      <c r="V33" s="26"/>
      <c r="AC33" s="26"/>
      <c r="AD33" s="26"/>
      <c r="AE33" s="26"/>
      <c r="AF33" s="26"/>
      <c r="AG33" s="26"/>
      <c r="AH33" s="42"/>
      <c r="AI33" s="16"/>
      <c r="AJ33" s="26"/>
      <c r="AK33" s="26"/>
      <c r="AL33" s="26"/>
      <c r="AM33" s="26"/>
      <c r="AN33" s="26"/>
      <c r="AO33" s="26"/>
    </row>
    <row r="34">
      <c r="A34" s="53" t="s">
        <v>45</v>
      </c>
      <c r="B34" s="54"/>
      <c r="C34" s="19">
        <v>0.8</v>
      </c>
      <c r="D34" s="55">
        <v>1.0</v>
      </c>
      <c r="E34" s="56">
        <v>1.0</v>
      </c>
      <c r="F34" s="56">
        <v>1.0</v>
      </c>
      <c r="G34" s="56">
        <v>0.9</v>
      </c>
      <c r="U34" s="4"/>
      <c r="V34" s="26"/>
      <c r="AC34" s="26"/>
      <c r="AD34" s="26"/>
      <c r="AE34" s="26"/>
      <c r="AF34" s="26"/>
      <c r="AG34" s="26"/>
      <c r="AH34" s="42"/>
      <c r="AI34" s="16"/>
      <c r="AJ34" s="26"/>
      <c r="AK34" s="26"/>
      <c r="AL34" s="26"/>
      <c r="AM34" s="26"/>
      <c r="AN34" s="26"/>
      <c r="AO34" s="26"/>
    </row>
    <row r="35">
      <c r="A35" s="53" t="s">
        <v>46</v>
      </c>
      <c r="B35" s="54"/>
      <c r="C35" s="57">
        <f t="shared" ref="C35:G35" si="6">C34+$B$37</f>
        <v>0.6</v>
      </c>
      <c r="D35" s="58">
        <f t="shared" si="6"/>
        <v>0.8</v>
      </c>
      <c r="E35" s="59">
        <f t="shared" si="6"/>
        <v>0.8</v>
      </c>
      <c r="F35" s="59">
        <f t="shared" si="6"/>
        <v>0.8</v>
      </c>
      <c r="G35" s="59">
        <f t="shared" si="6"/>
        <v>0.7</v>
      </c>
      <c r="AC35" s="26"/>
      <c r="AD35" s="26"/>
      <c r="AE35" s="26"/>
      <c r="AF35" s="26"/>
      <c r="AG35" s="26"/>
      <c r="AH35" s="42"/>
      <c r="AI35" s="16"/>
      <c r="AJ35" s="26"/>
      <c r="AK35" s="26"/>
      <c r="AL35" s="26"/>
      <c r="AM35" s="26"/>
      <c r="AN35" s="26"/>
      <c r="AO35" s="26"/>
    </row>
    <row r="36">
      <c r="A36" s="53" t="s">
        <v>47</v>
      </c>
      <c r="B36" s="54"/>
      <c r="C36" s="60">
        <v>0.1</v>
      </c>
      <c r="D36" s="61">
        <f>IF(D35&gt;J29,D35-J29,0)</f>
        <v>0.4526622503</v>
      </c>
      <c r="E36" s="62">
        <f>IF(E35&gt;M29,E35-M29,0)</f>
        <v>0</v>
      </c>
      <c r="F36" s="63">
        <f>IF(F35&gt;P29,F35-P29,0)</f>
        <v>0</v>
      </c>
      <c r="G36" s="62">
        <f>IF(G35&gt;S29,G35-S29,0)</f>
        <v>0</v>
      </c>
      <c r="AC36" s="26"/>
      <c r="AD36" s="26"/>
      <c r="AE36" s="26"/>
      <c r="AF36" s="26"/>
      <c r="AG36" s="26"/>
      <c r="AH36" s="42"/>
      <c r="AI36" s="16"/>
      <c r="AJ36" s="26"/>
      <c r="AK36" s="26"/>
      <c r="AL36" s="26"/>
      <c r="AM36" s="26"/>
      <c r="AN36" s="26"/>
      <c r="AO36" s="26"/>
    </row>
    <row r="37">
      <c r="A37" s="64" t="s">
        <v>48</v>
      </c>
      <c r="B37" s="40">
        <v>-0.2</v>
      </c>
      <c r="AH37" s="42"/>
      <c r="AI37" s="16"/>
    </row>
    <row r="38">
      <c r="AH38" s="42"/>
      <c r="AI38" s="16"/>
    </row>
    <row r="39">
      <c r="A39" s="30" t="s">
        <v>35</v>
      </c>
      <c r="C39" s="31"/>
      <c r="D39" s="31">
        <f>(C20+D20+E20)/3</f>
        <v>1.375979576</v>
      </c>
      <c r="E39" s="31"/>
      <c r="F39" s="31"/>
      <c r="G39" s="31">
        <f>(F20+G20+H20)/3</f>
        <v>1.261683816</v>
      </c>
      <c r="H39" s="31"/>
      <c r="I39" s="31"/>
      <c r="J39" s="31">
        <f>(I20+J20+K20)/3</f>
        <v>1.226057465</v>
      </c>
      <c r="K39" s="31"/>
      <c r="L39" s="31"/>
      <c r="M39" s="31">
        <f>(L20+M20+N20)/3</f>
        <v>1.267776299</v>
      </c>
      <c r="N39" s="31"/>
      <c r="O39" s="31"/>
      <c r="P39" s="31">
        <f>(O20+P20+Q20)/3</f>
        <v>1.32160873</v>
      </c>
      <c r="Q39" s="31"/>
      <c r="R39" s="31"/>
      <c r="S39" s="31">
        <f>(R20+S20+T20)/3</f>
        <v>1.28139203</v>
      </c>
      <c r="T39" s="31"/>
      <c r="V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4"/>
      <c r="DW39" s="5"/>
      <c r="DX39" s="1"/>
      <c r="DY39" s="6"/>
      <c r="DZ39" s="5"/>
      <c r="EA39" s="1"/>
      <c r="EB39" s="4"/>
      <c r="EC39" s="4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</row>
    <row r="40">
      <c r="A40" s="19" t="s">
        <v>49</v>
      </c>
      <c r="B40" s="65">
        <f>(D39+G39)/(J39+M39)</f>
        <v>1.057674104</v>
      </c>
      <c r="D40" s="65">
        <f>(D39+G39)/(J39+M39)</f>
        <v>1.057674104</v>
      </c>
    </row>
    <row r="41">
      <c r="A41" s="19" t="s">
        <v>50</v>
      </c>
      <c r="B41" s="14">
        <f>(P39+S39)/(J39+M39)</f>
        <v>1.043774769</v>
      </c>
    </row>
    <row r="43">
      <c r="A43" s="66" t="s">
        <v>51</v>
      </c>
      <c r="B43" s="14"/>
      <c r="C43" s="14">
        <f t="shared" ref="C43:U43" si="7">10*LOG10(0.05/(0.05+C20))</f>
        <v>-14.4215912</v>
      </c>
      <c r="D43" s="67">
        <f t="shared" si="7"/>
        <v>-14.75280724</v>
      </c>
      <c r="E43" s="14">
        <f t="shared" si="7"/>
        <v>-14.47252463</v>
      </c>
      <c r="F43" s="14">
        <f t="shared" si="7"/>
        <v>-14.32975832</v>
      </c>
      <c r="G43" s="67">
        <f t="shared" si="7"/>
        <v>-14.14540554</v>
      </c>
      <c r="H43" s="14">
        <f t="shared" si="7"/>
        <v>-14.08689602</v>
      </c>
      <c r="I43" s="14">
        <f t="shared" si="7"/>
        <v>-14.11772569</v>
      </c>
      <c r="J43" s="67">
        <f t="shared" si="7"/>
        <v>-14.10383408</v>
      </c>
      <c r="K43" s="14">
        <f t="shared" si="7"/>
        <v>-13.98421029</v>
      </c>
      <c r="L43" s="14">
        <f t="shared" si="7"/>
        <v>-14.16183278</v>
      </c>
      <c r="M43" s="67">
        <f t="shared" si="7"/>
        <v>-14.15592536</v>
      </c>
      <c r="N43" s="14">
        <f t="shared" si="7"/>
        <v>-14.30670694</v>
      </c>
      <c r="O43" s="14">
        <f t="shared" si="7"/>
        <v>-14.30514878</v>
      </c>
      <c r="P43" s="67">
        <f t="shared" si="7"/>
        <v>-14.41583654</v>
      </c>
      <c r="Q43" s="14">
        <f t="shared" si="7"/>
        <v>-14.42579223</v>
      </c>
      <c r="R43" s="14">
        <f t="shared" si="7"/>
        <v>-14.50595212</v>
      </c>
      <c r="S43" s="67">
        <f t="shared" si="7"/>
        <v>-14.25764128</v>
      </c>
      <c r="T43" s="14">
        <f t="shared" si="7"/>
        <v>-13.98060429</v>
      </c>
      <c r="U43" s="14">
        <f t="shared" si="7"/>
        <v>0</v>
      </c>
    </row>
    <row r="44">
      <c r="A44" s="68" t="s">
        <v>52</v>
      </c>
      <c r="C44" s="69"/>
      <c r="J44" s="19">
        <f>15/100</f>
        <v>0.15</v>
      </c>
      <c r="M44" s="19">
        <v>0.25</v>
      </c>
      <c r="P44" s="19">
        <v>0.35</v>
      </c>
      <c r="S44" s="19">
        <v>0.25</v>
      </c>
    </row>
    <row r="45">
      <c r="A45" s="70" t="s">
        <v>53</v>
      </c>
      <c r="C45" s="69"/>
      <c r="D45" s="71"/>
      <c r="G45" s="14"/>
      <c r="J45" s="14">
        <f>(I43+J43+K43)/3</f>
        <v>-14.06859002</v>
      </c>
      <c r="M45" s="14">
        <f>(L43+M43+N43)/3</f>
        <v>-14.20815503</v>
      </c>
      <c r="P45" s="14">
        <f>(O43+P43+Q43)/3</f>
        <v>-14.38225918</v>
      </c>
      <c r="S45" s="14">
        <f>(R43+S43+T43)/3</f>
        <v>-14.24806589</v>
      </c>
    </row>
    <row r="46">
      <c r="C46" s="69"/>
      <c r="D46" s="71"/>
      <c r="E46" s="14"/>
      <c r="F46" s="14"/>
      <c r="G46" s="71">
        <f t="shared" ref="G46:S46" si="8">10*LOG10(2.71828^(0.69/G39)-1)</f>
        <v>-1.379478265</v>
      </c>
      <c r="H46" s="71" t="str">
        <f t="shared" si="8"/>
        <v>#DIV/0!</v>
      </c>
      <c r="I46" s="71" t="str">
        <f t="shared" si="8"/>
        <v>#DIV/0!</v>
      </c>
      <c r="J46" s="71">
        <f t="shared" si="8"/>
        <v>-1.217399005</v>
      </c>
      <c r="K46" s="71" t="str">
        <f t="shared" si="8"/>
        <v>#DIV/0!</v>
      </c>
      <c r="L46" s="71" t="str">
        <f t="shared" si="8"/>
        <v>#DIV/0!</v>
      </c>
      <c r="M46" s="71">
        <f t="shared" si="8"/>
        <v>-1.406622552</v>
      </c>
      <c r="N46" s="71" t="str">
        <f t="shared" si="8"/>
        <v>#DIV/0!</v>
      </c>
      <c r="O46" s="71" t="str">
        <f t="shared" si="8"/>
        <v>#DIV/0!</v>
      </c>
      <c r="P46" s="71">
        <f t="shared" si="8"/>
        <v>-1.639622412</v>
      </c>
      <c r="Q46" s="71" t="str">
        <f t="shared" si="8"/>
        <v>#DIV/0!</v>
      </c>
      <c r="R46" s="71" t="str">
        <f t="shared" si="8"/>
        <v>#DIV/0!</v>
      </c>
      <c r="S46" s="71">
        <f t="shared" si="8"/>
        <v>-1.466702004</v>
      </c>
    </row>
    <row r="47">
      <c r="A47" s="19" t="s">
        <v>54</v>
      </c>
      <c r="B47" s="14">
        <f>SUM(J46,M46,P46,S46)</f>
        <v>-5.730345974</v>
      </c>
      <c r="C47" s="69"/>
      <c r="D47" s="19"/>
    </row>
    <row r="48">
      <c r="A48" s="19" t="s">
        <v>55</v>
      </c>
      <c r="B48" s="65">
        <f>B47/B53</f>
        <v>-5.730345974</v>
      </c>
      <c r="C48" s="69"/>
      <c r="D48" s="19"/>
    </row>
    <row r="49">
      <c r="B49" s="72"/>
      <c r="C49" s="69"/>
      <c r="D49" s="73" t="s">
        <v>56</v>
      </c>
      <c r="E49" s="74"/>
      <c r="F49" s="74" t="s">
        <v>57</v>
      </c>
      <c r="G49" s="74" t="s">
        <v>58</v>
      </c>
    </row>
    <row r="50">
      <c r="B50" s="19"/>
      <c r="C50" s="19"/>
      <c r="D50" s="73" t="s">
        <v>59</v>
      </c>
      <c r="E50" s="72">
        <v>-1.22</v>
      </c>
      <c r="F50" s="72">
        <v>0.15</v>
      </c>
      <c r="G50" s="14">
        <f t="shared" ref="G50:G53" si="9">E50*F50</f>
        <v>-0.183</v>
      </c>
    </row>
    <row r="51">
      <c r="D51" s="73" t="s">
        <v>60</v>
      </c>
      <c r="E51" s="75">
        <v>-1.41</v>
      </c>
      <c r="F51" s="75">
        <v>0.25</v>
      </c>
      <c r="G51" s="14">
        <f t="shared" si="9"/>
        <v>-0.3525</v>
      </c>
    </row>
    <row r="52">
      <c r="D52" s="73" t="s">
        <v>61</v>
      </c>
      <c r="E52" s="75">
        <v>-1.64</v>
      </c>
      <c r="F52" s="75">
        <v>0.35</v>
      </c>
      <c r="G52" s="14">
        <f t="shared" si="9"/>
        <v>-0.574</v>
      </c>
      <c r="W52" s="76"/>
      <c r="Y52" s="76"/>
      <c r="Z52" s="76"/>
      <c r="AA52" s="76"/>
      <c r="AB52" s="76"/>
      <c r="AC52" s="76"/>
      <c r="AD52" s="76"/>
      <c r="AE52" s="76"/>
      <c r="AF52" s="76"/>
      <c r="AG52" s="76"/>
      <c r="AH52" s="76"/>
      <c r="AI52" s="76"/>
      <c r="AJ52" s="76"/>
      <c r="AK52" s="76"/>
      <c r="AL52" s="76"/>
      <c r="AM52" s="76"/>
      <c r="AN52" s="76"/>
    </row>
    <row r="53">
      <c r="B53" s="77">
        <f>J44+M44+P44+S44</f>
        <v>1</v>
      </c>
      <c r="D53" s="73" t="s">
        <v>62</v>
      </c>
      <c r="E53" s="75">
        <v>-1.47</v>
      </c>
      <c r="F53" s="75">
        <v>0.25</v>
      </c>
      <c r="G53" s="14">
        <f t="shared" si="9"/>
        <v>-0.3675</v>
      </c>
      <c r="W53" s="76"/>
    </row>
    <row r="54">
      <c r="G54" s="14">
        <f>SUM(G50:G53)</f>
        <v>-1.477</v>
      </c>
      <c r="W54" s="76"/>
    </row>
    <row r="55">
      <c r="W55" s="76"/>
    </row>
    <row r="56">
      <c r="D56" s="19" t="s">
        <v>63</v>
      </c>
      <c r="E56" s="78">
        <f>1/(1+10^(-G54/10))</f>
        <v>0.4157871735</v>
      </c>
      <c r="F56" s="19">
        <v>40.0</v>
      </c>
      <c r="W56" s="76"/>
    </row>
    <row r="57">
      <c r="W57" s="76"/>
    </row>
    <row r="58">
      <c r="W58" s="76"/>
    </row>
    <row r="59">
      <c r="W59" s="76"/>
    </row>
    <row r="60">
      <c r="W60" s="76"/>
    </row>
    <row r="61">
      <c r="W61" s="76"/>
    </row>
    <row r="62">
      <c r="W62" s="76"/>
    </row>
    <row r="63">
      <c r="W63" s="76"/>
    </row>
    <row r="64">
      <c r="W64" s="76"/>
    </row>
    <row r="65">
      <c r="W65" s="76"/>
    </row>
    <row r="66">
      <c r="W66" s="76"/>
    </row>
    <row r="67">
      <c r="W67" s="76"/>
    </row>
  </sheetData>
  <mergeCells count="14">
    <mergeCell ref="A28:B28"/>
    <mergeCell ref="A29:B29"/>
    <mergeCell ref="A33:B33"/>
    <mergeCell ref="A34:B34"/>
    <mergeCell ref="A35:B35"/>
    <mergeCell ref="A36:B36"/>
    <mergeCell ref="A39:B39"/>
    <mergeCell ref="A9:B9"/>
    <mergeCell ref="AD10:AO10"/>
    <mergeCell ref="AD11:AI11"/>
    <mergeCell ref="AJ11:AO11"/>
    <mergeCell ref="A18:B18"/>
    <mergeCell ref="A20:B20"/>
    <mergeCell ref="A27:B27"/>
  </mergeCells>
  <drawing r:id="rId1"/>
</worksheet>
</file>